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考核\考核调整\2018.04\"/>
    </mc:Choice>
  </mc:AlternateContent>
  <bookViews>
    <workbookView xWindow="0" yWindow="0" windowWidth="28080" windowHeight="13050" tabRatio="753"/>
  </bookViews>
  <sheets>
    <sheet name="利润考核表结果表" sheetId="2" r:id="rId1"/>
    <sheet name="费用考核表结果表" sheetId="6" r:id="rId2"/>
    <sheet name="用友贴出原始数据-利润表" sheetId="1" r:id="rId3"/>
    <sheet name="用友贴出原始数据-费用表" sheetId="8" r:id="rId4"/>
    <sheet name="费用表【邓姐发】" sheetId="7" r:id="rId5"/>
    <sheet name="财务报表【邓姐发】" sheetId="5" r:id="rId6"/>
    <sheet name="资金及牌照费" sheetId="3" r:id="rId7"/>
    <sheet name="自动导入资金模版" sheetId="9" r:id="rId8"/>
    <sheet name="导出调整事项备查" sheetId="4" r:id="rId9"/>
  </sheets>
  <externalReferences>
    <externalReference r:id="rId10"/>
    <externalReference r:id="rId11"/>
  </externalReferences>
  <definedNames>
    <definedName name="_xlnm._FilterDatabase" localSheetId="8" hidden="1">导出调整事项备查!$A$5:$T$266</definedName>
  </definedNames>
  <calcPr calcId="152511"/>
</workbook>
</file>

<file path=xl/calcChain.xml><?xml version="1.0" encoding="utf-8"?>
<calcChain xmlns="http://schemas.openxmlformats.org/spreadsheetml/2006/main">
  <c r="D69" i="6" l="1"/>
  <c r="C52" i="2"/>
  <c r="C50" i="2" s="1"/>
  <c r="N75" i="1"/>
  <c r="C40" i="2" l="1"/>
  <c r="EH106" i="7" l="1"/>
  <c r="EG106" i="7"/>
  <c r="EF106" i="7"/>
  <c r="EE106" i="7"/>
  <c r="ED106" i="7"/>
  <c r="EC106" i="7"/>
  <c r="EB106" i="7"/>
  <c r="EH105" i="7"/>
  <c r="EG105" i="7"/>
  <c r="EF105" i="7"/>
  <c r="EE105" i="7"/>
  <c r="ED105" i="7"/>
  <c r="EC105" i="7"/>
  <c r="EB105" i="7"/>
  <c r="EH104" i="7"/>
  <c r="EG104" i="7"/>
  <c r="EF104" i="7"/>
  <c r="EE104" i="7"/>
  <c r="ED104" i="7"/>
  <c r="EC104" i="7"/>
  <c r="EB104" i="7"/>
  <c r="EH103" i="7"/>
  <c r="EG103" i="7"/>
  <c r="EF103" i="7"/>
  <c r="EE103" i="7"/>
  <c r="ED103" i="7"/>
  <c r="EC103" i="7"/>
  <c r="EB103" i="7"/>
  <c r="EH102" i="7"/>
  <c r="EG102" i="7"/>
  <c r="EF102" i="7"/>
  <c r="EE102" i="7"/>
  <c r="ED102" i="7"/>
  <c r="EC102" i="7"/>
  <c r="EB102" i="7"/>
  <c r="EH101" i="7"/>
  <c r="EG101" i="7"/>
  <c r="EF101" i="7"/>
  <c r="EE101" i="7"/>
  <c r="ED101" i="7"/>
  <c r="EC101" i="7"/>
  <c r="EB101" i="7"/>
  <c r="EH100" i="7"/>
  <c r="EG100" i="7"/>
  <c r="EF100" i="7"/>
  <c r="EE100" i="7"/>
  <c r="ED100" i="7"/>
  <c r="EC100" i="7"/>
  <c r="EB100" i="7"/>
  <c r="EH99" i="7"/>
  <c r="EG99" i="7"/>
  <c r="EF99" i="7"/>
  <c r="EE99" i="7"/>
  <c r="ED99" i="7"/>
  <c r="EC99" i="7"/>
  <c r="EB99" i="7"/>
  <c r="EH98" i="7"/>
  <c r="EG98" i="7"/>
  <c r="EF98" i="7"/>
  <c r="EE98" i="7"/>
  <c r="ED98" i="7"/>
  <c r="EC98" i="7"/>
  <c r="EB98" i="7"/>
  <c r="EH97" i="7"/>
  <c r="EG97" i="7"/>
  <c r="EF97" i="7"/>
  <c r="EE97" i="7"/>
  <c r="ED97" i="7"/>
  <c r="EC97" i="7"/>
  <c r="EB97" i="7"/>
  <c r="EH96" i="7"/>
  <c r="EG96" i="7"/>
  <c r="EF96" i="7"/>
  <c r="EE96" i="7"/>
  <c r="ED96" i="7"/>
  <c r="EC96" i="7"/>
  <c r="EB96" i="7"/>
  <c r="EH95" i="7"/>
  <c r="EG95" i="7"/>
  <c r="EF95" i="7"/>
  <c r="EE95" i="7"/>
  <c r="ED95" i="7"/>
  <c r="EC95" i="7"/>
  <c r="EB95" i="7"/>
  <c r="EH94" i="7"/>
  <c r="EG94" i="7"/>
  <c r="EF94" i="7"/>
  <c r="EE94" i="7"/>
  <c r="ED94" i="7"/>
  <c r="EC94" i="7"/>
  <c r="EB94" i="7"/>
  <c r="EH93" i="7"/>
  <c r="EG93" i="7"/>
  <c r="EF93" i="7"/>
  <c r="EE93" i="7"/>
  <c r="ED93" i="7"/>
  <c r="EC93" i="7"/>
  <c r="EB93" i="7"/>
  <c r="EH92" i="7"/>
  <c r="EG92" i="7"/>
  <c r="EF92" i="7"/>
  <c r="EE92" i="7"/>
  <c r="ED92" i="7"/>
  <c r="EC92" i="7"/>
  <c r="EB92" i="7"/>
  <c r="EH91" i="7"/>
  <c r="EG91" i="7"/>
  <c r="EF91" i="7"/>
  <c r="EE91" i="7"/>
  <c r="ED91" i="7"/>
  <c r="EC91" i="7"/>
  <c r="EB91" i="7"/>
  <c r="EH90" i="7"/>
  <c r="EG90" i="7"/>
  <c r="EF90" i="7"/>
  <c r="EE90" i="7"/>
  <c r="ED90" i="7"/>
  <c r="EC90" i="7"/>
  <c r="EB90" i="7"/>
  <c r="EH89" i="7"/>
  <c r="EG89" i="7"/>
  <c r="EF89" i="7"/>
  <c r="EE89" i="7"/>
  <c r="ED89" i="7"/>
  <c r="EC89" i="7"/>
  <c r="EB89" i="7"/>
  <c r="EH88" i="7"/>
  <c r="EG88" i="7"/>
  <c r="EF88" i="7"/>
  <c r="EE88" i="7"/>
  <c r="ED88" i="7"/>
  <c r="EC88" i="7"/>
  <c r="EB88" i="7"/>
  <c r="EH87" i="7"/>
  <c r="EG87" i="7"/>
  <c r="EF87" i="7"/>
  <c r="EE87" i="7"/>
  <c r="ED87" i="7"/>
  <c r="EC87" i="7"/>
  <c r="EB87" i="7"/>
  <c r="EH86" i="7"/>
  <c r="EG86" i="7"/>
  <c r="EF86" i="7"/>
  <c r="EE86" i="7"/>
  <c r="ED86" i="7"/>
  <c r="EC86" i="7"/>
  <c r="EB86" i="7"/>
  <c r="EH85" i="7"/>
  <c r="EG85" i="7"/>
  <c r="EF85" i="7"/>
  <c r="EE85" i="7"/>
  <c r="ED85" i="7"/>
  <c r="EC85" i="7"/>
  <c r="EB85" i="7"/>
  <c r="EH84" i="7"/>
  <c r="EG84" i="7"/>
  <c r="EF84" i="7"/>
  <c r="EE84" i="7"/>
  <c r="ED84" i="7"/>
  <c r="EC84" i="7"/>
  <c r="EB84" i="7"/>
  <c r="EH83" i="7"/>
  <c r="EG83" i="7"/>
  <c r="EF83" i="7"/>
  <c r="EE83" i="7"/>
  <c r="ED83" i="7"/>
  <c r="EC83" i="7"/>
  <c r="EB83" i="7"/>
  <c r="EH82" i="7"/>
  <c r="EG82" i="7"/>
  <c r="EF82" i="7"/>
  <c r="EE82" i="7"/>
  <c r="ED82" i="7"/>
  <c r="EC82" i="7"/>
  <c r="EB82" i="7"/>
  <c r="EH81" i="7"/>
  <c r="EG81" i="7"/>
  <c r="EF81" i="7"/>
  <c r="EE81" i="7"/>
  <c r="ED81" i="7"/>
  <c r="EC81" i="7"/>
  <c r="EB81" i="7"/>
  <c r="EH80" i="7"/>
  <c r="EG80" i="7"/>
  <c r="EF80" i="7"/>
  <c r="EE80" i="7"/>
  <c r="ED80" i="7"/>
  <c r="EC80" i="7"/>
  <c r="EB80" i="7"/>
  <c r="EH79" i="7"/>
  <c r="EG79" i="7"/>
  <c r="EF79" i="7"/>
  <c r="EE79" i="7"/>
  <c r="ED79" i="7"/>
  <c r="EC79" i="7"/>
  <c r="EB79" i="7"/>
  <c r="EH78" i="7"/>
  <c r="EG78" i="7"/>
  <c r="EF78" i="7"/>
  <c r="EE78" i="7"/>
  <c r="ED78" i="7"/>
  <c r="EC78" i="7"/>
  <c r="EB78" i="7"/>
  <c r="EH77" i="7"/>
  <c r="EG77" i="7"/>
  <c r="EF77" i="7"/>
  <c r="EE77" i="7"/>
  <c r="ED77" i="7"/>
  <c r="EC77" i="7"/>
  <c r="EB77" i="7"/>
  <c r="EH76" i="7"/>
  <c r="EG76" i="7"/>
  <c r="EF76" i="7"/>
  <c r="EE76" i="7"/>
  <c r="ED76" i="7"/>
  <c r="EC76" i="7"/>
  <c r="EB76" i="7"/>
  <c r="EH75" i="7"/>
  <c r="EG75" i="7"/>
  <c r="EF75" i="7"/>
  <c r="EE75" i="7"/>
  <c r="ED75" i="7"/>
  <c r="EC75" i="7"/>
  <c r="EB75" i="7"/>
  <c r="EH74" i="7"/>
  <c r="EG74" i="7"/>
  <c r="EF74" i="7"/>
  <c r="EE74" i="7"/>
  <c r="ED74" i="7"/>
  <c r="EC74" i="7"/>
  <c r="EB74" i="7"/>
  <c r="EH73" i="7"/>
  <c r="EG73" i="7"/>
  <c r="EF73" i="7"/>
  <c r="EE73" i="7"/>
  <c r="ED73" i="7"/>
  <c r="EC73" i="7"/>
  <c r="EB73" i="7"/>
  <c r="EH72" i="7"/>
  <c r="EG72" i="7"/>
  <c r="EF72" i="7"/>
  <c r="EE72" i="7"/>
  <c r="ED72" i="7"/>
  <c r="EC72" i="7"/>
  <c r="EB72" i="7"/>
  <c r="EH71" i="7"/>
  <c r="EG71" i="7"/>
  <c r="EF71" i="7"/>
  <c r="EE71" i="7"/>
  <c r="ED71" i="7"/>
  <c r="EC71" i="7"/>
  <c r="EB71" i="7"/>
  <c r="EH70" i="7"/>
  <c r="EG70" i="7"/>
  <c r="EF70" i="7"/>
  <c r="EE70" i="7"/>
  <c r="ED70" i="7"/>
  <c r="EC70" i="7"/>
  <c r="EB70" i="7"/>
  <c r="EH69" i="7"/>
  <c r="EG69" i="7"/>
  <c r="EF69" i="7"/>
  <c r="EE69" i="7"/>
  <c r="ED69" i="7"/>
  <c r="EC69" i="7"/>
  <c r="EB69" i="7"/>
  <c r="EH68" i="7"/>
  <c r="EG68" i="7"/>
  <c r="EF68" i="7"/>
  <c r="EE68" i="7"/>
  <c r="ED68" i="7"/>
  <c r="EC68" i="7"/>
  <c r="EB68" i="7"/>
  <c r="EH67" i="7"/>
  <c r="EG67" i="7"/>
  <c r="EF67" i="7"/>
  <c r="EE67" i="7"/>
  <c r="ED67" i="7"/>
  <c r="EC67" i="7"/>
  <c r="EB67" i="7"/>
  <c r="EH66" i="7"/>
  <c r="EG66" i="7"/>
  <c r="EF66" i="7"/>
  <c r="EE66" i="7"/>
  <c r="ED66" i="7"/>
  <c r="EC66" i="7"/>
  <c r="EB66" i="7"/>
  <c r="EH65" i="7"/>
  <c r="EG65" i="7"/>
  <c r="EF65" i="7"/>
  <c r="EE65" i="7"/>
  <c r="ED65" i="7"/>
  <c r="EC65" i="7"/>
  <c r="EB65" i="7"/>
  <c r="EH64" i="7"/>
  <c r="EG64" i="7"/>
  <c r="EF64" i="7"/>
  <c r="EE64" i="7"/>
  <c r="ED64" i="7"/>
  <c r="EC64" i="7"/>
  <c r="EB64" i="7"/>
  <c r="EH63" i="7"/>
  <c r="EG63" i="7"/>
  <c r="EF63" i="7"/>
  <c r="EE63" i="7"/>
  <c r="ED63" i="7"/>
  <c r="EC63" i="7"/>
  <c r="EB63" i="7"/>
  <c r="EH62" i="7"/>
  <c r="EG62" i="7"/>
  <c r="EF62" i="7"/>
  <c r="EE62" i="7"/>
  <c r="ED62" i="7"/>
  <c r="EC62" i="7"/>
  <c r="EB62" i="7"/>
  <c r="EH61" i="7"/>
  <c r="EG61" i="7"/>
  <c r="EF61" i="7"/>
  <c r="EE61" i="7"/>
  <c r="ED61" i="7"/>
  <c r="EC61" i="7"/>
  <c r="EB61" i="7"/>
  <c r="EH60" i="7"/>
  <c r="EG60" i="7"/>
  <c r="EF60" i="7"/>
  <c r="EE60" i="7"/>
  <c r="ED60" i="7"/>
  <c r="EC60" i="7"/>
  <c r="EB60" i="7"/>
  <c r="EH59" i="7"/>
  <c r="EG59" i="7"/>
  <c r="EF59" i="7"/>
  <c r="EE59" i="7"/>
  <c r="ED59" i="7"/>
  <c r="EC59" i="7"/>
  <c r="EB59" i="7"/>
  <c r="EH58" i="7"/>
  <c r="EG58" i="7"/>
  <c r="EF58" i="7"/>
  <c r="EE58" i="7"/>
  <c r="ED58" i="7"/>
  <c r="EC58" i="7"/>
  <c r="EB58" i="7"/>
  <c r="EH57" i="7"/>
  <c r="EG57" i="7"/>
  <c r="EF57" i="7"/>
  <c r="EE57" i="7"/>
  <c r="ED57" i="7"/>
  <c r="EC57" i="7"/>
  <c r="EB57" i="7"/>
  <c r="EH56" i="7"/>
  <c r="EG56" i="7"/>
  <c r="EF56" i="7"/>
  <c r="EE56" i="7"/>
  <c r="ED56" i="7"/>
  <c r="EC56" i="7"/>
  <c r="EB56" i="7"/>
  <c r="EH55" i="7"/>
  <c r="EG55" i="7"/>
  <c r="EF55" i="7"/>
  <c r="EE55" i="7"/>
  <c r="ED55" i="7"/>
  <c r="EC55" i="7"/>
  <c r="EB55" i="7"/>
  <c r="EH54" i="7"/>
  <c r="EG54" i="7"/>
  <c r="EF54" i="7"/>
  <c r="EE54" i="7"/>
  <c r="ED54" i="7"/>
  <c r="EC54" i="7"/>
  <c r="EB54" i="7"/>
  <c r="EH53" i="7"/>
  <c r="EG53" i="7"/>
  <c r="EF53" i="7"/>
  <c r="EE53" i="7"/>
  <c r="ED53" i="7"/>
  <c r="EC53" i="7"/>
  <c r="EB53" i="7"/>
  <c r="EH52" i="7"/>
  <c r="EG52" i="7"/>
  <c r="EF52" i="7"/>
  <c r="EE52" i="7"/>
  <c r="ED52" i="7"/>
  <c r="EC52" i="7"/>
  <c r="EB52" i="7"/>
  <c r="EH51" i="7"/>
  <c r="EG51" i="7"/>
  <c r="EF51" i="7"/>
  <c r="EE51" i="7"/>
  <c r="ED51" i="7"/>
  <c r="EC51" i="7"/>
  <c r="EB51" i="7"/>
  <c r="EH50" i="7"/>
  <c r="EG50" i="7"/>
  <c r="EF50" i="7"/>
  <c r="EE50" i="7"/>
  <c r="ED50" i="7"/>
  <c r="EC50" i="7"/>
  <c r="EB50" i="7"/>
  <c r="EH49" i="7"/>
  <c r="EG49" i="7"/>
  <c r="EF49" i="7"/>
  <c r="EE49" i="7"/>
  <c r="ED49" i="7"/>
  <c r="EC49" i="7"/>
  <c r="EB49" i="7"/>
  <c r="EH48" i="7"/>
  <c r="EG48" i="7"/>
  <c r="EF48" i="7"/>
  <c r="EE48" i="7"/>
  <c r="ED48" i="7"/>
  <c r="EC48" i="7"/>
  <c r="EB48" i="7"/>
  <c r="EH47" i="7"/>
  <c r="EG47" i="7"/>
  <c r="EF47" i="7"/>
  <c r="EE47" i="7"/>
  <c r="ED47" i="7"/>
  <c r="EC47" i="7"/>
  <c r="EB47" i="7"/>
  <c r="EH46" i="7"/>
  <c r="EG46" i="7"/>
  <c r="EF46" i="7"/>
  <c r="EE46" i="7"/>
  <c r="ED46" i="7"/>
  <c r="EC46" i="7"/>
  <c r="EB46" i="7"/>
  <c r="EH45" i="7"/>
  <c r="EG45" i="7"/>
  <c r="EF45" i="7"/>
  <c r="EE45" i="7"/>
  <c r="ED45" i="7"/>
  <c r="EC45" i="7"/>
  <c r="EB45" i="7"/>
  <c r="EH44" i="7"/>
  <c r="EG44" i="7"/>
  <c r="EF44" i="7"/>
  <c r="EE44" i="7"/>
  <c r="ED44" i="7"/>
  <c r="EC44" i="7"/>
  <c r="EB44" i="7"/>
  <c r="EH43" i="7"/>
  <c r="EG43" i="7"/>
  <c r="EF43" i="7"/>
  <c r="EE43" i="7"/>
  <c r="ED43" i="7"/>
  <c r="EC43" i="7"/>
  <c r="EB43" i="7"/>
  <c r="EH42" i="7"/>
  <c r="EG42" i="7"/>
  <c r="EF42" i="7"/>
  <c r="EE42" i="7"/>
  <c r="ED42" i="7"/>
  <c r="EC42" i="7"/>
  <c r="EB42" i="7"/>
  <c r="EH41" i="7"/>
  <c r="EG41" i="7"/>
  <c r="EF41" i="7"/>
  <c r="EE41" i="7"/>
  <c r="ED41" i="7"/>
  <c r="EC41" i="7"/>
  <c r="EB41" i="7"/>
  <c r="EH40" i="7"/>
  <c r="EG40" i="7"/>
  <c r="EF40" i="7"/>
  <c r="EE40" i="7"/>
  <c r="ED40" i="7"/>
  <c r="EC40" i="7"/>
  <c r="EB40" i="7"/>
  <c r="EH39" i="7"/>
  <c r="EG39" i="7"/>
  <c r="EF39" i="7"/>
  <c r="EE39" i="7"/>
  <c r="ED39" i="7"/>
  <c r="EC39" i="7"/>
  <c r="EB39" i="7"/>
  <c r="EH38" i="7"/>
  <c r="EG38" i="7"/>
  <c r="EF38" i="7"/>
  <c r="EE38" i="7"/>
  <c r="ED38" i="7"/>
  <c r="EC38" i="7"/>
  <c r="EB38" i="7"/>
  <c r="EH37" i="7"/>
  <c r="EG37" i="7"/>
  <c r="EF37" i="7"/>
  <c r="EE37" i="7"/>
  <c r="ED37" i="7"/>
  <c r="EC37" i="7"/>
  <c r="EB37" i="7"/>
  <c r="EH36" i="7"/>
  <c r="EG36" i="7"/>
  <c r="EF36" i="7"/>
  <c r="EE36" i="7"/>
  <c r="ED36" i="7"/>
  <c r="EC36" i="7"/>
  <c r="EB36" i="7"/>
  <c r="EH35" i="7"/>
  <c r="EG35" i="7"/>
  <c r="EF35" i="7"/>
  <c r="EE35" i="7"/>
  <c r="ED35" i="7"/>
  <c r="EC35" i="7"/>
  <c r="EB35" i="7"/>
  <c r="EH34" i="7"/>
  <c r="EG34" i="7"/>
  <c r="EF34" i="7"/>
  <c r="EE34" i="7"/>
  <c r="ED34" i="7"/>
  <c r="EC34" i="7"/>
  <c r="EB34" i="7"/>
  <c r="EH33" i="7"/>
  <c r="EG33" i="7"/>
  <c r="EF33" i="7"/>
  <c r="EE33" i="7"/>
  <c r="ED33" i="7"/>
  <c r="EC33" i="7"/>
  <c r="EB33" i="7"/>
  <c r="EH32" i="7"/>
  <c r="EG32" i="7"/>
  <c r="EF32" i="7"/>
  <c r="EE32" i="7"/>
  <c r="ED32" i="7"/>
  <c r="EC32" i="7"/>
  <c r="EB32" i="7"/>
  <c r="EH31" i="7"/>
  <c r="EG31" i="7"/>
  <c r="EF31" i="7"/>
  <c r="EE31" i="7"/>
  <c r="ED31" i="7"/>
  <c r="EC31" i="7"/>
  <c r="EB31" i="7"/>
  <c r="EH30" i="7"/>
  <c r="EG30" i="7"/>
  <c r="EF30" i="7"/>
  <c r="EE30" i="7"/>
  <c r="ED30" i="7"/>
  <c r="EC30" i="7"/>
  <c r="EB30" i="7"/>
  <c r="EH29" i="7"/>
  <c r="EG29" i="7"/>
  <c r="EF29" i="7"/>
  <c r="EE29" i="7"/>
  <c r="ED29" i="7"/>
  <c r="EC29" i="7"/>
  <c r="EB29" i="7"/>
  <c r="EH28" i="7"/>
  <c r="EG28" i="7"/>
  <c r="EF28" i="7"/>
  <c r="EE28" i="7"/>
  <c r="ED28" i="7"/>
  <c r="EC28" i="7"/>
  <c r="EB28" i="7"/>
  <c r="EH27" i="7"/>
  <c r="EG27" i="7"/>
  <c r="EF27" i="7"/>
  <c r="EE27" i="7"/>
  <c r="ED27" i="7"/>
  <c r="EC27" i="7"/>
  <c r="EB27" i="7"/>
  <c r="EH26" i="7"/>
  <c r="EG26" i="7"/>
  <c r="EF26" i="7"/>
  <c r="EE26" i="7"/>
  <c r="ED26" i="7"/>
  <c r="EC26" i="7"/>
  <c r="EB26" i="7"/>
  <c r="EH25" i="7"/>
  <c r="EG25" i="7"/>
  <c r="EF25" i="7"/>
  <c r="EE25" i="7"/>
  <c r="ED25" i="7"/>
  <c r="EC25" i="7"/>
  <c r="EB25" i="7"/>
  <c r="EH24" i="7"/>
  <c r="EG24" i="7"/>
  <c r="EF24" i="7"/>
  <c r="EE24" i="7"/>
  <c r="ED24" i="7"/>
  <c r="EC24" i="7"/>
  <c r="EB24" i="7"/>
  <c r="EH23" i="7"/>
  <c r="EG23" i="7"/>
  <c r="EF23" i="7"/>
  <c r="EE23" i="7"/>
  <c r="ED23" i="7"/>
  <c r="EC23" i="7"/>
  <c r="EB23" i="7"/>
  <c r="EH22" i="7"/>
  <c r="EG22" i="7"/>
  <c r="EF22" i="7"/>
  <c r="EE22" i="7"/>
  <c r="ED22" i="7"/>
  <c r="EC22" i="7"/>
  <c r="EB22" i="7"/>
  <c r="EH21" i="7"/>
  <c r="EG21" i="7"/>
  <c r="EF21" i="7"/>
  <c r="EE21" i="7"/>
  <c r="ED21" i="7"/>
  <c r="EC21" i="7"/>
  <c r="EB21" i="7"/>
  <c r="EH20" i="7"/>
  <c r="EG20" i="7"/>
  <c r="EF20" i="7"/>
  <c r="EE20" i="7"/>
  <c r="ED20" i="7"/>
  <c r="EC20" i="7"/>
  <c r="EB20" i="7"/>
  <c r="EH19" i="7"/>
  <c r="EG19" i="7"/>
  <c r="EF19" i="7"/>
  <c r="EE19" i="7"/>
  <c r="ED19" i="7"/>
  <c r="EC19" i="7"/>
  <c r="EB19" i="7"/>
  <c r="EH18" i="7"/>
  <c r="EG18" i="7"/>
  <c r="EF18" i="7"/>
  <c r="EE18" i="7"/>
  <c r="ED18" i="7"/>
  <c r="EC18" i="7"/>
  <c r="EB18" i="7"/>
  <c r="EH17" i="7"/>
  <c r="EG17" i="7"/>
  <c r="EF17" i="7"/>
  <c r="EE17" i="7"/>
  <c r="ED17" i="7"/>
  <c r="EC17" i="7"/>
  <c r="EB17" i="7"/>
  <c r="EH16" i="7"/>
  <c r="EG16" i="7"/>
  <c r="EF16" i="7"/>
  <c r="EE16" i="7"/>
  <c r="ED16" i="7"/>
  <c r="EC16" i="7"/>
  <c r="EB16" i="7"/>
  <c r="EH15" i="7"/>
  <c r="EG15" i="7"/>
  <c r="EF15" i="7"/>
  <c r="EE15" i="7"/>
  <c r="ED15" i="7"/>
  <c r="EC15" i="7"/>
  <c r="EB15" i="7"/>
  <c r="EH14" i="7"/>
  <c r="EG14" i="7"/>
  <c r="EF14" i="7"/>
  <c r="EE14" i="7"/>
  <c r="ED14" i="7"/>
  <c r="EC14" i="7"/>
  <c r="EB14" i="7"/>
  <c r="EH13" i="7"/>
  <c r="EG13" i="7"/>
  <c r="EF13" i="7"/>
  <c r="EE13" i="7"/>
  <c r="ED13" i="7"/>
  <c r="EC13" i="7"/>
  <c r="EB13" i="7"/>
  <c r="EH12" i="7"/>
  <c r="EG12" i="7"/>
  <c r="EF12" i="7"/>
  <c r="EE12" i="7"/>
  <c r="ED12" i="7"/>
  <c r="EC12" i="7"/>
  <c r="EB12" i="7"/>
  <c r="EH11" i="7"/>
  <c r="EG11" i="7"/>
  <c r="EF11" i="7"/>
  <c r="EE11" i="7"/>
  <c r="ED11" i="7"/>
  <c r="EC11" i="7"/>
  <c r="EB11" i="7"/>
  <c r="EH10" i="7"/>
  <c r="EG10" i="7"/>
  <c r="EF10" i="7"/>
  <c r="EE10" i="7"/>
  <c r="ED10" i="7"/>
  <c r="EC10" i="7"/>
  <c r="EB10" i="7"/>
  <c r="EH9" i="7"/>
  <c r="EG9" i="7"/>
  <c r="EF9" i="7"/>
  <c r="EE9" i="7"/>
  <c r="ED9" i="7"/>
  <c r="EC9" i="7"/>
  <c r="EB9" i="7"/>
  <c r="EH8" i="7"/>
  <c r="EG8" i="7"/>
  <c r="EF8" i="7"/>
  <c r="EE8" i="7"/>
  <c r="ED8" i="7"/>
  <c r="EC8" i="7"/>
  <c r="EB8" i="7"/>
  <c r="EH7" i="7"/>
  <c r="EG7" i="7"/>
  <c r="EF7" i="7"/>
  <c r="EE7" i="7"/>
  <c r="ED7" i="7"/>
  <c r="EC7" i="7"/>
  <c r="EB7" i="7"/>
  <c r="EH6" i="7"/>
  <c r="EG6" i="7"/>
  <c r="EF6" i="7"/>
  <c r="EE6" i="7"/>
  <c r="ED6" i="7"/>
  <c r="EC6" i="7"/>
  <c r="EB6" i="7"/>
  <c r="EH5" i="7"/>
  <c r="EG5" i="7"/>
  <c r="EF5" i="7"/>
  <c r="EE5" i="7"/>
  <c r="ED5" i="7"/>
  <c r="EC5" i="7"/>
  <c r="EB5" i="7"/>
  <c r="EH4" i="7"/>
  <c r="EG4" i="7"/>
  <c r="EF4" i="7"/>
  <c r="EE4" i="7"/>
  <c r="ED4" i="7"/>
  <c r="EC4" i="7"/>
  <c r="EB4" i="7"/>
  <c r="EH3" i="7"/>
  <c r="EG3" i="7"/>
  <c r="EF3" i="7"/>
  <c r="EE3" i="7"/>
  <c r="ED3" i="7"/>
  <c r="EC3" i="7"/>
  <c r="EB3" i="7"/>
  <c r="E52" i="2" l="1"/>
  <c r="E51" i="2"/>
  <c r="D2" i="2"/>
  <c r="E53" i="2"/>
  <c r="E38" i="2"/>
  <c r="E47" i="2" l="1"/>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R60" i="3"/>
  <c r="Q60" i="3"/>
  <c r="P60" i="3"/>
  <c r="O60" i="3"/>
  <c r="N60" i="3"/>
  <c r="H60" i="3"/>
  <c r="G60" i="3"/>
  <c r="C9" i="3" s="1"/>
  <c r="E60" i="3"/>
  <c r="D60" i="3"/>
  <c r="V59" i="3"/>
  <c r="T59" i="3"/>
  <c r="S59" i="3"/>
  <c r="L59" i="3"/>
  <c r="K59" i="3"/>
  <c r="I59" i="3"/>
  <c r="F59" i="3"/>
  <c r="V58" i="3"/>
  <c r="T58" i="3"/>
  <c r="S58" i="3"/>
  <c r="L58" i="3"/>
  <c r="K58" i="3"/>
  <c r="I58" i="3"/>
  <c r="F58" i="3"/>
  <c r="V57" i="3"/>
  <c r="T57" i="3"/>
  <c r="S57" i="3"/>
  <c r="L57" i="3"/>
  <c r="K57" i="3"/>
  <c r="I57" i="3"/>
  <c r="F57" i="3"/>
  <c r="V56" i="3"/>
  <c r="T56" i="3"/>
  <c r="S56" i="3"/>
  <c r="L56" i="3"/>
  <c r="K56" i="3"/>
  <c r="I56" i="3"/>
  <c r="F56" i="3"/>
  <c r="V55" i="3"/>
  <c r="T55" i="3"/>
  <c r="S55" i="3"/>
  <c r="L55" i="3"/>
  <c r="K55" i="3"/>
  <c r="I55" i="3"/>
  <c r="F55" i="3"/>
  <c r="V54" i="3"/>
  <c r="T54" i="3"/>
  <c r="S54" i="3"/>
  <c r="L54" i="3"/>
  <c r="K54" i="3"/>
  <c r="I54" i="3"/>
  <c r="F54" i="3"/>
  <c r="V53" i="3"/>
  <c r="S53" i="3"/>
  <c r="L53" i="3"/>
  <c r="K53" i="3"/>
  <c r="I53" i="3"/>
  <c r="T53" i="3" s="1"/>
  <c r="F53" i="3"/>
  <c r="V52" i="3"/>
  <c r="T52" i="3"/>
  <c r="S52" i="3"/>
  <c r="L52" i="3"/>
  <c r="K52" i="3"/>
  <c r="I52" i="3"/>
  <c r="F52" i="3"/>
  <c r="V51" i="3"/>
  <c r="T51" i="3"/>
  <c r="S51" i="3"/>
  <c r="L51" i="3"/>
  <c r="K51" i="3"/>
  <c r="I51" i="3"/>
  <c r="F51" i="3"/>
  <c r="R50" i="3"/>
  <c r="Q50" i="3"/>
  <c r="P50" i="3"/>
  <c r="O50" i="3"/>
  <c r="N50" i="3"/>
  <c r="L50" i="3"/>
  <c r="V49" i="3"/>
  <c r="T49" i="3"/>
  <c r="S49" i="3"/>
  <c r="K49" i="3"/>
  <c r="M49" i="3" s="1"/>
  <c r="I49" i="3"/>
  <c r="F49" i="3"/>
  <c r="V48" i="3"/>
  <c r="T48" i="3"/>
  <c r="S48" i="3"/>
  <c r="K48" i="3"/>
  <c r="M48" i="3" s="1"/>
  <c r="I48" i="3"/>
  <c r="F48" i="3"/>
  <c r="V47" i="3"/>
  <c r="T47" i="3"/>
  <c r="S47" i="3"/>
  <c r="K47" i="3"/>
  <c r="M47" i="3" s="1"/>
  <c r="I47" i="3"/>
  <c r="F47" i="3"/>
  <c r="T46" i="3"/>
  <c r="I46" i="3"/>
  <c r="D46" i="3"/>
  <c r="R45" i="3"/>
  <c r="Q45" i="3"/>
  <c r="P45" i="3"/>
  <c r="N45" i="3"/>
  <c r="O45" i="3" s="1"/>
  <c r="L45" i="3"/>
  <c r="H45" i="3"/>
  <c r="G45" i="3"/>
  <c r="E45" i="3"/>
  <c r="V44" i="3"/>
  <c r="T44" i="3"/>
  <c r="S44" i="3"/>
  <c r="K44" i="3"/>
  <c r="M44" i="3" s="1"/>
  <c r="I44" i="3"/>
  <c r="F44" i="3"/>
  <c r="T43" i="3"/>
  <c r="I43" i="3"/>
  <c r="D43" i="3"/>
  <c r="K43" i="3" s="1"/>
  <c r="M43" i="3" s="1"/>
  <c r="V42" i="3"/>
  <c r="T42" i="3"/>
  <c r="S42" i="3"/>
  <c r="K42" i="3"/>
  <c r="M42" i="3" s="1"/>
  <c r="I42" i="3"/>
  <c r="F42" i="3"/>
  <c r="V41" i="3"/>
  <c r="S41" i="3"/>
  <c r="K41" i="3"/>
  <c r="M41" i="3" s="1"/>
  <c r="I41" i="3"/>
  <c r="T41" i="3" s="1"/>
  <c r="F41" i="3"/>
  <c r="V40" i="3"/>
  <c r="T40" i="3"/>
  <c r="S40" i="3"/>
  <c r="K40" i="3"/>
  <c r="M40" i="3" s="1"/>
  <c r="I40" i="3"/>
  <c r="F40" i="3"/>
  <c r="V39" i="3"/>
  <c r="T39" i="3"/>
  <c r="S39" i="3"/>
  <c r="K39" i="3"/>
  <c r="M39" i="3" s="1"/>
  <c r="I39" i="3"/>
  <c r="F39" i="3"/>
  <c r="R38" i="3"/>
  <c r="Q38" i="3"/>
  <c r="P38" i="3"/>
  <c r="O38" i="3"/>
  <c r="N38" i="3"/>
  <c r="H38" i="3"/>
  <c r="G38" i="3"/>
  <c r="C10" i="3" s="1"/>
  <c r="E38" i="3"/>
  <c r="D38" i="3"/>
  <c r="V37" i="3"/>
  <c r="T37" i="3"/>
  <c r="S37" i="3"/>
  <c r="L37" i="3"/>
  <c r="K37" i="3"/>
  <c r="I37" i="3"/>
  <c r="J37" i="3" s="1"/>
  <c r="V36" i="3"/>
  <c r="T36" i="3"/>
  <c r="S36" i="3"/>
  <c r="L36" i="3"/>
  <c r="K36" i="3"/>
  <c r="I36" i="3"/>
  <c r="J36" i="3" s="1"/>
  <c r="V35" i="3"/>
  <c r="I35" i="3"/>
  <c r="V34" i="3"/>
  <c r="I34" i="3"/>
  <c r="V33" i="3"/>
  <c r="T33" i="3"/>
  <c r="S33" i="3"/>
  <c r="L33" i="3"/>
  <c r="K33" i="3"/>
  <c r="I33" i="3"/>
  <c r="F33" i="3"/>
  <c r="V32" i="3"/>
  <c r="T32" i="3"/>
  <c r="S32" i="3"/>
  <c r="L32" i="3"/>
  <c r="K32" i="3"/>
  <c r="I32" i="3"/>
  <c r="F32" i="3"/>
  <c r="V31" i="3"/>
  <c r="T31" i="3"/>
  <c r="S31" i="3"/>
  <c r="L31" i="3"/>
  <c r="K31" i="3"/>
  <c r="I31" i="3"/>
  <c r="F31" i="3"/>
  <c r="V30" i="3"/>
  <c r="T30" i="3"/>
  <c r="S30" i="3"/>
  <c r="L30" i="3"/>
  <c r="K30" i="3"/>
  <c r="I30" i="3"/>
  <c r="F30" i="3"/>
  <c r="V29" i="3"/>
  <c r="T29" i="3"/>
  <c r="S29" i="3"/>
  <c r="L29" i="3"/>
  <c r="K29" i="3"/>
  <c r="I29" i="3"/>
  <c r="F29" i="3"/>
  <c r="V28" i="3"/>
  <c r="T28" i="3"/>
  <c r="S28" i="3"/>
  <c r="L28" i="3"/>
  <c r="K28" i="3"/>
  <c r="I28" i="3"/>
  <c r="F28" i="3"/>
  <c r="E13" i="3"/>
  <c r="D13" i="3"/>
  <c r="E12" i="3"/>
  <c r="D12" i="3"/>
  <c r="E8" i="3"/>
  <c r="D8" i="3"/>
  <c r="D4" i="3"/>
  <c r="F4" i="3" s="1"/>
  <c r="D3" i="3"/>
  <c r="F3" i="3" s="1"/>
  <c r="AD107" i="6"/>
  <c r="AC107" i="6"/>
  <c r="AB107" i="6"/>
  <c r="AA107" i="6"/>
  <c r="Z107" i="6"/>
  <c r="Y107" i="6"/>
  <c r="X107" i="6"/>
  <c r="W107" i="6"/>
  <c r="V107" i="6"/>
  <c r="U107" i="6"/>
  <c r="T107" i="6"/>
  <c r="S107" i="6"/>
  <c r="R107" i="6"/>
  <c r="Q107" i="6"/>
  <c r="P107" i="6"/>
  <c r="O107" i="6"/>
  <c r="N107" i="6"/>
  <c r="M107" i="6"/>
  <c r="L107" i="6"/>
  <c r="K107" i="6"/>
  <c r="J107" i="6"/>
  <c r="I107" i="6"/>
  <c r="H107" i="6"/>
  <c r="G107" i="6"/>
  <c r="F107" i="6"/>
  <c r="E107" i="6"/>
  <c r="D107" i="6"/>
  <c r="C107" i="6"/>
  <c r="D103" i="6"/>
  <c r="D86" i="6"/>
  <c r="D72" i="6"/>
  <c r="AD66" i="6"/>
  <c r="AC66" i="6" s="1"/>
  <c r="AB66" i="6" s="1"/>
  <c r="AA66" i="6" s="1"/>
  <c r="Z66" i="6" s="1"/>
  <c r="Y66" i="6" s="1"/>
  <c r="X66" i="6" s="1"/>
  <c r="W66" i="6" s="1"/>
  <c r="V66" i="6" s="1"/>
  <c r="U66" i="6" s="1"/>
  <c r="T66" i="6" s="1"/>
  <c r="S66" i="6" s="1"/>
  <c r="R66" i="6" s="1"/>
  <c r="Q66" i="6" s="1"/>
  <c r="P66" i="6" s="1"/>
  <c r="O66" i="6" s="1"/>
  <c r="N66" i="6" s="1"/>
  <c r="M66" i="6" s="1"/>
  <c r="L66" i="6" s="1"/>
  <c r="K66" i="6" s="1"/>
  <c r="J66" i="6" s="1"/>
  <c r="I66" i="6" s="1"/>
  <c r="H66" i="6" s="1"/>
  <c r="G66" i="6" s="1"/>
  <c r="F66" i="6" s="1"/>
  <c r="E66" i="6" s="1"/>
  <c r="D66" i="6" s="1"/>
  <c r="C66" i="6" s="1"/>
  <c r="AD55" i="6"/>
  <c r="AD81" i="6" s="1"/>
  <c r="AC55" i="6"/>
  <c r="AC58" i="6" s="1"/>
  <c r="AB55" i="6"/>
  <c r="AB89" i="6" s="1"/>
  <c r="AA55" i="6"/>
  <c r="AA96" i="6" s="1"/>
  <c r="Z55" i="6"/>
  <c r="Z77" i="6" s="1"/>
  <c r="Y55" i="6"/>
  <c r="Y62" i="6" s="1"/>
  <c r="X55" i="6"/>
  <c r="W55" i="6"/>
  <c r="W57" i="6" s="1"/>
  <c r="V55" i="6"/>
  <c r="V91" i="6" s="1"/>
  <c r="U55" i="6"/>
  <c r="T55" i="6"/>
  <c r="T78" i="6" s="1"/>
  <c r="S55" i="6"/>
  <c r="S56" i="6" s="1"/>
  <c r="R55" i="6"/>
  <c r="Q55" i="6"/>
  <c r="P55" i="6"/>
  <c r="P61" i="6" s="1"/>
  <c r="O55" i="6"/>
  <c r="O61" i="6" s="1"/>
  <c r="N55" i="6"/>
  <c r="N73" i="6" s="1"/>
  <c r="M55" i="6"/>
  <c r="L55" i="6"/>
  <c r="K55" i="6"/>
  <c r="K74" i="6" s="1"/>
  <c r="J55" i="6"/>
  <c r="J77" i="6" s="1"/>
  <c r="I55" i="6"/>
  <c r="I70" i="6" s="1"/>
  <c r="H55" i="6"/>
  <c r="G55" i="6"/>
  <c r="G88" i="6" s="1"/>
  <c r="F55" i="6"/>
  <c r="F76" i="6" s="1"/>
  <c r="D55" i="6"/>
  <c r="C55" i="6"/>
  <c r="E54" i="6"/>
  <c r="AD51" i="6"/>
  <c r="AC51" i="6"/>
  <c r="AB51" i="6"/>
  <c r="AA51" i="6"/>
  <c r="Z51" i="6"/>
  <c r="Y51" i="6"/>
  <c r="X51" i="6"/>
  <c r="W51" i="6"/>
  <c r="V51" i="6"/>
  <c r="T51" i="6"/>
  <c r="S51" i="6"/>
  <c r="R51" i="6"/>
  <c r="P51" i="6"/>
  <c r="O51" i="6"/>
  <c r="N51" i="6"/>
  <c r="M51" i="6"/>
  <c r="K51" i="6"/>
  <c r="J51" i="6"/>
  <c r="I51" i="6"/>
  <c r="G51" i="6"/>
  <c r="E51" i="6" s="1"/>
  <c r="F51" i="6"/>
  <c r="D51" i="6"/>
  <c r="AD50" i="6"/>
  <c r="AC50" i="6"/>
  <c r="AB50" i="6"/>
  <c r="AA50" i="6"/>
  <c r="Z50" i="6"/>
  <c r="Y50" i="6"/>
  <c r="X50" i="6"/>
  <c r="W50" i="6"/>
  <c r="V50" i="6"/>
  <c r="T50" i="6"/>
  <c r="S50" i="6"/>
  <c r="R50" i="6"/>
  <c r="P50" i="6"/>
  <c r="O50" i="6"/>
  <c r="N50" i="6"/>
  <c r="M50" i="6"/>
  <c r="K50" i="6"/>
  <c r="J50" i="6"/>
  <c r="I50" i="6"/>
  <c r="G50" i="6"/>
  <c r="E50" i="6" s="1"/>
  <c r="F50" i="6"/>
  <c r="D50" i="6"/>
  <c r="D154" i="6" s="1"/>
  <c r="AD49" i="6"/>
  <c r="AC49" i="6"/>
  <c r="AB49" i="6"/>
  <c r="AA49" i="6"/>
  <c r="Z49" i="6"/>
  <c r="Y49" i="6"/>
  <c r="X49" i="6"/>
  <c r="W49" i="6"/>
  <c r="V49" i="6"/>
  <c r="T49" i="6"/>
  <c r="S49" i="6"/>
  <c r="R49" i="6"/>
  <c r="P49" i="6"/>
  <c r="O49" i="6"/>
  <c r="N49" i="6"/>
  <c r="M49" i="6"/>
  <c r="K49" i="6"/>
  <c r="J49" i="6"/>
  <c r="I49" i="6"/>
  <c r="G49" i="6"/>
  <c r="E49" i="6" s="1"/>
  <c r="F49" i="6"/>
  <c r="D49" i="6"/>
  <c r="D153" i="6" s="1"/>
  <c r="AD48" i="6"/>
  <c r="AC48" i="6"/>
  <c r="AB48" i="6"/>
  <c r="AA48" i="6"/>
  <c r="Z48" i="6"/>
  <c r="Y48" i="6"/>
  <c r="X48" i="6"/>
  <c r="W48" i="6"/>
  <c r="V48" i="6"/>
  <c r="T48" i="6"/>
  <c r="S48" i="6"/>
  <c r="R48" i="6"/>
  <c r="P48" i="6"/>
  <c r="O48" i="6"/>
  <c r="N48" i="6"/>
  <c r="M48" i="6"/>
  <c r="K48" i="6"/>
  <c r="J48" i="6"/>
  <c r="I48" i="6"/>
  <c r="G48" i="6"/>
  <c r="E48" i="6" s="1"/>
  <c r="F48" i="6"/>
  <c r="D48" i="6"/>
  <c r="D152" i="6" s="1"/>
  <c r="AD47" i="6"/>
  <c r="AC47" i="6"/>
  <c r="AB47" i="6"/>
  <c r="AA47" i="6"/>
  <c r="Z47" i="6"/>
  <c r="Y47" i="6"/>
  <c r="X47" i="6"/>
  <c r="W47" i="6"/>
  <c r="V47" i="6"/>
  <c r="T47" i="6"/>
  <c r="S47" i="6"/>
  <c r="R47" i="6"/>
  <c r="P47" i="6"/>
  <c r="O47" i="6"/>
  <c r="N47" i="6"/>
  <c r="M47" i="6"/>
  <c r="K47" i="6"/>
  <c r="J47" i="6"/>
  <c r="I47" i="6"/>
  <c r="G47" i="6"/>
  <c r="E47" i="6" s="1"/>
  <c r="F47" i="6"/>
  <c r="D47" i="6"/>
  <c r="D151" i="6" s="1"/>
  <c r="AD46" i="6"/>
  <c r="AC46" i="6"/>
  <c r="AB46" i="6"/>
  <c r="AA46" i="6"/>
  <c r="Z46" i="6"/>
  <c r="Y46" i="6"/>
  <c r="X46" i="6"/>
  <c r="W46" i="6"/>
  <c r="V46" i="6"/>
  <c r="T46" i="6"/>
  <c r="S46" i="6"/>
  <c r="R46" i="6"/>
  <c r="P46" i="6"/>
  <c r="O46" i="6"/>
  <c r="N46" i="6"/>
  <c r="M46" i="6"/>
  <c r="K46" i="6"/>
  <c r="J46" i="6"/>
  <c r="I46" i="6"/>
  <c r="G46" i="6"/>
  <c r="E46" i="6" s="1"/>
  <c r="F46" i="6"/>
  <c r="D46" i="6"/>
  <c r="D150" i="6" s="1"/>
  <c r="AD45" i="6"/>
  <c r="AC45" i="6"/>
  <c r="AB45" i="6"/>
  <c r="AA45" i="6"/>
  <c r="Z45" i="6"/>
  <c r="Y45" i="6"/>
  <c r="X45" i="6"/>
  <c r="W45" i="6"/>
  <c r="V45" i="6"/>
  <c r="T45" i="6"/>
  <c r="S45" i="6"/>
  <c r="R45" i="6"/>
  <c r="P45" i="6"/>
  <c r="O45" i="6"/>
  <c r="N45" i="6"/>
  <c r="M45" i="6"/>
  <c r="K45" i="6"/>
  <c r="J45" i="6"/>
  <c r="I45" i="6"/>
  <c r="G45" i="6"/>
  <c r="E45" i="6" s="1"/>
  <c r="F45" i="6"/>
  <c r="D45" i="6"/>
  <c r="D149" i="6" s="1"/>
  <c r="AD44" i="6"/>
  <c r="AC44" i="6"/>
  <c r="AB44" i="6"/>
  <c r="AA44" i="6"/>
  <c r="Z44" i="6"/>
  <c r="Y44" i="6"/>
  <c r="X44" i="6"/>
  <c r="W44" i="6"/>
  <c r="V44" i="6"/>
  <c r="T44" i="6"/>
  <c r="S44" i="6"/>
  <c r="R44" i="6"/>
  <c r="P44" i="6"/>
  <c r="O44" i="6"/>
  <c r="N44" i="6"/>
  <c r="M44" i="6"/>
  <c r="K44" i="6"/>
  <c r="J44" i="6"/>
  <c r="I44" i="6"/>
  <c r="G44" i="6"/>
  <c r="E44" i="6" s="1"/>
  <c r="F44" i="6"/>
  <c r="D44" i="6"/>
  <c r="D148" i="6" s="1"/>
  <c r="AD43" i="6"/>
  <c r="AC43" i="6"/>
  <c r="AB43" i="6"/>
  <c r="AA43" i="6"/>
  <c r="Z43" i="6"/>
  <c r="Y43" i="6"/>
  <c r="X43" i="6"/>
  <c r="W43" i="6"/>
  <c r="V43" i="6"/>
  <c r="T43" i="6"/>
  <c r="S43" i="6"/>
  <c r="R43" i="6"/>
  <c r="P43" i="6"/>
  <c r="O43" i="6"/>
  <c r="N43" i="6"/>
  <c r="M43" i="6"/>
  <c r="K43" i="6"/>
  <c r="J43" i="6"/>
  <c r="I43" i="6"/>
  <c r="G43" i="6"/>
  <c r="E43" i="6" s="1"/>
  <c r="F43" i="6"/>
  <c r="D43" i="6"/>
  <c r="D147" i="6" s="1"/>
  <c r="AD42" i="6"/>
  <c r="AC42" i="6"/>
  <c r="AB42" i="6"/>
  <c r="AA42" i="6"/>
  <c r="Z42" i="6"/>
  <c r="Y42" i="6"/>
  <c r="X42" i="6"/>
  <c r="W42" i="6"/>
  <c r="V42" i="6"/>
  <c r="T42" i="6"/>
  <c r="S42" i="6"/>
  <c r="R42" i="6"/>
  <c r="P42" i="6"/>
  <c r="O42" i="6"/>
  <c r="N42" i="6"/>
  <c r="M42" i="6"/>
  <c r="K42" i="6"/>
  <c r="J42" i="6"/>
  <c r="I42" i="6"/>
  <c r="G42" i="6"/>
  <c r="E42" i="6" s="1"/>
  <c r="F42" i="6"/>
  <c r="D42" i="6"/>
  <c r="D146" i="6" s="1"/>
  <c r="AD41" i="6"/>
  <c r="AC41" i="6"/>
  <c r="AB41" i="6"/>
  <c r="AA41" i="6"/>
  <c r="Z41" i="6"/>
  <c r="Y41" i="6"/>
  <c r="X41" i="6"/>
  <c r="W41" i="6"/>
  <c r="V41" i="6"/>
  <c r="T41" i="6"/>
  <c r="S41" i="6"/>
  <c r="R41" i="6"/>
  <c r="P41" i="6"/>
  <c r="O41" i="6"/>
  <c r="N41" i="6"/>
  <c r="M41" i="6"/>
  <c r="K41" i="6"/>
  <c r="J41" i="6"/>
  <c r="I41" i="6"/>
  <c r="G41" i="6"/>
  <c r="E41" i="6" s="1"/>
  <c r="F41" i="6"/>
  <c r="D41" i="6"/>
  <c r="D145" i="6" s="1"/>
  <c r="AD40" i="6"/>
  <c r="AC40" i="6"/>
  <c r="AB40" i="6"/>
  <c r="AA40" i="6"/>
  <c r="Z40" i="6"/>
  <c r="Y40" i="6"/>
  <c r="X40" i="6"/>
  <c r="W40" i="6"/>
  <c r="V40" i="6"/>
  <c r="T40" i="6"/>
  <c r="S40" i="6"/>
  <c r="R40" i="6"/>
  <c r="P40" i="6"/>
  <c r="O40" i="6"/>
  <c r="N40" i="6"/>
  <c r="M40" i="6"/>
  <c r="K40" i="6"/>
  <c r="J40" i="6"/>
  <c r="I40" i="6"/>
  <c r="G40" i="6"/>
  <c r="E40" i="6" s="1"/>
  <c r="F40" i="6"/>
  <c r="D40" i="6"/>
  <c r="D144" i="6" s="1"/>
  <c r="AD39" i="6"/>
  <c r="AC39" i="6"/>
  <c r="AB39" i="6"/>
  <c r="AA39" i="6"/>
  <c r="Z39" i="6"/>
  <c r="Y39" i="6"/>
  <c r="X39" i="6"/>
  <c r="W39" i="6"/>
  <c r="V39" i="6"/>
  <c r="T39" i="6"/>
  <c r="S39" i="6"/>
  <c r="R39" i="6"/>
  <c r="P39" i="6"/>
  <c r="O39" i="6"/>
  <c r="N39" i="6"/>
  <c r="M39" i="6"/>
  <c r="K39" i="6"/>
  <c r="J39" i="6"/>
  <c r="I39" i="6"/>
  <c r="G39" i="6"/>
  <c r="E39" i="6" s="1"/>
  <c r="F39" i="6"/>
  <c r="D39" i="6"/>
  <c r="D143" i="6" s="1"/>
  <c r="AD38" i="6"/>
  <c r="AC38" i="6"/>
  <c r="AB38" i="6"/>
  <c r="AA38" i="6"/>
  <c r="Z38" i="6"/>
  <c r="Y38" i="6"/>
  <c r="X38" i="6"/>
  <c r="W38" i="6"/>
  <c r="V38" i="6"/>
  <c r="T38" i="6"/>
  <c r="S38" i="6"/>
  <c r="R38" i="6"/>
  <c r="P38" i="6"/>
  <c r="O38" i="6"/>
  <c r="N38" i="6"/>
  <c r="M38" i="6"/>
  <c r="K38" i="6"/>
  <c r="J38" i="6"/>
  <c r="I38" i="6"/>
  <c r="G38" i="6"/>
  <c r="E38" i="6" s="1"/>
  <c r="F38" i="6"/>
  <c r="D38" i="6"/>
  <c r="D142" i="6" s="1"/>
  <c r="AD37" i="6"/>
  <c r="AC37" i="6"/>
  <c r="AB37" i="6"/>
  <c r="AA37" i="6"/>
  <c r="Z37" i="6"/>
  <c r="Y37" i="6"/>
  <c r="X37" i="6"/>
  <c r="W37" i="6"/>
  <c r="V37" i="6"/>
  <c r="T37" i="6"/>
  <c r="S37" i="6"/>
  <c r="R37" i="6"/>
  <c r="P37" i="6"/>
  <c r="O37" i="6"/>
  <c r="N37" i="6"/>
  <c r="M37" i="6"/>
  <c r="K37" i="6"/>
  <c r="J37" i="6"/>
  <c r="I37" i="6"/>
  <c r="G37" i="6"/>
  <c r="E37" i="6" s="1"/>
  <c r="F37" i="6"/>
  <c r="D37" i="6"/>
  <c r="AD36" i="6"/>
  <c r="AC36" i="6"/>
  <c r="AB36" i="6"/>
  <c r="AA36" i="6"/>
  <c r="Z36" i="6"/>
  <c r="Y36" i="6"/>
  <c r="X36" i="6"/>
  <c r="W36" i="6"/>
  <c r="V36" i="6"/>
  <c r="T36" i="6"/>
  <c r="S36" i="6"/>
  <c r="R36" i="6"/>
  <c r="P36" i="6"/>
  <c r="O36" i="6"/>
  <c r="N36" i="6"/>
  <c r="M36" i="6"/>
  <c r="K36" i="6"/>
  <c r="J36" i="6"/>
  <c r="I36" i="6"/>
  <c r="G36" i="6"/>
  <c r="E36" i="6" s="1"/>
  <c r="F36" i="6"/>
  <c r="D36" i="6"/>
  <c r="AD35" i="6"/>
  <c r="AC35" i="6"/>
  <c r="AB35" i="6"/>
  <c r="AA35" i="6"/>
  <c r="Z35" i="6"/>
  <c r="Y35" i="6"/>
  <c r="X35" i="6"/>
  <c r="W35" i="6"/>
  <c r="V35" i="6"/>
  <c r="T35" i="6"/>
  <c r="S35" i="6"/>
  <c r="R35" i="6"/>
  <c r="P35" i="6"/>
  <c r="O35" i="6"/>
  <c r="N35" i="6"/>
  <c r="M35" i="6"/>
  <c r="K35" i="6"/>
  <c r="J35" i="6"/>
  <c r="I35" i="6"/>
  <c r="G35" i="6"/>
  <c r="E35" i="6" s="1"/>
  <c r="F35" i="6"/>
  <c r="D35" i="6"/>
  <c r="AD34" i="6"/>
  <c r="AC34" i="6"/>
  <c r="AB34" i="6"/>
  <c r="AA34" i="6"/>
  <c r="Z34" i="6"/>
  <c r="Y34" i="6"/>
  <c r="X34" i="6"/>
  <c r="W34" i="6"/>
  <c r="V34" i="6"/>
  <c r="T34" i="6"/>
  <c r="S34" i="6"/>
  <c r="R34" i="6"/>
  <c r="P34" i="6"/>
  <c r="O34" i="6"/>
  <c r="N34" i="6"/>
  <c r="M34" i="6"/>
  <c r="K34" i="6"/>
  <c r="J34" i="6"/>
  <c r="I34" i="6"/>
  <c r="G34" i="6"/>
  <c r="E34" i="6" s="1"/>
  <c r="F34" i="6"/>
  <c r="D34" i="6"/>
  <c r="AD33" i="6"/>
  <c r="AC33" i="6"/>
  <c r="AB33" i="6"/>
  <c r="AA33" i="6"/>
  <c r="Z33" i="6"/>
  <c r="Y33" i="6"/>
  <c r="X33" i="6"/>
  <c r="W33" i="6"/>
  <c r="V33" i="6"/>
  <c r="T33" i="6"/>
  <c r="S33" i="6"/>
  <c r="R33" i="6"/>
  <c r="P33" i="6"/>
  <c r="O33" i="6"/>
  <c r="N33" i="6"/>
  <c r="M33" i="6"/>
  <c r="K33" i="6"/>
  <c r="J33" i="6"/>
  <c r="I33" i="6"/>
  <c r="G33" i="6"/>
  <c r="E33" i="6" s="1"/>
  <c r="F33" i="6"/>
  <c r="D33" i="6"/>
  <c r="AD32" i="6"/>
  <c r="AC32" i="6"/>
  <c r="AB32" i="6"/>
  <c r="AA32" i="6"/>
  <c r="Z32" i="6"/>
  <c r="Y32" i="6"/>
  <c r="X32" i="6"/>
  <c r="W32" i="6"/>
  <c r="V32" i="6"/>
  <c r="T32" i="6"/>
  <c r="S32" i="6"/>
  <c r="R32" i="6"/>
  <c r="P32" i="6"/>
  <c r="O32" i="6"/>
  <c r="N32" i="6"/>
  <c r="M32" i="6"/>
  <c r="K32" i="6"/>
  <c r="J32" i="6"/>
  <c r="I32" i="6"/>
  <c r="G32" i="6"/>
  <c r="E32" i="6" s="1"/>
  <c r="F32" i="6"/>
  <c r="D32" i="6"/>
  <c r="AD31" i="6"/>
  <c r="AC31" i="6"/>
  <c r="AB31" i="6"/>
  <c r="AA31" i="6"/>
  <c r="Z31" i="6"/>
  <c r="Y31" i="6"/>
  <c r="X31" i="6"/>
  <c r="W31" i="6"/>
  <c r="V31" i="6"/>
  <c r="T31" i="6"/>
  <c r="S31" i="6"/>
  <c r="R31" i="6"/>
  <c r="P31" i="6"/>
  <c r="O31" i="6"/>
  <c r="N31" i="6"/>
  <c r="M31" i="6"/>
  <c r="K31" i="6"/>
  <c r="J31" i="6"/>
  <c r="I31" i="6"/>
  <c r="G31" i="6"/>
  <c r="E31" i="6" s="1"/>
  <c r="F31" i="6"/>
  <c r="D31" i="6"/>
  <c r="AD30" i="6"/>
  <c r="AC30" i="6"/>
  <c r="AB30" i="6"/>
  <c r="AA30" i="6"/>
  <c r="Z30" i="6"/>
  <c r="Y30" i="6"/>
  <c r="X30" i="6"/>
  <c r="W30" i="6"/>
  <c r="V30" i="6"/>
  <c r="T30" i="6"/>
  <c r="S30" i="6"/>
  <c r="R30" i="6"/>
  <c r="P30" i="6"/>
  <c r="O30" i="6"/>
  <c r="N30" i="6"/>
  <c r="M30" i="6"/>
  <c r="K30" i="6"/>
  <c r="J30" i="6"/>
  <c r="I30" i="6"/>
  <c r="G30" i="6"/>
  <c r="E30" i="6" s="1"/>
  <c r="F30" i="6"/>
  <c r="D30" i="6"/>
  <c r="AD29" i="6"/>
  <c r="AC29" i="6"/>
  <c r="AB29" i="6"/>
  <c r="AA29" i="6"/>
  <c r="Z29" i="6"/>
  <c r="Y29" i="6"/>
  <c r="X29" i="6"/>
  <c r="W29" i="6"/>
  <c r="V29" i="6"/>
  <c r="T29" i="6"/>
  <c r="S29" i="6"/>
  <c r="R29" i="6"/>
  <c r="P29" i="6"/>
  <c r="O29" i="6"/>
  <c r="N29" i="6"/>
  <c r="M29" i="6"/>
  <c r="K29" i="6"/>
  <c r="J29" i="6"/>
  <c r="I29" i="6"/>
  <c r="G29" i="6"/>
  <c r="E29" i="6" s="1"/>
  <c r="F29" i="6"/>
  <c r="D29" i="6"/>
  <c r="AD28" i="6"/>
  <c r="AC28" i="6"/>
  <c r="AB28" i="6"/>
  <c r="AA28" i="6"/>
  <c r="Z28" i="6"/>
  <c r="Y28" i="6"/>
  <c r="X28" i="6"/>
  <c r="W28" i="6"/>
  <c r="V28" i="6"/>
  <c r="T28" i="6"/>
  <c r="S28" i="6"/>
  <c r="R28" i="6"/>
  <c r="P28" i="6"/>
  <c r="O28" i="6"/>
  <c r="N28" i="6"/>
  <c r="M28" i="6"/>
  <c r="K28" i="6"/>
  <c r="J28" i="6"/>
  <c r="I28" i="6"/>
  <c r="G28" i="6"/>
  <c r="E28" i="6" s="1"/>
  <c r="F28" i="6"/>
  <c r="D28" i="6"/>
  <c r="AD27" i="6"/>
  <c r="AC27" i="6"/>
  <c r="AB27" i="6"/>
  <c r="AA27" i="6"/>
  <c r="Z27" i="6"/>
  <c r="Y27" i="6"/>
  <c r="X27" i="6"/>
  <c r="W27" i="6"/>
  <c r="V27" i="6"/>
  <c r="T27" i="6"/>
  <c r="S27" i="6"/>
  <c r="R27" i="6"/>
  <c r="P27" i="6"/>
  <c r="O27" i="6"/>
  <c r="N27" i="6"/>
  <c r="M27" i="6"/>
  <c r="K27" i="6"/>
  <c r="J27" i="6"/>
  <c r="I27" i="6"/>
  <c r="G27" i="6"/>
  <c r="E27" i="6" s="1"/>
  <c r="F27" i="6"/>
  <c r="D27" i="6"/>
  <c r="AD26" i="6"/>
  <c r="AC26" i="6"/>
  <c r="AB26" i="6"/>
  <c r="AA26" i="6"/>
  <c r="Z26" i="6"/>
  <c r="Y26" i="6"/>
  <c r="X26" i="6"/>
  <c r="W26" i="6"/>
  <c r="V26" i="6"/>
  <c r="T26" i="6"/>
  <c r="S26" i="6"/>
  <c r="R26" i="6"/>
  <c r="P26" i="6"/>
  <c r="O26" i="6"/>
  <c r="N26" i="6"/>
  <c r="M26" i="6"/>
  <c r="K26" i="6"/>
  <c r="J26" i="6"/>
  <c r="I26" i="6"/>
  <c r="G26" i="6"/>
  <c r="E26" i="6" s="1"/>
  <c r="F26" i="6"/>
  <c r="D26" i="6"/>
  <c r="AD25" i="6"/>
  <c r="AC25" i="6"/>
  <c r="AB25" i="6"/>
  <c r="AA25" i="6"/>
  <c r="Z25" i="6"/>
  <c r="Y25" i="6"/>
  <c r="X25" i="6"/>
  <c r="W25" i="6"/>
  <c r="V25" i="6"/>
  <c r="T25" i="6"/>
  <c r="S25" i="6"/>
  <c r="R25" i="6"/>
  <c r="P25" i="6"/>
  <c r="O25" i="6"/>
  <c r="N25" i="6"/>
  <c r="M25" i="6"/>
  <c r="K25" i="6"/>
  <c r="J25" i="6"/>
  <c r="I25" i="6"/>
  <c r="G25" i="6"/>
  <c r="E25" i="6" s="1"/>
  <c r="F25" i="6"/>
  <c r="D25" i="6"/>
  <c r="AD24" i="6"/>
  <c r="AC24" i="6"/>
  <c r="AB24" i="6"/>
  <c r="AA24" i="6"/>
  <c r="Z24" i="6"/>
  <c r="Y24" i="6"/>
  <c r="X24" i="6"/>
  <c r="W24" i="6"/>
  <c r="V24" i="6"/>
  <c r="T24" i="6"/>
  <c r="S24" i="6"/>
  <c r="R24" i="6"/>
  <c r="P24" i="6"/>
  <c r="O24" i="6"/>
  <c r="N24" i="6"/>
  <c r="M24" i="6"/>
  <c r="K24" i="6"/>
  <c r="J24" i="6"/>
  <c r="I24" i="6"/>
  <c r="G24" i="6"/>
  <c r="E24" i="6" s="1"/>
  <c r="F24" i="6"/>
  <c r="D24" i="6"/>
  <c r="AD23" i="6"/>
  <c r="AC23" i="6"/>
  <c r="AB23" i="6"/>
  <c r="AA23" i="6"/>
  <c r="Z23" i="6"/>
  <c r="Y23" i="6"/>
  <c r="X23" i="6"/>
  <c r="W23" i="6"/>
  <c r="V23" i="6"/>
  <c r="T23" i="6"/>
  <c r="S23" i="6"/>
  <c r="R23" i="6"/>
  <c r="P23" i="6"/>
  <c r="O23" i="6"/>
  <c r="N23" i="6"/>
  <c r="M23" i="6"/>
  <c r="K23" i="6"/>
  <c r="J23" i="6"/>
  <c r="I23" i="6"/>
  <c r="G23" i="6"/>
  <c r="E23" i="6" s="1"/>
  <c r="F23" i="6"/>
  <c r="D23" i="6"/>
  <c r="AD22" i="6"/>
  <c r="AC22" i="6"/>
  <c r="AB22" i="6"/>
  <c r="AA22" i="6"/>
  <c r="Z22" i="6"/>
  <c r="Y22" i="6"/>
  <c r="X22" i="6"/>
  <c r="W22" i="6"/>
  <c r="V22" i="6"/>
  <c r="T22" i="6"/>
  <c r="S22" i="6"/>
  <c r="R22" i="6"/>
  <c r="P22" i="6"/>
  <c r="O22" i="6"/>
  <c r="N22" i="6"/>
  <c r="M22" i="6"/>
  <c r="K22" i="6"/>
  <c r="J22" i="6"/>
  <c r="I22" i="6"/>
  <c r="G22" i="6"/>
  <c r="E22" i="6" s="1"/>
  <c r="F22" i="6"/>
  <c r="D22" i="6"/>
  <c r="AD21" i="6"/>
  <c r="AC21" i="6"/>
  <c r="AB21" i="6"/>
  <c r="AA21" i="6"/>
  <c r="Z21" i="6"/>
  <c r="Y21" i="6"/>
  <c r="X21" i="6"/>
  <c r="W21" i="6"/>
  <c r="V21" i="6"/>
  <c r="T21" i="6"/>
  <c r="S21" i="6"/>
  <c r="R21" i="6"/>
  <c r="P21" i="6"/>
  <c r="O21" i="6"/>
  <c r="N21" i="6"/>
  <c r="M21" i="6"/>
  <c r="K21" i="6"/>
  <c r="J21" i="6"/>
  <c r="I21" i="6"/>
  <c r="G21" i="6"/>
  <c r="E21" i="6" s="1"/>
  <c r="F21" i="6"/>
  <c r="D21" i="6"/>
  <c r="AD20" i="6"/>
  <c r="AC20" i="6"/>
  <c r="AB20" i="6"/>
  <c r="AA20" i="6"/>
  <c r="Z20" i="6"/>
  <c r="Y20" i="6"/>
  <c r="X20" i="6"/>
  <c r="W20" i="6"/>
  <c r="V20" i="6"/>
  <c r="T20" i="6"/>
  <c r="S20" i="6"/>
  <c r="R20" i="6"/>
  <c r="P20" i="6"/>
  <c r="O20" i="6"/>
  <c r="N20" i="6"/>
  <c r="M20" i="6"/>
  <c r="K20" i="6"/>
  <c r="J20" i="6"/>
  <c r="I20" i="6"/>
  <c r="G20" i="6"/>
  <c r="E20" i="6" s="1"/>
  <c r="F20" i="6"/>
  <c r="D20" i="6"/>
  <c r="AD19" i="6"/>
  <c r="AC19" i="6"/>
  <c r="AB19" i="6"/>
  <c r="AA19" i="6"/>
  <c r="Z19" i="6"/>
  <c r="Y19" i="6"/>
  <c r="X19" i="6"/>
  <c r="W19" i="6"/>
  <c r="V19" i="6"/>
  <c r="T19" i="6"/>
  <c r="S19" i="6"/>
  <c r="R19" i="6"/>
  <c r="P19" i="6"/>
  <c r="O19" i="6"/>
  <c r="N19" i="6"/>
  <c r="M19" i="6"/>
  <c r="K19" i="6"/>
  <c r="J19" i="6"/>
  <c r="I19" i="6"/>
  <c r="G19" i="6"/>
  <c r="E19" i="6" s="1"/>
  <c r="F19" i="6"/>
  <c r="D19" i="6"/>
  <c r="D123" i="6" s="1"/>
  <c r="AD18" i="6"/>
  <c r="AC18" i="6"/>
  <c r="AB18" i="6"/>
  <c r="AA18" i="6"/>
  <c r="Z18" i="6"/>
  <c r="Y18" i="6"/>
  <c r="X18" i="6"/>
  <c r="W18" i="6"/>
  <c r="V18" i="6"/>
  <c r="T18" i="6"/>
  <c r="S18" i="6"/>
  <c r="R18" i="6"/>
  <c r="P18" i="6"/>
  <c r="O18" i="6"/>
  <c r="N18" i="6"/>
  <c r="M18" i="6"/>
  <c r="K18" i="6"/>
  <c r="J18" i="6"/>
  <c r="I18" i="6"/>
  <c r="G18" i="6"/>
  <c r="E18" i="6" s="1"/>
  <c r="F18" i="6"/>
  <c r="D18" i="6"/>
  <c r="D122" i="6" s="1"/>
  <c r="AD17" i="6"/>
  <c r="AC17" i="6"/>
  <c r="AB17" i="6"/>
  <c r="AA17" i="6"/>
  <c r="Z17" i="6"/>
  <c r="Y17" i="6"/>
  <c r="X17" i="6"/>
  <c r="W17" i="6"/>
  <c r="V17" i="6"/>
  <c r="T17" i="6"/>
  <c r="S17" i="6"/>
  <c r="R17" i="6"/>
  <c r="P17" i="6"/>
  <c r="O17" i="6"/>
  <c r="N17" i="6"/>
  <c r="M17" i="6"/>
  <c r="K17" i="6"/>
  <c r="J17" i="6"/>
  <c r="I17" i="6"/>
  <c r="G17" i="6"/>
  <c r="F17" i="6"/>
  <c r="D17" i="6"/>
  <c r="D121" i="6" s="1"/>
  <c r="AD16" i="6"/>
  <c r="AC16" i="6"/>
  <c r="AB16" i="6"/>
  <c r="AA16" i="6"/>
  <c r="Z16" i="6"/>
  <c r="Y16" i="6"/>
  <c r="X16" i="6"/>
  <c r="W16" i="6"/>
  <c r="V16" i="6"/>
  <c r="T16" i="6"/>
  <c r="S16" i="6"/>
  <c r="R16" i="6"/>
  <c r="P16" i="6"/>
  <c r="O16" i="6"/>
  <c r="N16" i="6"/>
  <c r="M16" i="6"/>
  <c r="K16" i="6"/>
  <c r="J16" i="6"/>
  <c r="I16" i="6"/>
  <c r="G16" i="6"/>
  <c r="E16" i="6" s="1"/>
  <c r="F16" i="6"/>
  <c r="D16" i="6"/>
  <c r="D120" i="6" s="1"/>
  <c r="AD15" i="6"/>
  <c r="AC15" i="6"/>
  <c r="AB15" i="6"/>
  <c r="AA15" i="6"/>
  <c r="Z15" i="6"/>
  <c r="Y15" i="6"/>
  <c r="X15" i="6"/>
  <c r="W15" i="6"/>
  <c r="V15" i="6"/>
  <c r="T15" i="6"/>
  <c r="S15" i="6"/>
  <c r="R15" i="6"/>
  <c r="P15" i="6"/>
  <c r="O15" i="6"/>
  <c r="N15" i="6"/>
  <c r="M15" i="6"/>
  <c r="K15" i="6"/>
  <c r="J15" i="6"/>
  <c r="I15" i="6"/>
  <c r="G15" i="6"/>
  <c r="E15" i="6" s="1"/>
  <c r="F15" i="6"/>
  <c r="D15" i="6"/>
  <c r="AD14" i="6"/>
  <c r="AC14" i="6"/>
  <c r="AB14" i="6"/>
  <c r="AA14" i="6"/>
  <c r="Z14" i="6"/>
  <c r="Y14" i="6"/>
  <c r="X14" i="6"/>
  <c r="W14" i="6"/>
  <c r="V14" i="6"/>
  <c r="T14" i="6"/>
  <c r="S14" i="6"/>
  <c r="R14" i="6"/>
  <c r="P14" i="6"/>
  <c r="O14" i="6"/>
  <c r="N14" i="6"/>
  <c r="M14" i="6"/>
  <c r="K14" i="6"/>
  <c r="J14" i="6"/>
  <c r="I14" i="6"/>
  <c r="G14" i="6"/>
  <c r="E14" i="6" s="1"/>
  <c r="F14" i="6"/>
  <c r="D14" i="6"/>
  <c r="AD13" i="6"/>
  <c r="AC13" i="6"/>
  <c r="AB13" i="6"/>
  <c r="AA13" i="6"/>
  <c r="Z13" i="6"/>
  <c r="Y13" i="6"/>
  <c r="X13" i="6"/>
  <c r="W13" i="6"/>
  <c r="V13" i="6"/>
  <c r="T13" i="6"/>
  <c r="S13" i="6"/>
  <c r="R13" i="6"/>
  <c r="P13" i="6"/>
  <c r="O13" i="6"/>
  <c r="N13" i="6"/>
  <c r="M13" i="6"/>
  <c r="K13" i="6"/>
  <c r="J13" i="6"/>
  <c r="I13" i="6"/>
  <c r="G13" i="6"/>
  <c r="F13" i="6"/>
  <c r="D13" i="6"/>
  <c r="D117" i="6" s="1"/>
  <c r="AD12" i="6"/>
  <c r="AC12" i="6"/>
  <c r="AB12" i="6"/>
  <c r="AA12" i="6"/>
  <c r="Z12" i="6"/>
  <c r="Y12" i="6"/>
  <c r="X12" i="6"/>
  <c r="W12" i="6"/>
  <c r="V12" i="6"/>
  <c r="T12" i="6"/>
  <c r="S12" i="6"/>
  <c r="R12" i="6"/>
  <c r="P12" i="6"/>
  <c r="O12" i="6"/>
  <c r="N12" i="6"/>
  <c r="M12" i="6"/>
  <c r="K12" i="6"/>
  <c r="J12" i="6"/>
  <c r="I12" i="6"/>
  <c r="G12" i="6"/>
  <c r="E12" i="6" s="1"/>
  <c r="F12" i="6"/>
  <c r="D12" i="6"/>
  <c r="D116" i="6" s="1"/>
  <c r="AD11" i="6"/>
  <c r="AC11" i="6"/>
  <c r="AB11" i="6"/>
  <c r="AA11" i="6"/>
  <c r="Z11" i="6"/>
  <c r="Y11" i="6"/>
  <c r="X11" i="6"/>
  <c r="W11" i="6"/>
  <c r="V11" i="6"/>
  <c r="T11" i="6"/>
  <c r="S11" i="6"/>
  <c r="R11" i="6"/>
  <c r="P11" i="6"/>
  <c r="O11" i="6"/>
  <c r="N11" i="6"/>
  <c r="M11" i="6"/>
  <c r="K11" i="6"/>
  <c r="J11" i="6"/>
  <c r="I11" i="6"/>
  <c r="G11" i="6"/>
  <c r="E11" i="6" s="1"/>
  <c r="F11" i="6"/>
  <c r="D11" i="6"/>
  <c r="D115" i="6" s="1"/>
  <c r="AD10" i="6"/>
  <c r="AC10" i="6"/>
  <c r="AB10" i="6"/>
  <c r="AA10" i="6"/>
  <c r="Z10" i="6"/>
  <c r="Y10" i="6"/>
  <c r="X10" i="6"/>
  <c r="W10" i="6"/>
  <c r="V10" i="6"/>
  <c r="T10" i="6"/>
  <c r="S10" i="6"/>
  <c r="R10" i="6"/>
  <c r="P10" i="6"/>
  <c r="O10" i="6"/>
  <c r="N10" i="6"/>
  <c r="M10" i="6"/>
  <c r="K10" i="6"/>
  <c r="J10" i="6"/>
  <c r="I10" i="6"/>
  <c r="G10" i="6"/>
  <c r="E10" i="6" s="1"/>
  <c r="F10" i="6"/>
  <c r="D10" i="6"/>
  <c r="D114" i="6" s="1"/>
  <c r="AD9" i="6"/>
  <c r="AC9" i="6"/>
  <c r="AB9" i="6"/>
  <c r="AA9" i="6"/>
  <c r="Z9" i="6"/>
  <c r="Y9" i="6"/>
  <c r="X9" i="6"/>
  <c r="W9" i="6"/>
  <c r="V9" i="6"/>
  <c r="T9" i="6"/>
  <c r="S9" i="6"/>
  <c r="R9" i="6"/>
  <c r="P9" i="6"/>
  <c r="O9" i="6"/>
  <c r="N9" i="6"/>
  <c r="M9" i="6"/>
  <c r="K9" i="6"/>
  <c r="J9" i="6"/>
  <c r="I9" i="6"/>
  <c r="G9" i="6"/>
  <c r="E9" i="6" s="1"/>
  <c r="F9" i="6"/>
  <c r="D9" i="6"/>
  <c r="D113" i="6" s="1"/>
  <c r="AD8" i="6"/>
  <c r="AC8" i="6"/>
  <c r="AB8" i="6"/>
  <c r="AA8" i="6"/>
  <c r="Z8" i="6"/>
  <c r="Y8" i="6"/>
  <c r="X8" i="6"/>
  <c r="W8" i="6"/>
  <c r="V8" i="6"/>
  <c r="T8" i="6"/>
  <c r="S8" i="6"/>
  <c r="R8" i="6"/>
  <c r="P8" i="6"/>
  <c r="O8" i="6"/>
  <c r="N8" i="6"/>
  <c r="M8" i="6"/>
  <c r="K8" i="6"/>
  <c r="J8" i="6"/>
  <c r="I8" i="6"/>
  <c r="G8" i="6"/>
  <c r="F8" i="6"/>
  <c r="D8" i="6"/>
  <c r="D112" i="6" s="1"/>
  <c r="AD7" i="6"/>
  <c r="AC7" i="6"/>
  <c r="AB7" i="6"/>
  <c r="AA7" i="6"/>
  <c r="Z7" i="6"/>
  <c r="Y7" i="6"/>
  <c r="X7" i="6"/>
  <c r="W7" i="6"/>
  <c r="V7" i="6"/>
  <c r="T7" i="6"/>
  <c r="S7" i="6"/>
  <c r="R7" i="6"/>
  <c r="P7" i="6"/>
  <c r="O7" i="6"/>
  <c r="N7" i="6"/>
  <c r="M7" i="6"/>
  <c r="K7" i="6"/>
  <c r="J7" i="6"/>
  <c r="I7" i="6"/>
  <c r="G7" i="6"/>
  <c r="E7" i="6" s="1"/>
  <c r="F7" i="6"/>
  <c r="D7" i="6"/>
  <c r="D111" i="6" s="1"/>
  <c r="AD6" i="6"/>
  <c r="AC6" i="6"/>
  <c r="AB6" i="6"/>
  <c r="AA6" i="6"/>
  <c r="Z6" i="6"/>
  <c r="Y6" i="6"/>
  <c r="X6" i="6"/>
  <c r="W6" i="6"/>
  <c r="V6" i="6"/>
  <c r="T6" i="6"/>
  <c r="S6" i="6"/>
  <c r="R6" i="6"/>
  <c r="P6" i="6"/>
  <c r="O6" i="6"/>
  <c r="N6" i="6"/>
  <c r="M6" i="6"/>
  <c r="K6" i="6"/>
  <c r="J6" i="6"/>
  <c r="I6" i="6"/>
  <c r="G6" i="6"/>
  <c r="E6" i="6" s="1"/>
  <c r="F6" i="6"/>
  <c r="D6" i="6"/>
  <c r="D110" i="6" s="1"/>
  <c r="AD5" i="6"/>
  <c r="AC5" i="6"/>
  <c r="AB5" i="6"/>
  <c r="AA5" i="6"/>
  <c r="Z5" i="6"/>
  <c r="Y5" i="6"/>
  <c r="X5" i="6"/>
  <c r="W5" i="6"/>
  <c r="V5" i="6"/>
  <c r="T5" i="6"/>
  <c r="S5" i="6"/>
  <c r="R5" i="6"/>
  <c r="P5" i="6"/>
  <c r="O5" i="6"/>
  <c r="N5" i="6"/>
  <c r="M5" i="6"/>
  <c r="K5" i="6"/>
  <c r="J5" i="6"/>
  <c r="I5" i="6"/>
  <c r="G5" i="6"/>
  <c r="E5" i="6" s="1"/>
  <c r="F5" i="6"/>
  <c r="D5" i="6"/>
  <c r="D109" i="6" s="1"/>
  <c r="AD4" i="6"/>
  <c r="AC4" i="6"/>
  <c r="AB4" i="6"/>
  <c r="AA4" i="6"/>
  <c r="Z4" i="6"/>
  <c r="Y4" i="6"/>
  <c r="X4" i="6"/>
  <c r="W4" i="6"/>
  <c r="V4" i="6"/>
  <c r="T4" i="6"/>
  <c r="S4" i="6"/>
  <c r="R4" i="6"/>
  <c r="P4" i="6"/>
  <c r="O4" i="6"/>
  <c r="N4" i="6"/>
  <c r="M4" i="6"/>
  <c r="K4" i="6"/>
  <c r="J4" i="6"/>
  <c r="I4" i="6"/>
  <c r="G4" i="6"/>
  <c r="E4" i="6" s="1"/>
  <c r="F4" i="6"/>
  <c r="D4" i="6"/>
  <c r="S128" i="2"/>
  <c r="D128" i="2"/>
  <c r="C128" i="2"/>
  <c r="B128" i="2"/>
  <c r="AC93" i="2"/>
  <c r="AC128" i="2" s="1"/>
  <c r="AB93" i="2"/>
  <c r="AB128" i="2" s="1"/>
  <c r="AA93" i="2"/>
  <c r="AA128" i="2" s="1"/>
  <c r="Z93" i="2"/>
  <c r="Z128" i="2" s="1"/>
  <c r="Y93" i="2"/>
  <c r="Y128" i="2" s="1"/>
  <c r="X93" i="2"/>
  <c r="X128" i="2" s="1"/>
  <c r="W93" i="2"/>
  <c r="W128" i="2" s="1"/>
  <c r="V93" i="2"/>
  <c r="V128" i="2" s="1"/>
  <c r="U93" i="2"/>
  <c r="U128" i="2" s="1"/>
  <c r="R93" i="2"/>
  <c r="R128" i="2" s="1"/>
  <c r="Q93" i="2"/>
  <c r="O93" i="2"/>
  <c r="O128" i="2" s="1"/>
  <c r="N93" i="2"/>
  <c r="N128" i="2" s="1"/>
  <c r="M93" i="2"/>
  <c r="M128" i="2" s="1"/>
  <c r="L93" i="2"/>
  <c r="L128" i="2" s="1"/>
  <c r="J93" i="2"/>
  <c r="J128" i="2" s="1"/>
  <c r="I93" i="2"/>
  <c r="I128" i="2" s="1"/>
  <c r="H93" i="2"/>
  <c r="H128" i="2" s="1"/>
  <c r="F93" i="2"/>
  <c r="F128" i="2" s="1"/>
  <c r="E93" i="2"/>
  <c r="E128" i="2" s="1"/>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2" i="2"/>
  <c r="AB62" i="2"/>
  <c r="AA62" i="2"/>
  <c r="Z62" i="2"/>
  <c r="Y62" i="2"/>
  <c r="X62" i="2"/>
  <c r="W62" i="2"/>
  <c r="V62" i="2"/>
  <c r="U62" i="2"/>
  <c r="S62" i="2"/>
  <c r="R62" i="2"/>
  <c r="Q62" i="2"/>
  <c r="O62" i="2"/>
  <c r="N62" i="2"/>
  <c r="M62" i="2"/>
  <c r="L62" i="2"/>
  <c r="J62" i="2"/>
  <c r="I62" i="2"/>
  <c r="H62" i="2"/>
  <c r="F62" i="2"/>
  <c r="AC61" i="2"/>
  <c r="AB61" i="2"/>
  <c r="AA61" i="2"/>
  <c r="Z61" i="2"/>
  <c r="Y61" i="2"/>
  <c r="X61" i="2"/>
  <c r="W61" i="2"/>
  <c r="V61" i="2"/>
  <c r="U61" i="2"/>
  <c r="S61" i="2"/>
  <c r="R61" i="2"/>
  <c r="Q61" i="2"/>
  <c r="O61" i="2"/>
  <c r="N61" i="2"/>
  <c r="M61" i="2"/>
  <c r="L61" i="2"/>
  <c r="J61" i="2"/>
  <c r="I61" i="2"/>
  <c r="H61" i="2"/>
  <c r="F61" i="2"/>
  <c r="E61" i="2"/>
  <c r="AC60" i="2"/>
  <c r="AB60" i="2"/>
  <c r="AA60" i="2"/>
  <c r="Z60" i="2"/>
  <c r="Y60" i="2"/>
  <c r="X60" i="2"/>
  <c r="W60" i="2"/>
  <c r="V60" i="2"/>
  <c r="U60" i="2"/>
  <c r="S60" i="2"/>
  <c r="R60" i="2"/>
  <c r="Q60" i="2"/>
  <c r="O60" i="2"/>
  <c r="N60" i="2"/>
  <c r="M60" i="2"/>
  <c r="L60" i="2"/>
  <c r="J60" i="2"/>
  <c r="I60" i="2"/>
  <c r="H60" i="2"/>
  <c r="F60" i="2"/>
  <c r="AC59" i="2"/>
  <c r="AB59" i="2"/>
  <c r="AA59" i="2"/>
  <c r="Z59" i="2"/>
  <c r="Y59" i="2"/>
  <c r="X59" i="2"/>
  <c r="W59" i="2"/>
  <c r="V59" i="2"/>
  <c r="U59" i="2"/>
  <c r="S59" i="2"/>
  <c r="R59" i="2"/>
  <c r="Q59" i="2"/>
  <c r="O59" i="2"/>
  <c r="N59" i="2"/>
  <c r="M59" i="2"/>
  <c r="L59" i="2"/>
  <c r="J59" i="2"/>
  <c r="I59" i="2"/>
  <c r="H59" i="2"/>
  <c r="F59" i="2"/>
  <c r="AC58" i="2"/>
  <c r="AB58" i="2"/>
  <c r="AA58" i="2"/>
  <c r="Z58" i="2"/>
  <c r="Y58" i="2"/>
  <c r="X58" i="2"/>
  <c r="W58" i="2"/>
  <c r="V58" i="2"/>
  <c r="U58" i="2"/>
  <c r="S58" i="2"/>
  <c r="R58" i="2"/>
  <c r="Q58" i="2"/>
  <c r="O58" i="2"/>
  <c r="N58" i="2"/>
  <c r="M58" i="2"/>
  <c r="L58" i="2"/>
  <c r="J58" i="2"/>
  <c r="I58" i="2"/>
  <c r="H58" i="2"/>
  <c r="F58" i="2"/>
  <c r="AC57" i="2"/>
  <c r="AB57" i="2"/>
  <c r="AA57" i="2"/>
  <c r="Z57" i="2"/>
  <c r="Y57" i="2"/>
  <c r="X57" i="2"/>
  <c r="W57" i="2"/>
  <c r="V57" i="2"/>
  <c r="U57" i="2"/>
  <c r="S57" i="2"/>
  <c r="R57" i="2"/>
  <c r="Q57" i="2"/>
  <c r="O57" i="2"/>
  <c r="N57" i="2"/>
  <c r="M57" i="2"/>
  <c r="L57" i="2"/>
  <c r="J57" i="2"/>
  <c r="I57" i="2"/>
  <c r="H57" i="2"/>
  <c r="F57" i="2"/>
  <c r="E57" i="2"/>
  <c r="AC56" i="2"/>
  <c r="AB56" i="2"/>
  <c r="AA56" i="2"/>
  <c r="Z56" i="2"/>
  <c r="Y56" i="2"/>
  <c r="X56" i="2"/>
  <c r="W56" i="2"/>
  <c r="V56" i="2"/>
  <c r="U56" i="2"/>
  <c r="S56" i="2"/>
  <c r="R56" i="2"/>
  <c r="Q56" i="2"/>
  <c r="O56" i="2"/>
  <c r="N56" i="2"/>
  <c r="M56" i="2"/>
  <c r="L56" i="2"/>
  <c r="J56" i="2"/>
  <c r="I56" i="2"/>
  <c r="H56" i="2"/>
  <c r="F56" i="2"/>
  <c r="E56" i="2"/>
  <c r="AC55" i="2"/>
  <c r="AB55" i="2"/>
  <c r="AA55" i="2"/>
  <c r="Z55" i="2"/>
  <c r="Y55" i="2"/>
  <c r="X55" i="2"/>
  <c r="W55" i="2"/>
  <c r="V55" i="2"/>
  <c r="U55" i="2"/>
  <c r="S55" i="2"/>
  <c r="R55" i="2"/>
  <c r="Q55" i="2"/>
  <c r="O55" i="2"/>
  <c r="N55" i="2"/>
  <c r="M55" i="2"/>
  <c r="L55" i="2"/>
  <c r="J55" i="2"/>
  <c r="I55" i="2"/>
  <c r="H55" i="2"/>
  <c r="F55" i="2"/>
  <c r="AC54" i="2"/>
  <c r="AB54" i="2"/>
  <c r="AA54" i="2"/>
  <c r="Z54" i="2"/>
  <c r="Y54" i="2"/>
  <c r="X54" i="2"/>
  <c r="W54" i="2"/>
  <c r="V54" i="2"/>
  <c r="U54" i="2"/>
  <c r="S54" i="2"/>
  <c r="R54" i="2"/>
  <c r="Q54" i="2"/>
  <c r="O54" i="2"/>
  <c r="N54" i="2"/>
  <c r="M54" i="2"/>
  <c r="L54" i="2"/>
  <c r="J54" i="2"/>
  <c r="I54" i="2"/>
  <c r="H54" i="2"/>
  <c r="F54" i="2"/>
  <c r="E54" i="2"/>
  <c r="AC53" i="2"/>
  <c r="AB53" i="2"/>
  <c r="AA53" i="2"/>
  <c r="Z53" i="2"/>
  <c r="Y53" i="2"/>
  <c r="X53" i="2"/>
  <c r="W53" i="2"/>
  <c r="V53" i="2"/>
  <c r="U53" i="2"/>
  <c r="S53" i="2"/>
  <c r="R53" i="2"/>
  <c r="Q53" i="2"/>
  <c r="O53" i="2"/>
  <c r="N53" i="2"/>
  <c r="M53" i="2"/>
  <c r="L53" i="2"/>
  <c r="J53" i="2"/>
  <c r="I53" i="2"/>
  <c r="H53" i="2"/>
  <c r="F53" i="2"/>
  <c r="AC52" i="2"/>
  <c r="AB52" i="2"/>
  <c r="AA52" i="2"/>
  <c r="Z52" i="2"/>
  <c r="Y52" i="2"/>
  <c r="X52" i="2"/>
  <c r="W52" i="2"/>
  <c r="V52" i="2"/>
  <c r="U52" i="2"/>
  <c r="S52" i="2"/>
  <c r="R52" i="2"/>
  <c r="Q52" i="2"/>
  <c r="O52" i="2"/>
  <c r="N52" i="2"/>
  <c r="M52" i="2"/>
  <c r="L52" i="2"/>
  <c r="J52" i="2"/>
  <c r="I52" i="2"/>
  <c r="H52" i="2"/>
  <c r="F52" i="2"/>
  <c r="AC51" i="2"/>
  <c r="AB51" i="2"/>
  <c r="AA51" i="2"/>
  <c r="Z51" i="2"/>
  <c r="Y51" i="2"/>
  <c r="X51" i="2"/>
  <c r="W51" i="2"/>
  <c r="V51" i="2"/>
  <c r="U51" i="2"/>
  <c r="S51" i="2"/>
  <c r="R51" i="2"/>
  <c r="Q51" i="2"/>
  <c r="O51" i="2"/>
  <c r="N51" i="2"/>
  <c r="M51" i="2"/>
  <c r="L51" i="2"/>
  <c r="J51" i="2"/>
  <c r="I51" i="2"/>
  <c r="H51" i="2"/>
  <c r="F51" i="2"/>
  <c r="AC50" i="2"/>
  <c r="AB50" i="2"/>
  <c r="AA50" i="2"/>
  <c r="Z50" i="2"/>
  <c r="Y50" i="2"/>
  <c r="X50" i="2"/>
  <c r="W50" i="2"/>
  <c r="V50" i="2"/>
  <c r="U50" i="2"/>
  <c r="S50" i="2"/>
  <c r="R50" i="2"/>
  <c r="Q50" i="2"/>
  <c r="O50" i="2"/>
  <c r="N50" i="2"/>
  <c r="M50" i="2"/>
  <c r="L50" i="2"/>
  <c r="J50" i="2"/>
  <c r="I50" i="2"/>
  <c r="H50" i="2"/>
  <c r="F50" i="2"/>
  <c r="AC49" i="2"/>
  <c r="AB49" i="2"/>
  <c r="AA49" i="2"/>
  <c r="Z49" i="2"/>
  <c r="Y49" i="2"/>
  <c r="X49" i="2"/>
  <c r="W49" i="2"/>
  <c r="V49" i="2"/>
  <c r="U49" i="2"/>
  <c r="S49" i="2"/>
  <c r="R49" i="2"/>
  <c r="Q49" i="2"/>
  <c r="O49" i="2"/>
  <c r="N49" i="2"/>
  <c r="M49" i="2"/>
  <c r="L49" i="2"/>
  <c r="J49" i="2"/>
  <c r="I49" i="2"/>
  <c r="H49" i="2"/>
  <c r="F49" i="2"/>
  <c r="E49" i="2"/>
  <c r="AC48" i="2"/>
  <c r="AB48" i="2"/>
  <c r="AA48" i="2"/>
  <c r="Z48" i="2"/>
  <c r="Y48" i="2"/>
  <c r="X48" i="2"/>
  <c r="W48" i="2"/>
  <c r="V48" i="2"/>
  <c r="U48" i="2"/>
  <c r="S48" i="2"/>
  <c r="R48" i="2"/>
  <c r="Q48" i="2"/>
  <c r="O48" i="2"/>
  <c r="N48" i="2"/>
  <c r="M48" i="2"/>
  <c r="L48" i="2"/>
  <c r="J48" i="2"/>
  <c r="I48" i="2"/>
  <c r="H48" i="2"/>
  <c r="F48" i="2"/>
  <c r="E48" i="2"/>
  <c r="AC47" i="2"/>
  <c r="AB47" i="2"/>
  <c r="AA47" i="2"/>
  <c r="Z47" i="2"/>
  <c r="Y47" i="2"/>
  <c r="X47" i="2"/>
  <c r="W47" i="2"/>
  <c r="V47" i="2"/>
  <c r="U47" i="2"/>
  <c r="S47" i="2"/>
  <c r="R47" i="2"/>
  <c r="Q47" i="2"/>
  <c r="O47" i="2"/>
  <c r="N47" i="2"/>
  <c r="M47" i="2"/>
  <c r="L47" i="2"/>
  <c r="J47" i="2"/>
  <c r="I47" i="2"/>
  <c r="H47" i="2"/>
  <c r="F47" i="2"/>
  <c r="AC46" i="2"/>
  <c r="AB46" i="2"/>
  <c r="AA46" i="2"/>
  <c r="Z46" i="2"/>
  <c r="Y46" i="2"/>
  <c r="X46" i="2"/>
  <c r="W46" i="2"/>
  <c r="V46" i="2"/>
  <c r="U46" i="2"/>
  <c r="S46" i="2"/>
  <c r="R46" i="2"/>
  <c r="Q46" i="2"/>
  <c r="O46" i="2"/>
  <c r="N46" i="2"/>
  <c r="M46" i="2"/>
  <c r="L46" i="2"/>
  <c r="J46" i="2"/>
  <c r="I46" i="2"/>
  <c r="H46" i="2"/>
  <c r="F46" i="2"/>
  <c r="E46" i="2"/>
  <c r="AC45" i="2"/>
  <c r="AB45" i="2"/>
  <c r="AA45" i="2"/>
  <c r="Z45" i="2"/>
  <c r="Y45" i="2"/>
  <c r="X45" i="2"/>
  <c r="W45" i="2"/>
  <c r="V45" i="2"/>
  <c r="U45" i="2"/>
  <c r="S45" i="2"/>
  <c r="R45" i="2"/>
  <c r="Q45" i="2"/>
  <c r="O45" i="2"/>
  <c r="N45" i="2"/>
  <c r="M45" i="2"/>
  <c r="L45" i="2"/>
  <c r="J45" i="2"/>
  <c r="I45" i="2"/>
  <c r="H45" i="2"/>
  <c r="F45" i="2"/>
  <c r="E45" i="2"/>
  <c r="AC44" i="2"/>
  <c r="AB44" i="2"/>
  <c r="AA44" i="2"/>
  <c r="Z44" i="2"/>
  <c r="Y44" i="2"/>
  <c r="X44" i="2"/>
  <c r="W44" i="2"/>
  <c r="V44" i="2"/>
  <c r="U44" i="2"/>
  <c r="S44" i="2"/>
  <c r="R44" i="2"/>
  <c r="Q44" i="2"/>
  <c r="O44" i="2"/>
  <c r="N44" i="2"/>
  <c r="M44" i="2"/>
  <c r="L44" i="2"/>
  <c r="J44" i="2"/>
  <c r="I44" i="2"/>
  <c r="H44" i="2"/>
  <c r="F44" i="2"/>
  <c r="E44" i="2"/>
  <c r="AC43" i="2"/>
  <c r="AB43" i="2"/>
  <c r="AA43" i="2"/>
  <c r="Z43" i="2"/>
  <c r="Y43" i="2"/>
  <c r="X43" i="2"/>
  <c r="W43" i="2"/>
  <c r="V43" i="2"/>
  <c r="U43" i="2"/>
  <c r="S43" i="2"/>
  <c r="R43" i="2"/>
  <c r="Q43" i="2"/>
  <c r="O43" i="2"/>
  <c r="N43" i="2"/>
  <c r="M43" i="2"/>
  <c r="L43" i="2"/>
  <c r="J43" i="2"/>
  <c r="I43" i="2"/>
  <c r="H43" i="2"/>
  <c r="F43" i="2"/>
  <c r="E43" i="2"/>
  <c r="AC42" i="2"/>
  <c r="AB42" i="2"/>
  <c r="AA42" i="2"/>
  <c r="Z42" i="2"/>
  <c r="Y42" i="2"/>
  <c r="X42" i="2"/>
  <c r="W42" i="2"/>
  <c r="V42" i="2"/>
  <c r="U42" i="2"/>
  <c r="S42" i="2"/>
  <c r="R42" i="2"/>
  <c r="Q42" i="2"/>
  <c r="O42" i="2"/>
  <c r="N42" i="2"/>
  <c r="M42" i="2"/>
  <c r="L42" i="2"/>
  <c r="J42" i="2"/>
  <c r="I42" i="2"/>
  <c r="H42" i="2"/>
  <c r="F42" i="2"/>
  <c r="E42" i="2"/>
  <c r="AC41" i="2"/>
  <c r="AB41" i="2"/>
  <c r="AA41" i="2"/>
  <c r="Z41" i="2"/>
  <c r="Y41" i="2"/>
  <c r="X41" i="2"/>
  <c r="W41" i="2"/>
  <c r="V41" i="2"/>
  <c r="U41" i="2"/>
  <c r="S41" i="2"/>
  <c r="R41" i="2"/>
  <c r="Q41" i="2"/>
  <c r="O41" i="2"/>
  <c r="N41" i="2"/>
  <c r="M41" i="2"/>
  <c r="L41" i="2"/>
  <c r="J41" i="2"/>
  <c r="I41" i="2"/>
  <c r="H41" i="2"/>
  <c r="F41" i="2"/>
  <c r="E41" i="2"/>
  <c r="AC40" i="2"/>
  <c r="AB40" i="2"/>
  <c r="AA40" i="2"/>
  <c r="Z40" i="2"/>
  <c r="Y40" i="2"/>
  <c r="X40" i="2"/>
  <c r="W40" i="2"/>
  <c r="V40" i="2"/>
  <c r="U40" i="2"/>
  <c r="S40" i="2"/>
  <c r="R40" i="2"/>
  <c r="Q40" i="2"/>
  <c r="O40" i="2"/>
  <c r="N40" i="2"/>
  <c r="M40" i="2"/>
  <c r="L40" i="2"/>
  <c r="J40" i="2"/>
  <c r="I40" i="2"/>
  <c r="H40" i="2"/>
  <c r="F40" i="2"/>
  <c r="E40" i="2"/>
  <c r="AC39" i="2"/>
  <c r="AB39" i="2"/>
  <c r="AA39" i="2"/>
  <c r="Z39" i="2"/>
  <c r="Y39" i="2"/>
  <c r="X39" i="2"/>
  <c r="W39" i="2"/>
  <c r="V39" i="2"/>
  <c r="U39" i="2"/>
  <c r="S39" i="2"/>
  <c r="R39" i="2"/>
  <c r="Q39" i="2"/>
  <c r="O39" i="2"/>
  <c r="N39" i="2"/>
  <c r="M39" i="2"/>
  <c r="L39" i="2"/>
  <c r="J39" i="2"/>
  <c r="I39" i="2"/>
  <c r="H39" i="2"/>
  <c r="F39" i="2"/>
  <c r="E39" i="2"/>
  <c r="AC38" i="2"/>
  <c r="AB38" i="2"/>
  <c r="AA38" i="2"/>
  <c r="Z38" i="2"/>
  <c r="Y38" i="2"/>
  <c r="X38" i="2"/>
  <c r="W38" i="2"/>
  <c r="V38" i="2"/>
  <c r="U38" i="2"/>
  <c r="S38" i="2"/>
  <c r="R38" i="2"/>
  <c r="Q38" i="2"/>
  <c r="O38" i="2"/>
  <c r="N38" i="2"/>
  <c r="M38" i="2"/>
  <c r="L38" i="2"/>
  <c r="J38" i="2"/>
  <c r="I38" i="2"/>
  <c r="H38" i="2"/>
  <c r="F38" i="2"/>
  <c r="AC37" i="2"/>
  <c r="AB37" i="2"/>
  <c r="AA37" i="2"/>
  <c r="Z37" i="2"/>
  <c r="Y37" i="2"/>
  <c r="X37" i="2"/>
  <c r="W37" i="2"/>
  <c r="V37" i="2"/>
  <c r="U37" i="2"/>
  <c r="S37" i="2"/>
  <c r="R37" i="2"/>
  <c r="Q37" i="2"/>
  <c r="O37" i="2"/>
  <c r="N37" i="2"/>
  <c r="M37" i="2"/>
  <c r="L37" i="2"/>
  <c r="J37" i="2"/>
  <c r="I37" i="2"/>
  <c r="H37" i="2"/>
  <c r="F37" i="2"/>
  <c r="AD29" i="2"/>
  <c r="AC29" i="2"/>
  <c r="AB29" i="2"/>
  <c r="AA29" i="2"/>
  <c r="Z29" i="2"/>
  <c r="Y29" i="2"/>
  <c r="X29" i="2"/>
  <c r="W29" i="2"/>
  <c r="V29" i="2"/>
  <c r="U29" i="2"/>
  <c r="S29" i="2"/>
  <c r="R29" i="2"/>
  <c r="Q29" i="2"/>
  <c r="O29" i="2"/>
  <c r="N29" i="2"/>
  <c r="M29" i="2"/>
  <c r="L29" i="2"/>
  <c r="J29" i="2"/>
  <c r="I29" i="2"/>
  <c r="H29" i="2"/>
  <c r="F29" i="2"/>
  <c r="E29" i="2"/>
  <c r="C29" i="2"/>
  <c r="AD28" i="2"/>
  <c r="AC28" i="2"/>
  <c r="AB28" i="2"/>
  <c r="AA28" i="2"/>
  <c r="Z28" i="2"/>
  <c r="Y28" i="2"/>
  <c r="X28" i="2"/>
  <c r="W28" i="2"/>
  <c r="V28" i="2"/>
  <c r="U28" i="2"/>
  <c r="S28" i="2"/>
  <c r="R28" i="2"/>
  <c r="Q28" i="2"/>
  <c r="O28" i="2"/>
  <c r="N28" i="2"/>
  <c r="M28" i="2"/>
  <c r="L28" i="2"/>
  <c r="J28" i="2"/>
  <c r="I28" i="2"/>
  <c r="H28" i="2"/>
  <c r="F28" i="2"/>
  <c r="E28" i="2"/>
  <c r="C28" i="2"/>
  <c r="AD27" i="2"/>
  <c r="AC27" i="2"/>
  <c r="AB27" i="2"/>
  <c r="AA27" i="2"/>
  <c r="Z27" i="2"/>
  <c r="Y27" i="2"/>
  <c r="X27" i="2"/>
  <c r="W27" i="2"/>
  <c r="V27" i="2"/>
  <c r="U27" i="2"/>
  <c r="S27" i="2"/>
  <c r="R27" i="2"/>
  <c r="Q27" i="2"/>
  <c r="O27" i="2"/>
  <c r="N27" i="2"/>
  <c r="M27" i="2"/>
  <c r="L27" i="2"/>
  <c r="J27" i="2"/>
  <c r="I27" i="2"/>
  <c r="H27" i="2"/>
  <c r="F27" i="2"/>
  <c r="E27" i="2"/>
  <c r="C27" i="2"/>
  <c r="AD26" i="2"/>
  <c r="AC26" i="2"/>
  <c r="AB26" i="2"/>
  <c r="AA26" i="2"/>
  <c r="Z26" i="2"/>
  <c r="Y26" i="2"/>
  <c r="X26" i="2"/>
  <c r="W26" i="2"/>
  <c r="V26" i="2"/>
  <c r="U26" i="2"/>
  <c r="S26" i="2"/>
  <c r="R26" i="2"/>
  <c r="Q26" i="2"/>
  <c r="O26" i="2"/>
  <c r="N26" i="2"/>
  <c r="M26" i="2"/>
  <c r="L26" i="2"/>
  <c r="J26" i="2"/>
  <c r="I26" i="2"/>
  <c r="H26" i="2"/>
  <c r="F26" i="2"/>
  <c r="E26" i="2"/>
  <c r="E89" i="2" s="1"/>
  <c r="E124" i="2" s="1"/>
  <c r="C26" i="2"/>
  <c r="C89" i="2" s="1"/>
  <c r="AD25" i="2"/>
  <c r="AC25" i="2"/>
  <c r="AB25" i="2"/>
  <c r="AA25" i="2"/>
  <c r="Z25" i="2"/>
  <c r="Y25" i="2"/>
  <c r="X25" i="2"/>
  <c r="W25" i="2"/>
  <c r="V25" i="2"/>
  <c r="U25" i="2"/>
  <c r="S25" i="2"/>
  <c r="R25" i="2"/>
  <c r="Q25" i="2"/>
  <c r="O25" i="2"/>
  <c r="N25" i="2"/>
  <c r="M25" i="2"/>
  <c r="L25" i="2"/>
  <c r="J25" i="2"/>
  <c r="I25" i="2"/>
  <c r="H25" i="2"/>
  <c r="F25" i="2"/>
  <c r="E25" i="2"/>
  <c r="C25" i="2"/>
  <c r="AD24" i="2"/>
  <c r="AC24" i="2"/>
  <c r="AB24" i="2"/>
  <c r="AA24" i="2"/>
  <c r="Z24" i="2"/>
  <c r="Y24" i="2"/>
  <c r="X24" i="2"/>
  <c r="W24" i="2"/>
  <c r="V24" i="2"/>
  <c r="U24" i="2"/>
  <c r="S24" i="2"/>
  <c r="R24" i="2"/>
  <c r="Q24" i="2"/>
  <c r="O24" i="2"/>
  <c r="N24" i="2"/>
  <c r="M24" i="2"/>
  <c r="L24" i="2"/>
  <c r="J24" i="2"/>
  <c r="I24" i="2"/>
  <c r="H24" i="2"/>
  <c r="F24" i="2"/>
  <c r="E24" i="2"/>
  <c r="C24" i="2"/>
  <c r="C87" i="2" s="1"/>
  <c r="AD23" i="2"/>
  <c r="AC23" i="2"/>
  <c r="AB23" i="2"/>
  <c r="AA23" i="2"/>
  <c r="Z23" i="2"/>
  <c r="Y23" i="2"/>
  <c r="X23" i="2"/>
  <c r="W23" i="2"/>
  <c r="V23" i="2"/>
  <c r="U23" i="2"/>
  <c r="S23" i="2"/>
  <c r="R23" i="2"/>
  <c r="Q23" i="2"/>
  <c r="O23" i="2"/>
  <c r="N23" i="2"/>
  <c r="M23" i="2"/>
  <c r="L23" i="2"/>
  <c r="J23" i="2"/>
  <c r="I23" i="2"/>
  <c r="H23" i="2"/>
  <c r="F23" i="2"/>
  <c r="E23" i="2"/>
  <c r="C23" i="2"/>
  <c r="C86" i="2" s="1"/>
  <c r="AD22" i="2"/>
  <c r="AC22" i="2"/>
  <c r="AB22" i="2"/>
  <c r="AA22" i="2"/>
  <c r="Z22" i="2"/>
  <c r="Y22" i="2"/>
  <c r="X22" i="2"/>
  <c r="W22" i="2"/>
  <c r="V22" i="2"/>
  <c r="U22" i="2"/>
  <c r="S22" i="2"/>
  <c r="R22" i="2"/>
  <c r="Q22" i="2"/>
  <c r="O22" i="2"/>
  <c r="N22" i="2"/>
  <c r="M22" i="2"/>
  <c r="L22" i="2"/>
  <c r="J22" i="2"/>
  <c r="I22" i="2"/>
  <c r="H22" i="2"/>
  <c r="F22" i="2"/>
  <c r="D22" i="2" s="1"/>
  <c r="E22" i="2"/>
  <c r="C22" i="2"/>
  <c r="AD21" i="2"/>
  <c r="AC21" i="2"/>
  <c r="AB21" i="2"/>
  <c r="AA21" i="2"/>
  <c r="Z21" i="2"/>
  <c r="Y21" i="2"/>
  <c r="X21" i="2"/>
  <c r="W21" i="2"/>
  <c r="V21" i="2"/>
  <c r="U21" i="2"/>
  <c r="S21" i="2"/>
  <c r="R21" i="2"/>
  <c r="Q21" i="2"/>
  <c r="O21" i="2"/>
  <c r="N21" i="2"/>
  <c r="M21" i="2"/>
  <c r="L21" i="2"/>
  <c r="J21" i="2"/>
  <c r="I21" i="2"/>
  <c r="H21" i="2"/>
  <c r="F21" i="2"/>
  <c r="D21" i="2" s="1"/>
  <c r="E21" i="2"/>
  <c r="C21" i="2"/>
  <c r="C84" i="2" s="1"/>
  <c r="AD20" i="2"/>
  <c r="AC20" i="2"/>
  <c r="AB20" i="2"/>
  <c r="AA20" i="2"/>
  <c r="Z20" i="2"/>
  <c r="Y20" i="2"/>
  <c r="X20" i="2"/>
  <c r="W20" i="2"/>
  <c r="V20" i="2"/>
  <c r="U20" i="2"/>
  <c r="S20" i="2"/>
  <c r="R20" i="2"/>
  <c r="Q20" i="2"/>
  <c r="O20" i="2"/>
  <c r="N20" i="2"/>
  <c r="M20" i="2"/>
  <c r="L20" i="2"/>
  <c r="J20" i="2"/>
  <c r="I20" i="2"/>
  <c r="H20" i="2"/>
  <c r="F20" i="2"/>
  <c r="E20" i="2"/>
  <c r="C20" i="2"/>
  <c r="C83" i="2" s="1"/>
  <c r="AD19" i="2"/>
  <c r="AC19" i="2"/>
  <c r="AB19" i="2"/>
  <c r="AA19" i="2"/>
  <c r="Z19" i="2"/>
  <c r="Y19" i="2"/>
  <c r="X19" i="2"/>
  <c r="W19" i="2"/>
  <c r="V19" i="2"/>
  <c r="U19" i="2"/>
  <c r="S19" i="2"/>
  <c r="R19" i="2"/>
  <c r="Q19" i="2"/>
  <c r="O19" i="2"/>
  <c r="N19" i="2"/>
  <c r="M19" i="2"/>
  <c r="L19" i="2"/>
  <c r="J19" i="2"/>
  <c r="I19" i="2"/>
  <c r="H19" i="2"/>
  <c r="F19" i="2"/>
  <c r="E19" i="2"/>
  <c r="C19" i="2"/>
  <c r="C82" i="2" s="1"/>
  <c r="AD18" i="2"/>
  <c r="AC18" i="2"/>
  <c r="AB18" i="2"/>
  <c r="AA18" i="2"/>
  <c r="Z18" i="2"/>
  <c r="Y18" i="2"/>
  <c r="X18" i="2"/>
  <c r="W18" i="2"/>
  <c r="V18" i="2"/>
  <c r="U18" i="2"/>
  <c r="S18" i="2"/>
  <c r="R18" i="2"/>
  <c r="Q18" i="2"/>
  <c r="O18" i="2"/>
  <c r="N18" i="2"/>
  <c r="M18" i="2"/>
  <c r="L18" i="2"/>
  <c r="J18" i="2"/>
  <c r="I18" i="2"/>
  <c r="H18" i="2"/>
  <c r="F18" i="2"/>
  <c r="E18" i="2"/>
  <c r="C18" i="2"/>
  <c r="C81" i="2" s="1"/>
  <c r="AD17" i="2"/>
  <c r="AC17" i="2"/>
  <c r="AB17" i="2"/>
  <c r="AA17" i="2"/>
  <c r="Z17" i="2"/>
  <c r="Y17" i="2"/>
  <c r="X17" i="2"/>
  <c r="W17" i="2"/>
  <c r="V17" i="2"/>
  <c r="U17" i="2"/>
  <c r="S17" i="2"/>
  <c r="R17" i="2"/>
  <c r="Q17" i="2"/>
  <c r="O17" i="2"/>
  <c r="N17" i="2"/>
  <c r="M17" i="2"/>
  <c r="L17" i="2"/>
  <c r="J17" i="2"/>
  <c r="I17" i="2"/>
  <c r="H17" i="2"/>
  <c r="F17" i="2"/>
  <c r="E17" i="2"/>
  <c r="C17" i="2"/>
  <c r="AD16" i="2"/>
  <c r="AC16" i="2"/>
  <c r="AB16" i="2"/>
  <c r="AA16" i="2"/>
  <c r="Z16" i="2"/>
  <c r="Y16" i="2"/>
  <c r="X16" i="2"/>
  <c r="W16" i="2"/>
  <c r="V16" i="2"/>
  <c r="U16" i="2"/>
  <c r="S16" i="2"/>
  <c r="R16" i="2"/>
  <c r="Q16" i="2"/>
  <c r="O16" i="2"/>
  <c r="N16" i="2"/>
  <c r="M16" i="2"/>
  <c r="L16" i="2"/>
  <c r="J16" i="2"/>
  <c r="I16" i="2"/>
  <c r="H16" i="2"/>
  <c r="F16" i="2"/>
  <c r="E16" i="2"/>
  <c r="C16" i="2"/>
  <c r="C79" i="2" s="1"/>
  <c r="AD15" i="2"/>
  <c r="AC15" i="2"/>
  <c r="AB15" i="2"/>
  <c r="AA15" i="2"/>
  <c r="Z15" i="2"/>
  <c r="Y15" i="2"/>
  <c r="X15" i="2"/>
  <c r="W15" i="2"/>
  <c r="V15" i="2"/>
  <c r="U15" i="2"/>
  <c r="S15" i="2"/>
  <c r="R15" i="2"/>
  <c r="Q15" i="2"/>
  <c r="O15" i="2"/>
  <c r="N15" i="2"/>
  <c r="M15" i="2"/>
  <c r="L15" i="2"/>
  <c r="J15" i="2"/>
  <c r="I15" i="2"/>
  <c r="H15" i="2"/>
  <c r="F15" i="2"/>
  <c r="E15" i="2"/>
  <c r="C15" i="2"/>
  <c r="C78" i="2" s="1"/>
  <c r="AD14" i="2"/>
  <c r="AC14" i="2"/>
  <c r="AB14" i="2"/>
  <c r="AA14" i="2"/>
  <c r="Z14" i="2"/>
  <c r="Y14" i="2"/>
  <c r="X14" i="2"/>
  <c r="W14" i="2"/>
  <c r="V14" i="2"/>
  <c r="U14" i="2"/>
  <c r="S14" i="2"/>
  <c r="R14" i="2"/>
  <c r="Q14" i="2"/>
  <c r="O14" i="2"/>
  <c r="N14" i="2"/>
  <c r="M14" i="2"/>
  <c r="L14" i="2"/>
  <c r="J14" i="2"/>
  <c r="I14" i="2"/>
  <c r="H14" i="2"/>
  <c r="F14" i="2"/>
  <c r="D14" i="2" s="1"/>
  <c r="E14" i="2"/>
  <c r="C14" i="2"/>
  <c r="C77" i="2" s="1"/>
  <c r="AD13" i="2"/>
  <c r="AC13" i="2"/>
  <c r="AB13" i="2"/>
  <c r="AA13" i="2"/>
  <c r="Z13" i="2"/>
  <c r="Y13" i="2"/>
  <c r="X13" i="2"/>
  <c r="W13" i="2"/>
  <c r="V13" i="2"/>
  <c r="U13" i="2"/>
  <c r="S13" i="2"/>
  <c r="R13" i="2"/>
  <c r="Q13" i="2"/>
  <c r="O13" i="2"/>
  <c r="N13" i="2"/>
  <c r="M13" i="2"/>
  <c r="L13" i="2"/>
  <c r="J13" i="2"/>
  <c r="I13" i="2"/>
  <c r="H13" i="2"/>
  <c r="F13" i="2"/>
  <c r="D13" i="2" s="1"/>
  <c r="E13" i="2"/>
  <c r="C13" i="2"/>
  <c r="C76" i="2" s="1"/>
  <c r="AD12" i="2"/>
  <c r="AC12" i="2"/>
  <c r="AB12" i="2"/>
  <c r="AA12" i="2"/>
  <c r="Z12" i="2"/>
  <c r="Y12" i="2"/>
  <c r="X12" i="2"/>
  <c r="W12" i="2"/>
  <c r="V12" i="2"/>
  <c r="U12" i="2"/>
  <c r="S12" i="2"/>
  <c r="R12" i="2"/>
  <c r="Q12" i="2"/>
  <c r="O12" i="2"/>
  <c r="N12" i="2"/>
  <c r="M12" i="2"/>
  <c r="L12" i="2"/>
  <c r="J12" i="2"/>
  <c r="I12" i="2"/>
  <c r="H12" i="2"/>
  <c r="F12" i="2"/>
  <c r="E12" i="2"/>
  <c r="C12" i="2"/>
  <c r="AD11" i="2"/>
  <c r="AC11" i="2"/>
  <c r="AB11" i="2"/>
  <c r="AA11" i="2"/>
  <c r="Z11" i="2"/>
  <c r="Y11" i="2"/>
  <c r="X11" i="2"/>
  <c r="W11" i="2"/>
  <c r="V11" i="2"/>
  <c r="U11" i="2"/>
  <c r="S11" i="2"/>
  <c r="R11" i="2"/>
  <c r="Q11" i="2"/>
  <c r="O11" i="2"/>
  <c r="N11" i="2"/>
  <c r="M11" i="2"/>
  <c r="L11" i="2"/>
  <c r="J11" i="2"/>
  <c r="I11" i="2"/>
  <c r="H11" i="2"/>
  <c r="F11" i="2"/>
  <c r="E11" i="2"/>
  <c r="C11" i="2"/>
  <c r="C74" i="2" s="1"/>
  <c r="AD10" i="2"/>
  <c r="AC10" i="2"/>
  <c r="AB10" i="2"/>
  <c r="AA10" i="2"/>
  <c r="Z10" i="2"/>
  <c r="Y10" i="2"/>
  <c r="X10" i="2"/>
  <c r="W10" i="2"/>
  <c r="V10" i="2"/>
  <c r="U10" i="2"/>
  <c r="S10" i="2"/>
  <c r="R10" i="2"/>
  <c r="Q10" i="2"/>
  <c r="O10" i="2"/>
  <c r="N10" i="2"/>
  <c r="M10" i="2"/>
  <c r="L10" i="2"/>
  <c r="J10" i="2"/>
  <c r="I10" i="2"/>
  <c r="H10" i="2"/>
  <c r="F10" i="2"/>
  <c r="E10" i="2"/>
  <c r="C10" i="2"/>
  <c r="C73" i="2" s="1"/>
  <c r="AD9" i="2"/>
  <c r="AC9" i="2"/>
  <c r="AB9" i="2"/>
  <c r="AA9" i="2"/>
  <c r="Z9" i="2"/>
  <c r="Y9" i="2"/>
  <c r="X9" i="2"/>
  <c r="W9" i="2"/>
  <c r="V9" i="2"/>
  <c r="U9" i="2"/>
  <c r="S9" i="2"/>
  <c r="R9" i="2"/>
  <c r="Q9" i="2"/>
  <c r="O9" i="2"/>
  <c r="N9" i="2"/>
  <c r="M9" i="2"/>
  <c r="L9" i="2"/>
  <c r="J9" i="2"/>
  <c r="I9" i="2"/>
  <c r="H9" i="2"/>
  <c r="F9" i="2"/>
  <c r="E9" i="2"/>
  <c r="C9" i="2"/>
  <c r="C72" i="2" s="1"/>
  <c r="AD8" i="2"/>
  <c r="AC8" i="2"/>
  <c r="AB8" i="2"/>
  <c r="AA8" i="2"/>
  <c r="Z8" i="2"/>
  <c r="Y8" i="2"/>
  <c r="X8" i="2"/>
  <c r="W8" i="2"/>
  <c r="V8" i="2"/>
  <c r="U8" i="2"/>
  <c r="S8" i="2"/>
  <c r="R8" i="2"/>
  <c r="Q8" i="2"/>
  <c r="O8" i="2"/>
  <c r="N8" i="2"/>
  <c r="M8" i="2"/>
  <c r="L8" i="2"/>
  <c r="J8" i="2"/>
  <c r="I8" i="2"/>
  <c r="H8" i="2"/>
  <c r="F8" i="2"/>
  <c r="E8" i="2"/>
  <c r="C8" i="2"/>
  <c r="C71" i="2" s="1"/>
  <c r="AD7" i="2"/>
  <c r="AC7" i="2"/>
  <c r="AB7" i="2"/>
  <c r="AA7" i="2"/>
  <c r="Z7" i="2"/>
  <c r="Y7" i="2"/>
  <c r="X7" i="2"/>
  <c r="W7" i="2"/>
  <c r="V7" i="2"/>
  <c r="U7" i="2"/>
  <c r="S7" i="2"/>
  <c r="R7" i="2"/>
  <c r="Q7" i="2"/>
  <c r="O7" i="2"/>
  <c r="N7" i="2"/>
  <c r="M7" i="2"/>
  <c r="L7" i="2"/>
  <c r="J7" i="2"/>
  <c r="I7" i="2"/>
  <c r="H7" i="2"/>
  <c r="F7" i="2"/>
  <c r="E7" i="2"/>
  <c r="C7" i="2"/>
  <c r="AD6" i="2"/>
  <c r="AC6" i="2"/>
  <c r="AB6" i="2"/>
  <c r="AA6" i="2"/>
  <c r="Z6" i="2"/>
  <c r="Y6" i="2"/>
  <c r="X6" i="2"/>
  <c r="W6" i="2"/>
  <c r="V6" i="2"/>
  <c r="U6" i="2"/>
  <c r="S6" i="2"/>
  <c r="R6" i="2"/>
  <c r="Q6" i="2"/>
  <c r="O6" i="2"/>
  <c r="N6" i="2"/>
  <c r="M6" i="2"/>
  <c r="L6" i="2"/>
  <c r="J6" i="2"/>
  <c r="I6" i="2"/>
  <c r="H6" i="2"/>
  <c r="F6" i="2"/>
  <c r="E6" i="2"/>
  <c r="C6" i="2"/>
  <c r="C69" i="2" s="1"/>
  <c r="AD5" i="2"/>
  <c r="AC5" i="2"/>
  <c r="AB5" i="2"/>
  <c r="AA5" i="2"/>
  <c r="Z5" i="2"/>
  <c r="Y5" i="2"/>
  <c r="X5" i="2"/>
  <c r="W5" i="2"/>
  <c r="V5" i="2"/>
  <c r="U5" i="2"/>
  <c r="S5" i="2"/>
  <c r="R5" i="2"/>
  <c r="Q5" i="2"/>
  <c r="O5" i="2"/>
  <c r="N5" i="2"/>
  <c r="M5" i="2"/>
  <c r="L5" i="2"/>
  <c r="J5" i="2"/>
  <c r="I5" i="2"/>
  <c r="H5" i="2"/>
  <c r="F5" i="2"/>
  <c r="D5" i="2" s="1"/>
  <c r="E5" i="2"/>
  <c r="C5" i="2"/>
  <c r="C68" i="2" s="1"/>
  <c r="AD4" i="2"/>
  <c r="AC4" i="2"/>
  <c r="AB4" i="2"/>
  <c r="AA4" i="2"/>
  <c r="Z4" i="2"/>
  <c r="Y4" i="2"/>
  <c r="X4" i="2"/>
  <c r="W4" i="2"/>
  <c r="V4" i="2"/>
  <c r="U4" i="2"/>
  <c r="S4" i="2"/>
  <c r="R4" i="2"/>
  <c r="Q4" i="2"/>
  <c r="O4" i="2"/>
  <c r="N4" i="2"/>
  <c r="M4" i="2"/>
  <c r="L4" i="2"/>
  <c r="J4" i="2"/>
  <c r="I4" i="2"/>
  <c r="H4" i="2"/>
  <c r="F4" i="2"/>
  <c r="D4" i="2" s="1"/>
  <c r="E4" i="2"/>
  <c r="C4" i="2"/>
  <c r="M30" i="3" l="1"/>
  <c r="J32" i="3"/>
  <c r="J80" i="2"/>
  <c r="J115" i="2" s="1"/>
  <c r="O80" i="2"/>
  <c r="O115" i="2" s="1"/>
  <c r="U80" i="2"/>
  <c r="U115" i="2" s="1"/>
  <c r="Y80" i="2"/>
  <c r="Y115" i="2" s="1"/>
  <c r="AC80" i="2"/>
  <c r="AC115" i="2" s="1"/>
  <c r="H77" i="2"/>
  <c r="H112" i="2" s="1"/>
  <c r="M77" i="2"/>
  <c r="M112" i="2" s="1"/>
  <c r="W77" i="2"/>
  <c r="W112" i="2" s="1"/>
  <c r="AA77" i="2"/>
  <c r="AA112" i="2" s="1"/>
  <c r="E79" i="2"/>
  <c r="E114" i="2" s="1"/>
  <c r="J79" i="2"/>
  <c r="J114" i="2" s="1"/>
  <c r="O79" i="2"/>
  <c r="O114" i="2" s="1"/>
  <c r="U79" i="2"/>
  <c r="U114" i="2" s="1"/>
  <c r="Y79" i="2"/>
  <c r="Y114" i="2" s="1"/>
  <c r="AC79" i="2"/>
  <c r="AC114" i="2" s="1"/>
  <c r="F88" i="2"/>
  <c r="F123" i="2" s="1"/>
  <c r="Q88" i="2"/>
  <c r="Q123" i="2" s="1"/>
  <c r="V88" i="2"/>
  <c r="V123" i="2" s="1"/>
  <c r="Z88" i="2"/>
  <c r="Z123" i="2" s="1"/>
  <c r="E91" i="2"/>
  <c r="E126" i="2" s="1"/>
  <c r="J91" i="2"/>
  <c r="J126" i="2" s="1"/>
  <c r="O91" i="2"/>
  <c r="O126" i="2" s="1"/>
  <c r="U91" i="2"/>
  <c r="Y91" i="2"/>
  <c r="Y126" i="2" s="1"/>
  <c r="AC91" i="2"/>
  <c r="AC126" i="2" s="1"/>
  <c r="Q46" i="6"/>
  <c r="Q15" i="6"/>
  <c r="J56" i="3"/>
  <c r="J39" i="3"/>
  <c r="H6" i="6"/>
  <c r="U11" i="6"/>
  <c r="H22" i="6"/>
  <c r="Q41" i="6"/>
  <c r="Q44" i="6"/>
  <c r="Q27" i="6"/>
  <c r="Q35" i="6"/>
  <c r="F8" i="3"/>
  <c r="M37" i="3"/>
  <c r="Q42" i="6"/>
  <c r="U42" i="6"/>
  <c r="Z60" i="6"/>
  <c r="Z112" i="6" s="1"/>
  <c r="H14" i="6"/>
  <c r="H26" i="6"/>
  <c r="AD68" i="6"/>
  <c r="AD120" i="6" s="1"/>
  <c r="F82" i="2"/>
  <c r="F117" i="2" s="1"/>
  <c r="Q82" i="2"/>
  <c r="Q117" i="2" s="1"/>
  <c r="V82" i="2"/>
  <c r="V117" i="2" s="1"/>
  <c r="Z82" i="2"/>
  <c r="Z117" i="2" s="1"/>
  <c r="O85" i="2"/>
  <c r="O120" i="2" s="1"/>
  <c r="H87" i="2"/>
  <c r="H122" i="2" s="1"/>
  <c r="M87" i="2"/>
  <c r="M122" i="2" s="1"/>
  <c r="R87" i="2"/>
  <c r="R122" i="2" s="1"/>
  <c r="W87" i="2"/>
  <c r="W122" i="2" s="1"/>
  <c r="AA87" i="2"/>
  <c r="AA122" i="2" s="1"/>
  <c r="E84" i="2"/>
  <c r="E119" i="2" s="1"/>
  <c r="J84" i="2"/>
  <c r="J119" i="2" s="1"/>
  <c r="O84" i="2"/>
  <c r="O119" i="2" s="1"/>
  <c r="U84" i="2"/>
  <c r="U119" i="2" s="1"/>
  <c r="Y84" i="2"/>
  <c r="Y119" i="2" s="1"/>
  <c r="AC84" i="2"/>
  <c r="AC119" i="2" s="1"/>
  <c r="J47" i="3"/>
  <c r="J51" i="3"/>
  <c r="J29" i="3"/>
  <c r="J33" i="3"/>
  <c r="M32" i="3"/>
  <c r="U32" i="3" s="1"/>
  <c r="J48" i="3"/>
  <c r="J53" i="3"/>
  <c r="M54" i="3"/>
  <c r="U54" i="3" s="1"/>
  <c r="J58" i="3"/>
  <c r="P18" i="2"/>
  <c r="G27" i="2"/>
  <c r="R80" i="6"/>
  <c r="R69" i="6"/>
  <c r="R121" i="6" s="1"/>
  <c r="Z63" i="6"/>
  <c r="Z115" i="6" s="1"/>
  <c r="Q6" i="6"/>
  <c r="Q10" i="6"/>
  <c r="P52" i="6"/>
  <c r="P53" i="6" s="1"/>
  <c r="Q26" i="6"/>
  <c r="Q31" i="6"/>
  <c r="U41" i="6"/>
  <c r="Q11" i="6"/>
  <c r="Q14" i="6"/>
  <c r="Q23" i="6"/>
  <c r="U46" i="6"/>
  <c r="C70" i="2"/>
  <c r="C105" i="2" s="1"/>
  <c r="G12" i="2"/>
  <c r="C80" i="2"/>
  <c r="C115" i="2" s="1"/>
  <c r="AB76" i="2"/>
  <c r="AB111" i="2" s="1"/>
  <c r="F74" i="2"/>
  <c r="F109" i="2" s="1"/>
  <c r="I76" i="2"/>
  <c r="I111" i="2" s="1"/>
  <c r="S76" i="2"/>
  <c r="S111" i="2" s="1"/>
  <c r="L74" i="2"/>
  <c r="L109" i="2" s="1"/>
  <c r="N76" i="2"/>
  <c r="N111" i="2" s="1"/>
  <c r="X76" i="2"/>
  <c r="X111" i="2" s="1"/>
  <c r="N69" i="2"/>
  <c r="N104" i="2" s="1"/>
  <c r="S69" i="2"/>
  <c r="S104" i="2" s="1"/>
  <c r="AB69" i="2"/>
  <c r="AB104" i="2" s="1"/>
  <c r="I69" i="2"/>
  <c r="I104" i="2" s="1"/>
  <c r="X69" i="2"/>
  <c r="X104" i="2" s="1"/>
  <c r="V70" i="2"/>
  <c r="V105" i="2" s="1"/>
  <c r="Z70" i="2"/>
  <c r="Z105" i="2" s="1"/>
  <c r="I72" i="2"/>
  <c r="I107" i="2" s="1"/>
  <c r="N72" i="2"/>
  <c r="N107" i="2" s="1"/>
  <c r="S72" i="2"/>
  <c r="S107" i="2" s="1"/>
  <c r="X72" i="2"/>
  <c r="X107" i="2" s="1"/>
  <c r="AB72" i="2"/>
  <c r="AB107" i="2" s="1"/>
  <c r="G53" i="2"/>
  <c r="I70" i="2"/>
  <c r="I105" i="2" s="1"/>
  <c r="N70" i="2"/>
  <c r="N105" i="2" s="1"/>
  <c r="U70" i="2"/>
  <c r="U105" i="2" s="1"/>
  <c r="Y70" i="2"/>
  <c r="Y105" i="2" s="1"/>
  <c r="E74" i="2"/>
  <c r="J74" i="2"/>
  <c r="J109" i="2" s="1"/>
  <c r="O74" i="2"/>
  <c r="O109" i="2" s="1"/>
  <c r="U74" i="2"/>
  <c r="U109" i="2" s="1"/>
  <c r="Y74" i="2"/>
  <c r="Y109" i="2" s="1"/>
  <c r="AC74" i="2"/>
  <c r="AC109" i="2" s="1"/>
  <c r="P40" i="2"/>
  <c r="F70" i="2"/>
  <c r="F105" i="2" s="1"/>
  <c r="Q70" i="2"/>
  <c r="Q105" i="2" s="1"/>
  <c r="I4" i="9"/>
  <c r="M31" i="3"/>
  <c r="U31" i="3" s="1"/>
  <c r="J44" i="3"/>
  <c r="U47" i="3"/>
  <c r="M52" i="3"/>
  <c r="U52" i="3" s="1"/>
  <c r="M53" i="3"/>
  <c r="U53" i="3" s="1"/>
  <c r="J54" i="3"/>
  <c r="M56" i="3"/>
  <c r="U56" i="3" s="1"/>
  <c r="G61" i="3"/>
  <c r="F38" i="3"/>
  <c r="S38" i="3"/>
  <c r="T50" i="3"/>
  <c r="K60" i="3"/>
  <c r="V60" i="3"/>
  <c r="F12" i="3"/>
  <c r="M29" i="3"/>
  <c r="M33" i="3"/>
  <c r="U33" i="3" s="1"/>
  <c r="M36" i="3"/>
  <c r="U36" i="3" s="1"/>
  <c r="J41" i="3"/>
  <c r="U42" i="3"/>
  <c r="J49" i="3"/>
  <c r="J52" i="3"/>
  <c r="M58" i="3"/>
  <c r="M59" i="3"/>
  <c r="U59" i="3" s="1"/>
  <c r="N61" i="3"/>
  <c r="R61" i="3"/>
  <c r="G11" i="2"/>
  <c r="P16" i="2"/>
  <c r="Q50" i="6"/>
  <c r="H70" i="2"/>
  <c r="H105" i="2" s="1"/>
  <c r="M70" i="2"/>
  <c r="M105" i="2" s="1"/>
  <c r="U7" i="6"/>
  <c r="H20" i="6"/>
  <c r="L30" i="6"/>
  <c r="H34" i="6"/>
  <c r="Q7" i="6"/>
  <c r="L10" i="6"/>
  <c r="H18" i="6"/>
  <c r="Q19" i="6"/>
  <c r="Q22" i="6"/>
  <c r="L26" i="6"/>
  <c r="H30" i="6"/>
  <c r="Q34" i="6"/>
  <c r="Q38" i="6"/>
  <c r="U50" i="6"/>
  <c r="F56" i="6"/>
  <c r="F108" i="6" s="1"/>
  <c r="P58" i="6"/>
  <c r="P110" i="6" s="1"/>
  <c r="R59" i="6"/>
  <c r="R111" i="6" s="1"/>
  <c r="I63" i="6"/>
  <c r="I115" i="6" s="1"/>
  <c r="P67" i="6"/>
  <c r="V71" i="6"/>
  <c r="V123" i="6" s="1"/>
  <c r="J80" i="6"/>
  <c r="J132" i="6" s="1"/>
  <c r="T58" i="6"/>
  <c r="T110" i="6" s="1"/>
  <c r="N82" i="6"/>
  <c r="N134" i="6" s="1"/>
  <c r="L6" i="6"/>
  <c r="M52" i="6"/>
  <c r="M53" i="6" s="1"/>
  <c r="Q18" i="6"/>
  <c r="U23" i="6"/>
  <c r="Q30" i="6"/>
  <c r="L34" i="6"/>
  <c r="U35" i="6"/>
  <c r="K57" i="6"/>
  <c r="K109" i="6" s="1"/>
  <c r="V64" i="6"/>
  <c r="V116" i="6" s="1"/>
  <c r="N69" i="6"/>
  <c r="N121" i="6" s="1"/>
  <c r="T74" i="6"/>
  <c r="T126" i="6" s="1"/>
  <c r="L14" i="6"/>
  <c r="L18" i="6"/>
  <c r="U19" i="6"/>
  <c r="U38" i="6"/>
  <c r="U44" i="6"/>
  <c r="F59" i="6"/>
  <c r="F111" i="6" s="1"/>
  <c r="N76" i="6"/>
  <c r="N128" i="6" s="1"/>
  <c r="J95" i="6"/>
  <c r="J147" i="6" s="1"/>
  <c r="P4" i="2"/>
  <c r="P8" i="2"/>
  <c r="F77" i="2"/>
  <c r="F112" i="2" s="1"/>
  <c r="L77" i="2"/>
  <c r="L112" i="2" s="1"/>
  <c r="P14" i="2"/>
  <c r="S79" i="2"/>
  <c r="S114" i="2" s="1"/>
  <c r="X79" i="2"/>
  <c r="X114" i="2" s="1"/>
  <c r="AB79" i="2"/>
  <c r="AB114" i="2" s="1"/>
  <c r="G21" i="2"/>
  <c r="I86" i="2"/>
  <c r="I121" i="2" s="1"/>
  <c r="N86" i="2"/>
  <c r="N121" i="2" s="1"/>
  <c r="S86" i="2"/>
  <c r="S121" i="2" s="1"/>
  <c r="X86" i="2"/>
  <c r="X121" i="2" s="1"/>
  <c r="AB86" i="2"/>
  <c r="AB121" i="2" s="1"/>
  <c r="F92" i="2"/>
  <c r="F94" i="2" s="1"/>
  <c r="F129" i="2" s="1"/>
  <c r="L92" i="2"/>
  <c r="L94" i="2" s="1"/>
  <c r="L129" i="2" s="1"/>
  <c r="Q92" i="2"/>
  <c r="Q97" i="2" s="1"/>
  <c r="V92" i="2"/>
  <c r="V127" i="2" s="1"/>
  <c r="Z92" i="2"/>
  <c r="Z127" i="2" s="1"/>
  <c r="AC70" i="2"/>
  <c r="AC105" i="2" s="1"/>
  <c r="P43" i="2"/>
  <c r="M82" i="2"/>
  <c r="M117" i="2" s="1"/>
  <c r="R82" i="2"/>
  <c r="R117" i="2" s="1"/>
  <c r="W82" i="2"/>
  <c r="W117" i="2" s="1"/>
  <c r="AA82" i="2"/>
  <c r="AA117" i="2" s="1"/>
  <c r="M88" i="2"/>
  <c r="M123" i="2" s="1"/>
  <c r="V91" i="2"/>
  <c r="V126" i="2" s="1"/>
  <c r="Z91" i="2"/>
  <c r="Z126" i="2" s="1"/>
  <c r="P57" i="2"/>
  <c r="M76" i="2"/>
  <c r="M111" i="2" s="1"/>
  <c r="W76" i="2"/>
  <c r="W111" i="2" s="1"/>
  <c r="AA76" i="2"/>
  <c r="AA111" i="2" s="1"/>
  <c r="H81" i="2"/>
  <c r="H116" i="2" s="1"/>
  <c r="I84" i="2"/>
  <c r="I119" i="2" s="1"/>
  <c r="N84" i="2"/>
  <c r="N119" i="2" s="1"/>
  <c r="S84" i="2"/>
  <c r="S119" i="2" s="1"/>
  <c r="X84" i="2"/>
  <c r="X119" i="2" s="1"/>
  <c r="AB84" i="2"/>
  <c r="AB119" i="2" s="1"/>
  <c r="I85" i="2"/>
  <c r="I120" i="2" s="1"/>
  <c r="N85" i="2"/>
  <c r="N120" i="2" s="1"/>
  <c r="S85" i="2"/>
  <c r="S120" i="2" s="1"/>
  <c r="X85" i="2"/>
  <c r="X120" i="2" s="1"/>
  <c r="AB85" i="2"/>
  <c r="AB120" i="2" s="1"/>
  <c r="V87" i="2"/>
  <c r="V122" i="2" s="1"/>
  <c r="Z87" i="2"/>
  <c r="Z122" i="2" s="1"/>
  <c r="J90" i="2"/>
  <c r="J125" i="2" s="1"/>
  <c r="O90" i="2"/>
  <c r="O125" i="2" s="1"/>
  <c r="Y90" i="2"/>
  <c r="Y125" i="2" s="1"/>
  <c r="F81" i="2"/>
  <c r="F116" i="2" s="1"/>
  <c r="L81" i="2"/>
  <c r="L116" i="2" s="1"/>
  <c r="M84" i="2"/>
  <c r="M119" i="2" s="1"/>
  <c r="W84" i="2"/>
  <c r="W119" i="2" s="1"/>
  <c r="AA84" i="2"/>
  <c r="AA119" i="2" s="1"/>
  <c r="H85" i="2"/>
  <c r="H120" i="2" s="1"/>
  <c r="M85" i="2"/>
  <c r="M120" i="2" s="1"/>
  <c r="R85" i="2"/>
  <c r="R120" i="2" s="1"/>
  <c r="W85" i="2"/>
  <c r="W120" i="2" s="1"/>
  <c r="AA85" i="2"/>
  <c r="AA120" i="2" s="1"/>
  <c r="E87" i="2"/>
  <c r="E122" i="2" s="1"/>
  <c r="J87" i="2"/>
  <c r="J122" i="2" s="1"/>
  <c r="O87" i="2"/>
  <c r="O122" i="2" s="1"/>
  <c r="U87" i="2"/>
  <c r="U122" i="2" s="1"/>
  <c r="Y87" i="2"/>
  <c r="Y122" i="2" s="1"/>
  <c r="AC87" i="2"/>
  <c r="AC122" i="2" s="1"/>
  <c r="U89" i="2"/>
  <c r="U124" i="2" s="1"/>
  <c r="Y89" i="2"/>
  <c r="Y124" i="2" s="1"/>
  <c r="AC89" i="2"/>
  <c r="AC124" i="2" s="1"/>
  <c r="I92" i="2"/>
  <c r="I94" i="2" s="1"/>
  <c r="I129" i="2" s="1"/>
  <c r="E76" i="2"/>
  <c r="J76" i="2"/>
  <c r="J111" i="2" s="1"/>
  <c r="O76" i="2"/>
  <c r="O111" i="2" s="1"/>
  <c r="U76" i="2"/>
  <c r="U111" i="2" s="1"/>
  <c r="Y76" i="2"/>
  <c r="Y111" i="2" s="1"/>
  <c r="AC76" i="2"/>
  <c r="AC111" i="2" s="1"/>
  <c r="O81" i="2"/>
  <c r="O116" i="2" s="1"/>
  <c r="V85" i="2"/>
  <c r="V120" i="2" s="1"/>
  <c r="Z85" i="2"/>
  <c r="Z120" i="2" s="1"/>
  <c r="N87" i="2"/>
  <c r="N122" i="2" s="1"/>
  <c r="S87" i="2"/>
  <c r="S122" i="2" s="1"/>
  <c r="X87" i="2"/>
  <c r="X122" i="2" s="1"/>
  <c r="AB87" i="2"/>
  <c r="AB122" i="2" s="1"/>
  <c r="F76" i="2"/>
  <c r="F111" i="2" s="1"/>
  <c r="Q76" i="2"/>
  <c r="Q111" i="2" s="1"/>
  <c r="V76" i="2"/>
  <c r="V111" i="2" s="1"/>
  <c r="Z76" i="2"/>
  <c r="Z111" i="2" s="1"/>
  <c r="E69" i="2"/>
  <c r="J69" i="2"/>
  <c r="J104" i="2" s="1"/>
  <c r="O69" i="2"/>
  <c r="O104" i="2" s="1"/>
  <c r="U69" i="2"/>
  <c r="U104" i="2" s="1"/>
  <c r="Y69" i="2"/>
  <c r="Y104" i="2" s="1"/>
  <c r="AC69" i="2"/>
  <c r="AC104" i="2" s="1"/>
  <c r="L71" i="2"/>
  <c r="L106" i="2" s="1"/>
  <c r="F75" i="2"/>
  <c r="F110" i="2" s="1"/>
  <c r="L75" i="2"/>
  <c r="L110" i="2" s="1"/>
  <c r="H78" i="2"/>
  <c r="H113" i="2" s="1"/>
  <c r="M78" i="2"/>
  <c r="M113" i="2" s="1"/>
  <c r="R78" i="2"/>
  <c r="R113" i="2" s="1"/>
  <c r="W78" i="2"/>
  <c r="W113" i="2" s="1"/>
  <c r="AA78" i="2"/>
  <c r="AA113" i="2" s="1"/>
  <c r="U81" i="2"/>
  <c r="U116" i="2" s="1"/>
  <c r="Y81" i="2"/>
  <c r="Y116" i="2" s="1"/>
  <c r="AC81" i="2"/>
  <c r="AC116" i="2" s="1"/>
  <c r="H83" i="2"/>
  <c r="H118" i="2" s="1"/>
  <c r="M83" i="2"/>
  <c r="M118" i="2" s="1"/>
  <c r="R83" i="2"/>
  <c r="R118" i="2" s="1"/>
  <c r="W83" i="2"/>
  <c r="W118" i="2" s="1"/>
  <c r="AA83" i="2"/>
  <c r="AA118" i="2" s="1"/>
  <c r="I90" i="2"/>
  <c r="I125" i="2" s="1"/>
  <c r="P39" i="2"/>
  <c r="D40" i="2"/>
  <c r="T40" i="2"/>
  <c r="K41" i="2"/>
  <c r="F71" i="2"/>
  <c r="F106" i="2" s="1"/>
  <c r="V71" i="2"/>
  <c r="V106" i="2" s="1"/>
  <c r="Q80" i="2"/>
  <c r="Q115" i="2" s="1"/>
  <c r="Z80" i="2"/>
  <c r="Z115" i="2" s="1"/>
  <c r="U86" i="2"/>
  <c r="U121" i="2" s="1"/>
  <c r="AC86" i="2"/>
  <c r="AC121" i="2" s="1"/>
  <c r="I89" i="2"/>
  <c r="I124" i="2" s="1"/>
  <c r="N89" i="2"/>
  <c r="N124" i="2" s="1"/>
  <c r="S89" i="2"/>
  <c r="S124" i="2" s="1"/>
  <c r="AB89" i="2"/>
  <c r="AB124" i="2" s="1"/>
  <c r="H92" i="2"/>
  <c r="H94" i="2" s="1"/>
  <c r="H129" i="2" s="1"/>
  <c r="M92" i="2"/>
  <c r="M127" i="2" s="1"/>
  <c r="W92" i="2"/>
  <c r="W127" i="2" s="1"/>
  <c r="AA92" i="2"/>
  <c r="AA97" i="2" s="1"/>
  <c r="Z71" i="2"/>
  <c r="Z106" i="2" s="1"/>
  <c r="F80" i="2"/>
  <c r="F115" i="2" s="1"/>
  <c r="V80" i="2"/>
  <c r="V115" i="2" s="1"/>
  <c r="AA70" i="2"/>
  <c r="AA105" i="2" s="1"/>
  <c r="E72" i="2"/>
  <c r="J72" i="2"/>
  <c r="J107" i="2" s="1"/>
  <c r="O72" i="2"/>
  <c r="O107" i="2" s="1"/>
  <c r="U72" i="2"/>
  <c r="U107" i="2" s="1"/>
  <c r="Y72" i="2"/>
  <c r="Y107" i="2" s="1"/>
  <c r="AC72" i="2"/>
  <c r="AC107" i="2" s="1"/>
  <c r="M74" i="2"/>
  <c r="M109" i="2" s="1"/>
  <c r="R74" i="2"/>
  <c r="R109" i="2" s="1"/>
  <c r="W74" i="2"/>
  <c r="W109" i="2" s="1"/>
  <c r="AA74" i="2"/>
  <c r="AA109" i="2" s="1"/>
  <c r="I77" i="2"/>
  <c r="I112" i="2" s="1"/>
  <c r="N77" i="2"/>
  <c r="N112" i="2" s="1"/>
  <c r="S77" i="2"/>
  <c r="S112" i="2" s="1"/>
  <c r="F79" i="2"/>
  <c r="F114" i="2" s="1"/>
  <c r="L79" i="2"/>
  <c r="L114" i="2" s="1"/>
  <c r="V79" i="2"/>
  <c r="V114" i="2" s="1"/>
  <c r="Z79" i="2"/>
  <c r="Z114" i="2" s="1"/>
  <c r="I82" i="2"/>
  <c r="I117" i="2" s="1"/>
  <c r="N82" i="2"/>
  <c r="N117" i="2" s="1"/>
  <c r="S82" i="2"/>
  <c r="S117" i="2" s="1"/>
  <c r="X82" i="2"/>
  <c r="X117" i="2" s="1"/>
  <c r="AB82" i="2"/>
  <c r="AB117" i="2" s="1"/>
  <c r="I88" i="2"/>
  <c r="I123" i="2" s="1"/>
  <c r="N88" i="2"/>
  <c r="N123" i="2" s="1"/>
  <c r="S88" i="2"/>
  <c r="S123" i="2" s="1"/>
  <c r="X88" i="2"/>
  <c r="X123" i="2" s="1"/>
  <c r="AB88" i="2"/>
  <c r="AB123" i="2" s="1"/>
  <c r="M91" i="2"/>
  <c r="M126" i="2" s="1"/>
  <c r="R91" i="2"/>
  <c r="R126" i="2" s="1"/>
  <c r="W91" i="2"/>
  <c r="W126" i="2" s="1"/>
  <c r="AA91" i="2"/>
  <c r="AA126" i="2" s="1"/>
  <c r="J73" i="2"/>
  <c r="J108" i="2" s="1"/>
  <c r="AC73" i="2"/>
  <c r="AC108" i="2" s="1"/>
  <c r="M75" i="2"/>
  <c r="M110" i="2" s="1"/>
  <c r="W75" i="2"/>
  <c r="W110" i="2" s="1"/>
  <c r="I78" i="2"/>
  <c r="I113" i="2" s="1"/>
  <c r="S78" i="2"/>
  <c r="S113" i="2" s="1"/>
  <c r="AB78" i="2"/>
  <c r="AB113" i="2" s="1"/>
  <c r="V81" i="2"/>
  <c r="V116" i="2" s="1"/>
  <c r="E73" i="2"/>
  <c r="O73" i="2"/>
  <c r="O108" i="2" s="1"/>
  <c r="Y73" i="2"/>
  <c r="Y108" i="2" s="1"/>
  <c r="H75" i="2"/>
  <c r="H110" i="2" s="1"/>
  <c r="R75" i="2"/>
  <c r="R110" i="2" s="1"/>
  <c r="AA75" i="2"/>
  <c r="AA110" i="2" s="1"/>
  <c r="N78" i="2"/>
  <c r="N113" i="2" s="1"/>
  <c r="X78" i="2"/>
  <c r="X113" i="2" s="1"/>
  <c r="Z81" i="2"/>
  <c r="Z116" i="2" s="1"/>
  <c r="L69" i="2"/>
  <c r="L104" i="2" s="1"/>
  <c r="Q69" i="2"/>
  <c r="Q104" i="2" s="1"/>
  <c r="V69" i="2"/>
  <c r="V104" i="2" s="1"/>
  <c r="Z69" i="2"/>
  <c r="Z104" i="2" s="1"/>
  <c r="R70" i="2"/>
  <c r="R105" i="2" s="1"/>
  <c r="W70" i="2"/>
  <c r="W105" i="2" s="1"/>
  <c r="E78" i="2"/>
  <c r="J78" i="2"/>
  <c r="J113" i="2" s="1"/>
  <c r="O78" i="2"/>
  <c r="O113" i="2" s="1"/>
  <c r="U78" i="2"/>
  <c r="U113" i="2" s="1"/>
  <c r="Y78" i="2"/>
  <c r="Y113" i="2" s="1"/>
  <c r="AC78" i="2"/>
  <c r="AC113" i="2" s="1"/>
  <c r="U83" i="2"/>
  <c r="U118" i="2" s="1"/>
  <c r="Y83" i="2"/>
  <c r="Y118" i="2" s="1"/>
  <c r="AC83" i="2"/>
  <c r="AC118" i="2" s="1"/>
  <c r="L86" i="2"/>
  <c r="L121" i="2" s="1"/>
  <c r="Q86" i="2"/>
  <c r="Q121" i="2" s="1"/>
  <c r="V86" i="2"/>
  <c r="V121" i="2" s="1"/>
  <c r="Z86" i="2"/>
  <c r="Z121" i="2" s="1"/>
  <c r="J89" i="2"/>
  <c r="J124" i="2" s="1"/>
  <c r="O89" i="2"/>
  <c r="O124" i="2" s="1"/>
  <c r="F90" i="2"/>
  <c r="F125" i="2" s="1"/>
  <c r="L90" i="2"/>
  <c r="L125" i="2" s="1"/>
  <c r="Q90" i="2"/>
  <c r="Q125" i="2" s="1"/>
  <c r="V90" i="2"/>
  <c r="V125" i="2" s="1"/>
  <c r="Z90" i="2"/>
  <c r="Z125" i="2" s="1"/>
  <c r="P44" i="2"/>
  <c r="P48" i="2"/>
  <c r="P53" i="2"/>
  <c r="U73" i="2"/>
  <c r="U108" i="2" s="1"/>
  <c r="F73" i="2"/>
  <c r="F108" i="2" s="1"/>
  <c r="L73" i="2"/>
  <c r="L108" i="2" s="1"/>
  <c r="Q73" i="2"/>
  <c r="Q108" i="2" s="1"/>
  <c r="V73" i="2"/>
  <c r="V108" i="2" s="1"/>
  <c r="Z73" i="2"/>
  <c r="Z108" i="2" s="1"/>
  <c r="K54" i="2"/>
  <c r="AB75" i="2"/>
  <c r="AB110" i="2" s="1"/>
  <c r="N75" i="2"/>
  <c r="N110" i="2" s="1"/>
  <c r="S75" i="2"/>
  <c r="S110" i="2" s="1"/>
  <c r="X75" i="2"/>
  <c r="X110" i="2" s="1"/>
  <c r="P52" i="2"/>
  <c r="G57" i="2"/>
  <c r="Q68" i="2"/>
  <c r="Q103" i="2" s="1"/>
  <c r="H69" i="2"/>
  <c r="H104" i="2" s="1"/>
  <c r="M69" i="2"/>
  <c r="M104" i="2" s="1"/>
  <c r="R69" i="2"/>
  <c r="R104" i="2" s="1"/>
  <c r="W69" i="2"/>
  <c r="W104" i="2" s="1"/>
  <c r="AA69" i="2"/>
  <c r="AA104" i="2" s="1"/>
  <c r="S70" i="2"/>
  <c r="S105" i="2" s="1"/>
  <c r="X70" i="2"/>
  <c r="X105" i="2" s="1"/>
  <c r="AB70" i="2"/>
  <c r="AB105" i="2" s="1"/>
  <c r="E71" i="2"/>
  <c r="J71" i="2"/>
  <c r="J106" i="2" s="1"/>
  <c r="O71" i="2"/>
  <c r="O106" i="2" s="1"/>
  <c r="U71" i="2"/>
  <c r="U106" i="2" s="1"/>
  <c r="Y71" i="2"/>
  <c r="Y106" i="2" s="1"/>
  <c r="AC71" i="2"/>
  <c r="AC106" i="2" s="1"/>
  <c r="H73" i="2"/>
  <c r="H108" i="2" s="1"/>
  <c r="M73" i="2"/>
  <c r="M108" i="2" s="1"/>
  <c r="R73" i="2"/>
  <c r="R108" i="2" s="1"/>
  <c r="W73" i="2"/>
  <c r="W108" i="2" s="1"/>
  <c r="AA73" i="2"/>
  <c r="AA108" i="2" s="1"/>
  <c r="I74" i="2"/>
  <c r="I109" i="2" s="1"/>
  <c r="N74" i="2"/>
  <c r="N109" i="2" s="1"/>
  <c r="S74" i="2"/>
  <c r="S109" i="2" s="1"/>
  <c r="X74" i="2"/>
  <c r="X109" i="2" s="1"/>
  <c r="AB74" i="2"/>
  <c r="AB109" i="2" s="1"/>
  <c r="U75" i="2"/>
  <c r="U110" i="2" s="1"/>
  <c r="Y75" i="2"/>
  <c r="Y110" i="2" s="1"/>
  <c r="AC75" i="2"/>
  <c r="AC110" i="2" s="1"/>
  <c r="E77" i="2"/>
  <c r="J77" i="2"/>
  <c r="J112" i="2" s="1"/>
  <c r="O77" i="2"/>
  <c r="O112" i="2" s="1"/>
  <c r="U77" i="2"/>
  <c r="U112" i="2" s="1"/>
  <c r="Y77" i="2"/>
  <c r="Y112" i="2" s="1"/>
  <c r="AC77" i="2"/>
  <c r="AC112" i="2" s="1"/>
  <c r="L78" i="2"/>
  <c r="L113" i="2" s="1"/>
  <c r="Q78" i="2"/>
  <c r="Q113" i="2" s="1"/>
  <c r="V78" i="2"/>
  <c r="V113" i="2" s="1"/>
  <c r="Z78" i="2"/>
  <c r="Z113" i="2" s="1"/>
  <c r="H79" i="2"/>
  <c r="H114" i="2" s="1"/>
  <c r="M79" i="2"/>
  <c r="M114" i="2" s="1"/>
  <c r="R79" i="2"/>
  <c r="R114" i="2" s="1"/>
  <c r="W79" i="2"/>
  <c r="W114" i="2" s="1"/>
  <c r="AA79" i="2"/>
  <c r="AA114" i="2" s="1"/>
  <c r="I80" i="2"/>
  <c r="I115" i="2" s="1"/>
  <c r="N80" i="2"/>
  <c r="N115" i="2" s="1"/>
  <c r="S80" i="2"/>
  <c r="S115" i="2" s="1"/>
  <c r="X80" i="2"/>
  <c r="X115" i="2" s="1"/>
  <c r="AB80" i="2"/>
  <c r="AB115" i="2" s="1"/>
  <c r="E82" i="2"/>
  <c r="J82" i="2"/>
  <c r="J117" i="2" s="1"/>
  <c r="F83" i="2"/>
  <c r="F118" i="2" s="1"/>
  <c r="L83" i="2"/>
  <c r="L118" i="2" s="1"/>
  <c r="H86" i="2"/>
  <c r="H121" i="2" s="1"/>
  <c r="M86" i="2"/>
  <c r="M121" i="2" s="1"/>
  <c r="R86" i="2"/>
  <c r="R121" i="2" s="1"/>
  <c r="W86" i="2"/>
  <c r="W121" i="2" s="1"/>
  <c r="AA86" i="2"/>
  <c r="AA121" i="2" s="1"/>
  <c r="J88" i="2"/>
  <c r="J123" i="2" s="1"/>
  <c r="O88" i="2"/>
  <c r="O123" i="2" s="1"/>
  <c r="U88" i="2"/>
  <c r="U123" i="2" s="1"/>
  <c r="Y88" i="2"/>
  <c r="Y123" i="2" s="1"/>
  <c r="AC88" i="2"/>
  <c r="AC123" i="2" s="1"/>
  <c r="F89" i="2"/>
  <c r="F124" i="2" s="1"/>
  <c r="L89" i="2"/>
  <c r="L124" i="2" s="1"/>
  <c r="V89" i="2"/>
  <c r="V124" i="2" s="1"/>
  <c r="Z89" i="2"/>
  <c r="Z124" i="2" s="1"/>
  <c r="M90" i="2"/>
  <c r="M125" i="2" s="1"/>
  <c r="R90" i="2"/>
  <c r="R125" i="2" s="1"/>
  <c r="W90" i="2"/>
  <c r="AA90" i="2"/>
  <c r="AA125" i="2" s="1"/>
  <c r="N91" i="2"/>
  <c r="N126" i="2" s="1"/>
  <c r="S91" i="2"/>
  <c r="S126" i="2" s="1"/>
  <c r="X91" i="2"/>
  <c r="X126" i="2" s="1"/>
  <c r="AB91" i="2"/>
  <c r="AB126" i="2" s="1"/>
  <c r="U92" i="2"/>
  <c r="U127" i="2" s="1"/>
  <c r="Y92" i="2"/>
  <c r="Y127" i="2" s="1"/>
  <c r="AC92" i="2"/>
  <c r="AC94" i="2" s="1"/>
  <c r="T43" i="2"/>
  <c r="D43" i="2"/>
  <c r="P62" i="2"/>
  <c r="F13" i="3"/>
  <c r="T45" i="3"/>
  <c r="U41" i="3"/>
  <c r="S43" i="3"/>
  <c r="U43" i="3" s="1"/>
  <c r="Q61" i="3"/>
  <c r="U48" i="3"/>
  <c r="S60" i="3"/>
  <c r="M55" i="3"/>
  <c r="U55" i="3" s="1"/>
  <c r="J57" i="3"/>
  <c r="P61" i="3"/>
  <c r="L38" i="3"/>
  <c r="J30" i="3"/>
  <c r="J31" i="3"/>
  <c r="E61" i="3"/>
  <c r="I60" i="3"/>
  <c r="T60" i="3"/>
  <c r="J55" i="3"/>
  <c r="H61" i="3"/>
  <c r="O61" i="3"/>
  <c r="T38" i="3"/>
  <c r="U30" i="3"/>
  <c r="J42" i="3"/>
  <c r="M57" i="3"/>
  <c r="U57" i="3" s="1"/>
  <c r="J59" i="3"/>
  <c r="T4" i="2"/>
  <c r="P10" i="2"/>
  <c r="G24" i="2"/>
  <c r="D25" i="2"/>
  <c r="D26" i="2"/>
  <c r="T26" i="2"/>
  <c r="P28" i="2"/>
  <c r="Q81" i="2"/>
  <c r="Q116" i="2" s="1"/>
  <c r="U82" i="2"/>
  <c r="U117" i="2" s="1"/>
  <c r="AC82" i="2"/>
  <c r="AC117" i="2" s="1"/>
  <c r="I91" i="2"/>
  <c r="I126" i="2" s="1"/>
  <c r="K17" i="2"/>
  <c r="G28" i="2"/>
  <c r="Y85" i="2"/>
  <c r="Y120" i="2" s="1"/>
  <c r="P6" i="2"/>
  <c r="G15" i="2"/>
  <c r="K15" i="2"/>
  <c r="G17" i="2"/>
  <c r="P29" i="2"/>
  <c r="E86" i="2"/>
  <c r="E121" i="2" s="1"/>
  <c r="T52" i="6"/>
  <c r="T53" i="6" s="1"/>
  <c r="U51" i="6"/>
  <c r="U49" i="6"/>
  <c r="Q49" i="6"/>
  <c r="P119" i="6"/>
  <c r="I73" i="2"/>
  <c r="I108" i="2" s="1"/>
  <c r="G39" i="2"/>
  <c r="K39" i="2"/>
  <c r="G62" i="2"/>
  <c r="E70" i="2"/>
  <c r="E68" i="2"/>
  <c r="U68" i="2"/>
  <c r="U103" i="2" s="1"/>
  <c r="Y68" i="2"/>
  <c r="Y103" i="2" s="1"/>
  <c r="AC68" i="2"/>
  <c r="S73" i="2"/>
  <c r="S108" i="2" s="1"/>
  <c r="X73" i="2"/>
  <c r="X108" i="2" s="1"/>
  <c r="AB73" i="2"/>
  <c r="AB108" i="2" s="1"/>
  <c r="P38" i="2"/>
  <c r="P49" i="2"/>
  <c r="K59" i="2"/>
  <c r="K60" i="2"/>
  <c r="D38" i="2"/>
  <c r="D68" i="2" s="1"/>
  <c r="E37" i="2"/>
  <c r="K48" i="2"/>
  <c r="D48" i="2"/>
  <c r="K51" i="2"/>
  <c r="P51" i="2"/>
  <c r="K52" i="2"/>
  <c r="T53" i="2"/>
  <c r="D57" i="2"/>
  <c r="T57" i="2"/>
  <c r="G44" i="2"/>
  <c r="P45" i="2"/>
  <c r="K47" i="2"/>
  <c r="G48" i="2"/>
  <c r="G51" i="2"/>
  <c r="G52" i="2"/>
  <c r="G56" i="2"/>
  <c r="P56" i="2"/>
  <c r="K57" i="2"/>
  <c r="K62" i="2"/>
  <c r="K60" i="6"/>
  <c r="K112" i="6" s="1"/>
  <c r="G81" i="6"/>
  <c r="G133" i="6" s="1"/>
  <c r="G84" i="6"/>
  <c r="G136" i="6" s="1"/>
  <c r="G61" i="6"/>
  <c r="G113" i="6" s="1"/>
  <c r="G78" i="6"/>
  <c r="G130" i="6" s="1"/>
  <c r="G77" i="6"/>
  <c r="G129" i="6" s="1"/>
  <c r="G74" i="6"/>
  <c r="G126" i="6" s="1"/>
  <c r="G73" i="6"/>
  <c r="G125" i="6" s="1"/>
  <c r="G92" i="6"/>
  <c r="G69" i="6"/>
  <c r="G121" i="6" s="1"/>
  <c r="G60" i="6"/>
  <c r="G112" i="6" s="1"/>
  <c r="K81" i="6"/>
  <c r="K133" i="6" s="1"/>
  <c r="K65" i="6"/>
  <c r="K117" i="6" s="1"/>
  <c r="K64" i="6"/>
  <c r="K116" i="6" s="1"/>
  <c r="K92" i="6"/>
  <c r="K144" i="6" s="1"/>
  <c r="K69" i="6"/>
  <c r="K121" i="6" s="1"/>
  <c r="K96" i="6"/>
  <c r="K148" i="6" s="1"/>
  <c r="K61" i="6"/>
  <c r="K113" i="6" s="1"/>
  <c r="O88" i="6"/>
  <c r="O140" i="6" s="1"/>
  <c r="O84" i="6"/>
  <c r="O136" i="6" s="1"/>
  <c r="O78" i="6"/>
  <c r="O130" i="6" s="1"/>
  <c r="O77" i="6"/>
  <c r="O129" i="6" s="1"/>
  <c r="O74" i="6"/>
  <c r="O126" i="6" s="1"/>
  <c r="O73" i="6"/>
  <c r="O125" i="6" s="1"/>
  <c r="O69" i="6"/>
  <c r="O121" i="6" s="1"/>
  <c r="O56" i="6"/>
  <c r="O108" i="6" s="1"/>
  <c r="O96" i="6"/>
  <c r="O148" i="6" s="1"/>
  <c r="O81" i="6"/>
  <c r="O133" i="6" s="1"/>
  <c r="O65" i="6"/>
  <c r="O117" i="6" s="1"/>
  <c r="O64" i="6"/>
  <c r="O116" i="6" s="1"/>
  <c r="S61" i="6"/>
  <c r="S113" i="6" s="1"/>
  <c r="S60" i="6"/>
  <c r="S112" i="6" s="1"/>
  <c r="S78" i="6"/>
  <c r="S130" i="6" s="1"/>
  <c r="S77" i="6"/>
  <c r="S129" i="6" s="1"/>
  <c r="S74" i="6"/>
  <c r="S126" i="6" s="1"/>
  <c r="S64" i="6"/>
  <c r="S116" i="6" s="1"/>
  <c r="S102" i="6"/>
  <c r="S154" i="6" s="1"/>
  <c r="S83" i="6"/>
  <c r="S135" i="6" s="1"/>
  <c r="S73" i="6"/>
  <c r="S125" i="6" s="1"/>
  <c r="S69" i="6"/>
  <c r="W81" i="6"/>
  <c r="W133" i="6" s="1"/>
  <c r="W78" i="6"/>
  <c r="W130" i="6" s="1"/>
  <c r="W74" i="6"/>
  <c r="W126" i="6" s="1"/>
  <c r="W64" i="6"/>
  <c r="W116" i="6" s="1"/>
  <c r="W84" i="6"/>
  <c r="W136" i="6" s="1"/>
  <c r="W83" i="6"/>
  <c r="W135" i="6" s="1"/>
  <c r="W61" i="6"/>
  <c r="W113" i="6" s="1"/>
  <c r="W88" i="6"/>
  <c r="W140" i="6" s="1"/>
  <c r="W65" i="6"/>
  <c r="W117" i="6" s="1"/>
  <c r="W60" i="6"/>
  <c r="W112" i="6" s="1"/>
  <c r="AA92" i="6"/>
  <c r="AA144" i="6" s="1"/>
  <c r="AA73" i="6"/>
  <c r="AA125" i="6" s="1"/>
  <c r="AA61" i="6"/>
  <c r="AA113" i="6" s="1"/>
  <c r="AA102" i="6"/>
  <c r="AA78" i="6"/>
  <c r="AA130" i="6" s="1"/>
  <c r="AA74" i="6"/>
  <c r="AA126" i="6" s="1"/>
  <c r="AA81" i="6"/>
  <c r="AA133" i="6" s="1"/>
  <c r="AA77" i="6"/>
  <c r="AA129" i="6" s="1"/>
  <c r="AA69" i="6"/>
  <c r="AA121" i="6" s="1"/>
  <c r="AA64" i="6"/>
  <c r="AA116" i="6" s="1"/>
  <c r="W56" i="6"/>
  <c r="W108" i="6" s="1"/>
  <c r="AA57" i="6"/>
  <c r="AA109" i="6" s="1"/>
  <c r="K77" i="6"/>
  <c r="K129" i="6" s="1"/>
  <c r="AB78" i="6"/>
  <c r="AB130" i="6" s="1"/>
  <c r="S81" i="6"/>
  <c r="S133" i="6" s="1"/>
  <c r="AB84" i="6"/>
  <c r="AB136" i="6" s="1"/>
  <c r="K99" i="6"/>
  <c r="K151" i="6" s="1"/>
  <c r="AD118" i="6"/>
  <c r="AD52" i="6"/>
  <c r="AD53" i="6" s="1"/>
  <c r="U15" i="6"/>
  <c r="O57" i="6"/>
  <c r="O109" i="6" s="1"/>
  <c r="O60" i="6"/>
  <c r="G65" i="6"/>
  <c r="G117" i="6" s="1"/>
  <c r="W69" i="6"/>
  <c r="W109" i="6"/>
  <c r="AC110" i="6"/>
  <c r="E8" i="6"/>
  <c r="E13" i="6"/>
  <c r="W52" i="6"/>
  <c r="W53" i="6" s="1"/>
  <c r="AA52" i="6"/>
  <c r="AA53" i="6" s="1"/>
  <c r="T130" i="6"/>
  <c r="U27" i="6"/>
  <c r="U31" i="6"/>
  <c r="P89" i="6"/>
  <c r="P141" i="6" s="1"/>
  <c r="P99" i="6"/>
  <c r="P151" i="6" s="1"/>
  <c r="P97" i="6"/>
  <c r="P70" i="6"/>
  <c r="P122" i="6" s="1"/>
  <c r="P62" i="6"/>
  <c r="P114" i="6" s="1"/>
  <c r="P57" i="6"/>
  <c r="P109" i="6" s="1"/>
  <c r="P65" i="6"/>
  <c r="P117" i="6" s="1"/>
  <c r="P93" i="6"/>
  <c r="P145" i="6" s="1"/>
  <c r="P79" i="6"/>
  <c r="P131" i="6" s="1"/>
  <c r="P78" i="6"/>
  <c r="P130" i="6" s="1"/>
  <c r="P75" i="6"/>
  <c r="P127" i="6" s="1"/>
  <c r="P74" i="6"/>
  <c r="P126" i="6" s="1"/>
  <c r="T93" i="6"/>
  <c r="T82" i="6"/>
  <c r="T134" i="6" s="1"/>
  <c r="T67" i="6"/>
  <c r="T119" i="6" s="1"/>
  <c r="T65" i="6"/>
  <c r="T117" i="6" s="1"/>
  <c r="T79" i="6"/>
  <c r="T131" i="6" s="1"/>
  <c r="T75" i="6"/>
  <c r="T127" i="6" s="1"/>
  <c r="T69" i="6"/>
  <c r="T121" i="6" s="1"/>
  <c r="T97" i="6"/>
  <c r="T149" i="6" s="1"/>
  <c r="T85" i="6"/>
  <c r="T137" i="6" s="1"/>
  <c r="T84" i="6"/>
  <c r="T136" i="6" s="1"/>
  <c r="T70" i="6"/>
  <c r="T122" i="6" s="1"/>
  <c r="T62" i="6"/>
  <c r="T114" i="6" s="1"/>
  <c r="T61" i="6"/>
  <c r="T113" i="6" s="1"/>
  <c r="X97" i="6"/>
  <c r="X149" i="6" s="1"/>
  <c r="X69" i="6"/>
  <c r="X121" i="6" s="1"/>
  <c r="X57" i="6"/>
  <c r="X109" i="6" s="1"/>
  <c r="X89" i="6"/>
  <c r="X141" i="6" s="1"/>
  <c r="X70" i="6"/>
  <c r="X122" i="6" s="1"/>
  <c r="X65" i="6"/>
  <c r="X117" i="6" s="1"/>
  <c r="X62" i="6"/>
  <c r="X114" i="6" s="1"/>
  <c r="X82" i="6"/>
  <c r="X134" i="6" s="1"/>
  <c r="X78" i="6"/>
  <c r="X130" i="6" s="1"/>
  <c r="X74" i="6"/>
  <c r="X126" i="6" s="1"/>
  <c r="X67" i="6"/>
  <c r="X119" i="6" s="1"/>
  <c r="AB81" i="6"/>
  <c r="AB133" i="6" s="1"/>
  <c r="AB79" i="6"/>
  <c r="AB131" i="6" s="1"/>
  <c r="AB70" i="6"/>
  <c r="AB122" i="6" s="1"/>
  <c r="AB65" i="6"/>
  <c r="AB117" i="6" s="1"/>
  <c r="AB62" i="6"/>
  <c r="AB114" i="6" s="1"/>
  <c r="AB93" i="6"/>
  <c r="AB145" i="6" s="1"/>
  <c r="AB69" i="6"/>
  <c r="AB121" i="6" s="1"/>
  <c r="AB75" i="6"/>
  <c r="AB127" i="6" s="1"/>
  <c r="AB61" i="6"/>
  <c r="AB113" i="6" s="1"/>
  <c r="G56" i="6"/>
  <c r="G108" i="6" s="1"/>
  <c r="AA56" i="6"/>
  <c r="AA108" i="6" s="1"/>
  <c r="S57" i="6"/>
  <c r="S109" i="6" s="1"/>
  <c r="AB57" i="6"/>
  <c r="AB109" i="6" s="1"/>
  <c r="X58" i="6"/>
  <c r="X110" i="6" s="1"/>
  <c r="X61" i="6"/>
  <c r="X113" i="6" s="1"/>
  <c r="S65" i="6"/>
  <c r="S117" i="6" s="1"/>
  <c r="AB67" i="6"/>
  <c r="AB119" i="6" s="1"/>
  <c r="K73" i="6"/>
  <c r="K125" i="6" s="1"/>
  <c r="AB74" i="6"/>
  <c r="AB126" i="6" s="1"/>
  <c r="W77" i="6"/>
  <c r="W129" i="6" s="1"/>
  <c r="X79" i="6"/>
  <c r="X131" i="6" s="1"/>
  <c r="AB85" i="6"/>
  <c r="AB137" i="6" s="1"/>
  <c r="W92" i="6"/>
  <c r="H10" i="6"/>
  <c r="Y114" i="6"/>
  <c r="G52" i="6"/>
  <c r="G53" i="6" s="1"/>
  <c r="K52" i="6"/>
  <c r="K53" i="6" s="1"/>
  <c r="O52" i="6"/>
  <c r="O53" i="6" s="1"/>
  <c r="S52" i="6"/>
  <c r="E17" i="6"/>
  <c r="AC52" i="6"/>
  <c r="AC53" i="6" s="1"/>
  <c r="L22" i="6"/>
  <c r="U34" i="6"/>
  <c r="J52" i="6"/>
  <c r="J53" i="6" s="1"/>
  <c r="I100" i="6"/>
  <c r="I152" i="6" s="1"/>
  <c r="I85" i="6"/>
  <c r="I137" i="6" s="1"/>
  <c r="I83" i="6"/>
  <c r="I135" i="6" s="1"/>
  <c r="I75" i="6"/>
  <c r="I127" i="6" s="1"/>
  <c r="I68" i="6"/>
  <c r="I120" i="6" s="1"/>
  <c r="I80" i="6"/>
  <c r="I132" i="6" s="1"/>
  <c r="I71" i="6"/>
  <c r="I123" i="6" s="1"/>
  <c r="I67" i="6"/>
  <c r="I119" i="6" s="1"/>
  <c r="I62" i="6"/>
  <c r="I114" i="6" s="1"/>
  <c r="M90" i="6"/>
  <c r="M142" i="6" s="1"/>
  <c r="M79" i="6"/>
  <c r="M131" i="6" s="1"/>
  <c r="M58" i="6"/>
  <c r="M110" i="6" s="1"/>
  <c r="M82" i="6"/>
  <c r="M134" i="6" s="1"/>
  <c r="M76" i="6"/>
  <c r="M128" i="6" s="1"/>
  <c r="M87" i="6"/>
  <c r="M139" i="6" s="1"/>
  <c r="M59" i="6"/>
  <c r="M111" i="6" s="1"/>
  <c r="Y79" i="6"/>
  <c r="Y131" i="6" s="1"/>
  <c r="Y80" i="6"/>
  <c r="Y132" i="6" s="1"/>
  <c r="Y75" i="6"/>
  <c r="Y127" i="6" s="1"/>
  <c r="Y71" i="6"/>
  <c r="Y58" i="6"/>
  <c r="Y110" i="6" s="1"/>
  <c r="Y98" i="6"/>
  <c r="Y150" i="6" s="1"/>
  <c r="Y85" i="6"/>
  <c r="Y137" i="6" s="1"/>
  <c r="Y82" i="6"/>
  <c r="Y134" i="6" s="1"/>
  <c r="Y68" i="6"/>
  <c r="Y120" i="6" s="1"/>
  <c r="Y67" i="6"/>
  <c r="Y119" i="6" s="1"/>
  <c r="Y63" i="6"/>
  <c r="Y115" i="6" s="1"/>
  <c r="AC75" i="6"/>
  <c r="AC127" i="6" s="1"/>
  <c r="AC90" i="6"/>
  <c r="AC142" i="6" s="1"/>
  <c r="AC76" i="6"/>
  <c r="AC128" i="6" s="1"/>
  <c r="AC87" i="6"/>
  <c r="AC139" i="6" s="1"/>
  <c r="AC79" i="6"/>
  <c r="AC131" i="6" s="1"/>
  <c r="AC62" i="6"/>
  <c r="AC114" i="6" s="1"/>
  <c r="K56" i="6"/>
  <c r="K108" i="6" s="1"/>
  <c r="G57" i="6"/>
  <c r="G109" i="6" s="1"/>
  <c r="T57" i="6"/>
  <c r="T109" i="6" s="1"/>
  <c r="I58" i="6"/>
  <c r="I110" i="6" s="1"/>
  <c r="AB58" i="6"/>
  <c r="AB110" i="6" s="1"/>
  <c r="AC59" i="6"/>
  <c r="AC111" i="6" s="1"/>
  <c r="AA60" i="6"/>
  <c r="AA112" i="6" s="1"/>
  <c r="M62" i="6"/>
  <c r="M114" i="6" s="1"/>
  <c r="G64" i="6"/>
  <c r="G116" i="6" s="1"/>
  <c r="AA65" i="6"/>
  <c r="AA117" i="6" s="1"/>
  <c r="Y70" i="6"/>
  <c r="Y122" i="6" s="1"/>
  <c r="W73" i="6"/>
  <c r="W125" i="6" s="1"/>
  <c r="X75" i="6"/>
  <c r="X127" i="6" s="1"/>
  <c r="K78" i="6"/>
  <c r="K130" i="6" s="1"/>
  <c r="G83" i="6"/>
  <c r="G135" i="6" s="1"/>
  <c r="N68" i="6"/>
  <c r="N120" i="6" s="1"/>
  <c r="F71" i="6"/>
  <c r="F123" i="6" s="1"/>
  <c r="AD73" i="6"/>
  <c r="AD125" i="6" s="1"/>
  <c r="AD76" i="6"/>
  <c r="AD128" i="6" s="1"/>
  <c r="R77" i="6"/>
  <c r="Z80" i="6"/>
  <c r="Z132" i="6" s="1"/>
  <c r="N81" i="6"/>
  <c r="N133" i="6" s="1"/>
  <c r="F63" i="6"/>
  <c r="F115" i="6" s="1"/>
  <c r="AD64" i="6"/>
  <c r="AD116" i="6" s="1"/>
  <c r="V73" i="6"/>
  <c r="V125" i="6" s="1"/>
  <c r="F81" i="6"/>
  <c r="F133" i="6" s="1"/>
  <c r="Y123" i="6"/>
  <c r="F52" i="6"/>
  <c r="F53" i="6" s="1"/>
  <c r="Z129" i="6"/>
  <c r="Q51" i="6"/>
  <c r="AD56" i="6"/>
  <c r="AD108" i="6" s="1"/>
  <c r="J59" i="6"/>
  <c r="J111" i="6" s="1"/>
  <c r="AD59" i="6"/>
  <c r="AD111" i="6" s="1"/>
  <c r="N63" i="6"/>
  <c r="N115" i="6" s="1"/>
  <c r="F69" i="6"/>
  <c r="F121" i="6" s="1"/>
  <c r="V95" i="6"/>
  <c r="V147" i="6" s="1"/>
  <c r="L82" i="2"/>
  <c r="L117" i="2" s="1"/>
  <c r="K19" i="2"/>
  <c r="D53" i="2"/>
  <c r="K5" i="2"/>
  <c r="O70" i="2"/>
  <c r="O105" i="2" s="1"/>
  <c r="K9" i="2"/>
  <c r="J75" i="2"/>
  <c r="J110" i="2" s="1"/>
  <c r="N83" i="2"/>
  <c r="N118" i="2" s="1"/>
  <c r="X83" i="2"/>
  <c r="X118" i="2" s="1"/>
  <c r="AB83" i="2"/>
  <c r="AB118" i="2" s="1"/>
  <c r="T37" i="2"/>
  <c r="K40" i="2"/>
  <c r="G41" i="2"/>
  <c r="P42" i="2"/>
  <c r="K50" i="2"/>
  <c r="K61" i="2"/>
  <c r="Q77" i="2"/>
  <c r="Q112" i="2" s="1"/>
  <c r="Q91" i="2"/>
  <c r="Q126" i="2" s="1"/>
  <c r="P93" i="2"/>
  <c r="P128" i="2" s="1"/>
  <c r="Q128" i="2"/>
  <c r="K4" i="2"/>
  <c r="G5" i="2"/>
  <c r="M68" i="2"/>
  <c r="G7" i="2"/>
  <c r="L70" i="2"/>
  <c r="L105" i="2" s="1"/>
  <c r="H71" i="2"/>
  <c r="H106" i="2" s="1"/>
  <c r="M71" i="2"/>
  <c r="M106" i="2" s="1"/>
  <c r="R71" i="2"/>
  <c r="R106" i="2" s="1"/>
  <c r="W71" i="2"/>
  <c r="W106" i="2" s="1"/>
  <c r="AA71" i="2"/>
  <c r="AA106" i="2" s="1"/>
  <c r="G9" i="2"/>
  <c r="M72" i="2"/>
  <c r="M107" i="2" s="1"/>
  <c r="K11" i="2"/>
  <c r="P12" i="2"/>
  <c r="V75" i="2"/>
  <c r="V110" i="2" s="1"/>
  <c r="Z75" i="2"/>
  <c r="Z110" i="2" s="1"/>
  <c r="K13" i="2"/>
  <c r="T14" i="2"/>
  <c r="X77" i="2"/>
  <c r="X112" i="2" s="1"/>
  <c r="AB77" i="2"/>
  <c r="AB112" i="2" s="1"/>
  <c r="I79" i="2"/>
  <c r="I114" i="2" s="1"/>
  <c r="N79" i="2"/>
  <c r="N114" i="2" s="1"/>
  <c r="D17" i="2"/>
  <c r="D18" i="2"/>
  <c r="I81" i="2"/>
  <c r="I116" i="2" s="1"/>
  <c r="N81" i="2"/>
  <c r="N116" i="2" s="1"/>
  <c r="W81" i="2"/>
  <c r="W116" i="2" s="1"/>
  <c r="AA81" i="2"/>
  <c r="AA116" i="2" s="1"/>
  <c r="E83" i="2"/>
  <c r="E118" i="2" s="1"/>
  <c r="J83" i="2"/>
  <c r="J118" i="2" s="1"/>
  <c r="O83" i="2"/>
  <c r="O118" i="2" s="1"/>
  <c r="P26" i="2"/>
  <c r="K27" i="2"/>
  <c r="F91" i="2"/>
  <c r="F126" i="2" s="1"/>
  <c r="D28" i="2"/>
  <c r="D29" i="2"/>
  <c r="N92" i="2"/>
  <c r="N127" i="2" s="1"/>
  <c r="T44" i="2"/>
  <c r="D44" i="2"/>
  <c r="G45" i="2"/>
  <c r="G47" i="2"/>
  <c r="T49" i="2"/>
  <c r="D49" i="2"/>
  <c r="T55" i="2"/>
  <c r="D39" i="2"/>
  <c r="F69" i="2"/>
  <c r="F104" i="2" s="1"/>
  <c r="J70" i="2"/>
  <c r="J105" i="2" s="1"/>
  <c r="F72" i="2"/>
  <c r="F107" i="2" s="1"/>
  <c r="Q72" i="2"/>
  <c r="Q107" i="2" s="1"/>
  <c r="E75" i="2"/>
  <c r="O75" i="2"/>
  <c r="O110" i="2" s="1"/>
  <c r="H82" i="2"/>
  <c r="H117" i="2" s="1"/>
  <c r="G19" i="2"/>
  <c r="G20" i="2"/>
  <c r="S83" i="2"/>
  <c r="S118" i="2" s="1"/>
  <c r="K37" i="2"/>
  <c r="K38" i="2"/>
  <c r="T58" i="2"/>
  <c r="G4" i="2"/>
  <c r="I68" i="2"/>
  <c r="I103" i="2" s="1"/>
  <c r="X68" i="2"/>
  <c r="X103" i="2" s="1"/>
  <c r="AB68" i="2"/>
  <c r="AB103" i="2" s="1"/>
  <c r="D6" i="2"/>
  <c r="I71" i="2"/>
  <c r="I106" i="2" s="1"/>
  <c r="N71" i="2"/>
  <c r="N106" i="2" s="1"/>
  <c r="S71" i="2"/>
  <c r="S106" i="2" s="1"/>
  <c r="X71" i="2"/>
  <c r="X106" i="2" s="1"/>
  <c r="AB71" i="2"/>
  <c r="AB106" i="2" s="1"/>
  <c r="D9" i="2"/>
  <c r="D10" i="2"/>
  <c r="N73" i="2"/>
  <c r="N108" i="2" s="1"/>
  <c r="H74" i="2"/>
  <c r="H109" i="2" s="1"/>
  <c r="Q74" i="2"/>
  <c r="Q109" i="2" s="1"/>
  <c r="V74" i="2"/>
  <c r="V109" i="2" s="1"/>
  <c r="Z74" i="2"/>
  <c r="Z109" i="2" s="1"/>
  <c r="G13" i="2"/>
  <c r="F78" i="2"/>
  <c r="F113" i="2" s="1"/>
  <c r="E81" i="2"/>
  <c r="J81" i="2"/>
  <c r="J116" i="2" s="1"/>
  <c r="S81" i="2"/>
  <c r="S116" i="2" s="1"/>
  <c r="X81" i="2"/>
  <c r="X116" i="2" s="1"/>
  <c r="AB81" i="2"/>
  <c r="AB116" i="2" s="1"/>
  <c r="Q85" i="2"/>
  <c r="Q120" i="2" s="1"/>
  <c r="P22" i="2"/>
  <c r="G23" i="2"/>
  <c r="G25" i="2"/>
  <c r="R88" i="2"/>
  <c r="R123" i="2" s="1"/>
  <c r="W88" i="2"/>
  <c r="W123" i="2" s="1"/>
  <c r="AA88" i="2"/>
  <c r="AA123" i="2" s="1"/>
  <c r="H89" i="2"/>
  <c r="H124" i="2" s="1"/>
  <c r="M89" i="2"/>
  <c r="M124" i="2" s="1"/>
  <c r="W89" i="2"/>
  <c r="W124" i="2" s="1"/>
  <c r="AA89" i="2"/>
  <c r="AA124" i="2" s="1"/>
  <c r="H90" i="2"/>
  <c r="H125" i="2" s="1"/>
  <c r="K28" i="2"/>
  <c r="G37" i="2"/>
  <c r="T38" i="2"/>
  <c r="T39" i="2"/>
  <c r="G42" i="2"/>
  <c r="G43" i="2"/>
  <c r="K44" i="2"/>
  <c r="T45" i="2"/>
  <c r="D45" i="2"/>
  <c r="K46" i="2"/>
  <c r="K49" i="2"/>
  <c r="E50" i="2"/>
  <c r="E80" i="2" s="1"/>
  <c r="E115" i="2" s="1"/>
  <c r="D52" i="2"/>
  <c r="T52" i="2"/>
  <c r="K56" i="2"/>
  <c r="P58" i="2"/>
  <c r="Q89" i="2"/>
  <c r="Q124" i="2" s="1"/>
  <c r="M80" i="2"/>
  <c r="M115" i="2" s="1"/>
  <c r="W80" i="2"/>
  <c r="W115" i="2" s="1"/>
  <c r="AA80" i="2"/>
  <c r="AA115" i="2" s="1"/>
  <c r="M81" i="2"/>
  <c r="M116" i="2" s="1"/>
  <c r="O82" i="2"/>
  <c r="O117" i="2" s="1"/>
  <c r="Y82" i="2"/>
  <c r="Y117" i="2" s="1"/>
  <c r="P20" i="2"/>
  <c r="V83" i="2"/>
  <c r="V118" i="2" s="1"/>
  <c r="Z83" i="2"/>
  <c r="Z118" i="2" s="1"/>
  <c r="F84" i="2"/>
  <c r="F119" i="2" s="1"/>
  <c r="K21" i="2"/>
  <c r="Q84" i="2"/>
  <c r="Q119" i="2" s="1"/>
  <c r="V84" i="2"/>
  <c r="V119" i="2" s="1"/>
  <c r="Z84" i="2"/>
  <c r="Z119" i="2" s="1"/>
  <c r="F85" i="2"/>
  <c r="F120" i="2" s="1"/>
  <c r="L85" i="2"/>
  <c r="L120" i="2" s="1"/>
  <c r="U85" i="2"/>
  <c r="U120" i="2" s="1"/>
  <c r="AC85" i="2"/>
  <c r="AC120" i="2" s="1"/>
  <c r="F86" i="2"/>
  <c r="F121" i="2" s="1"/>
  <c r="J86" i="2"/>
  <c r="J121" i="2" s="1"/>
  <c r="O86" i="2"/>
  <c r="O121" i="2" s="1"/>
  <c r="Y86" i="2"/>
  <c r="Y121" i="2" s="1"/>
  <c r="F87" i="2"/>
  <c r="F122" i="2" s="1"/>
  <c r="L87" i="2"/>
  <c r="L122" i="2" s="1"/>
  <c r="P24" i="2"/>
  <c r="K25" i="2"/>
  <c r="N90" i="2"/>
  <c r="N125" i="2" s="1"/>
  <c r="S90" i="2"/>
  <c r="S125" i="2" s="1"/>
  <c r="X90" i="2"/>
  <c r="X125" i="2" s="1"/>
  <c r="AB90" i="2"/>
  <c r="AB125" i="2" s="1"/>
  <c r="H91" i="2"/>
  <c r="H126" i="2" s="1"/>
  <c r="L91" i="2"/>
  <c r="L126" i="2" s="1"/>
  <c r="J92" i="2"/>
  <c r="O92" i="2"/>
  <c r="S92" i="2"/>
  <c r="S94" i="2" s="1"/>
  <c r="S129" i="2" s="1"/>
  <c r="X92" i="2"/>
  <c r="X97" i="2" s="1"/>
  <c r="AB92" i="2"/>
  <c r="AB94" i="2" s="1"/>
  <c r="P37" i="2"/>
  <c r="G38" i="2"/>
  <c r="G40" i="2"/>
  <c r="K42" i="2"/>
  <c r="K43" i="2"/>
  <c r="K45" i="2"/>
  <c r="G46" i="2"/>
  <c r="P47" i="2"/>
  <c r="T48" i="2"/>
  <c r="G49" i="2"/>
  <c r="K53" i="2"/>
  <c r="K58" i="2"/>
  <c r="T59" i="2"/>
  <c r="T60" i="2"/>
  <c r="T62" i="2" s="1"/>
  <c r="AC90" i="2"/>
  <c r="G58" i="2"/>
  <c r="D59" i="2"/>
  <c r="U126" i="2"/>
  <c r="T6" i="2"/>
  <c r="K7" i="2"/>
  <c r="T10" i="2"/>
  <c r="C109" i="2"/>
  <c r="C113" i="2"/>
  <c r="T18" i="2"/>
  <c r="T22" i="2"/>
  <c r="K23" i="2"/>
  <c r="P5" i="2"/>
  <c r="T5" i="2"/>
  <c r="C104" i="2"/>
  <c r="G6" i="2"/>
  <c r="K6" i="2"/>
  <c r="P9" i="2"/>
  <c r="T9" i="2"/>
  <c r="C108" i="2"/>
  <c r="G10" i="2"/>
  <c r="K10" i="2"/>
  <c r="P13" i="2"/>
  <c r="T13" i="2"/>
  <c r="C112" i="2"/>
  <c r="G14" i="2"/>
  <c r="K14" i="2"/>
  <c r="P17" i="2"/>
  <c r="T17" i="2"/>
  <c r="C116" i="2"/>
  <c r="G18" i="2"/>
  <c r="K18" i="2"/>
  <c r="P21" i="2"/>
  <c r="T21" i="2"/>
  <c r="G22" i="2"/>
  <c r="K22" i="2"/>
  <c r="P25" i="2"/>
  <c r="T25" i="2"/>
  <c r="C124" i="2"/>
  <c r="G26" i="2"/>
  <c r="K26" i="2"/>
  <c r="G29" i="2"/>
  <c r="K29" i="2"/>
  <c r="D37" i="2"/>
  <c r="P41" i="2"/>
  <c r="T42" i="2"/>
  <c r="P46" i="2"/>
  <c r="T47" i="2"/>
  <c r="P50" i="2"/>
  <c r="T51" i="2"/>
  <c r="P54" i="2"/>
  <c r="G55" i="2"/>
  <c r="D56" i="2"/>
  <c r="P59" i="2"/>
  <c r="G60" i="2"/>
  <c r="P61" i="2"/>
  <c r="L68" i="2"/>
  <c r="L72" i="2"/>
  <c r="L107" i="2" s="1"/>
  <c r="L76" i="2"/>
  <c r="L111" i="2" s="1"/>
  <c r="L80" i="2"/>
  <c r="L115" i="2" s="1"/>
  <c r="L84" i="2"/>
  <c r="L119" i="2" s="1"/>
  <c r="L88" i="2"/>
  <c r="L123" i="2" s="1"/>
  <c r="X89" i="2"/>
  <c r="X124" i="2" s="1"/>
  <c r="G93" i="2"/>
  <c r="G128" i="2" s="1"/>
  <c r="K93" i="2"/>
  <c r="K128" i="2" s="1"/>
  <c r="T93" i="2"/>
  <c r="T128" i="2" s="1"/>
  <c r="Q4" i="6"/>
  <c r="L7" i="6"/>
  <c r="U8" i="6"/>
  <c r="X52" i="6"/>
  <c r="X53" i="6" s="1"/>
  <c r="U14" i="6"/>
  <c r="AB52" i="6"/>
  <c r="AB53" i="6" s="1"/>
  <c r="H19" i="6"/>
  <c r="L20" i="6"/>
  <c r="R52" i="6"/>
  <c r="R53" i="6" s="1"/>
  <c r="Q20" i="6"/>
  <c r="L23" i="6"/>
  <c r="F128" i="6"/>
  <c r="U24" i="6"/>
  <c r="D130" i="6"/>
  <c r="U30" i="6"/>
  <c r="H35" i="6"/>
  <c r="Q36" i="6"/>
  <c r="C117" i="2"/>
  <c r="Q71" i="2"/>
  <c r="Q106" i="2" s="1"/>
  <c r="Q75" i="2"/>
  <c r="Q110" i="2" s="1"/>
  <c r="Q79" i="2"/>
  <c r="Q114" i="2" s="1"/>
  <c r="I83" i="2"/>
  <c r="I118" i="2" s="1"/>
  <c r="I87" i="2"/>
  <c r="I122" i="2" s="1"/>
  <c r="U90" i="2"/>
  <c r="H7" i="6"/>
  <c r="L11" i="6"/>
  <c r="U18" i="6"/>
  <c r="H23" i="6"/>
  <c r="L41" i="6"/>
  <c r="J68" i="2"/>
  <c r="R68" i="2"/>
  <c r="P7" i="2"/>
  <c r="C106" i="2"/>
  <c r="G8" i="2"/>
  <c r="K8" i="2"/>
  <c r="V72" i="2"/>
  <c r="V107" i="2" s="1"/>
  <c r="D11" i="2"/>
  <c r="T11" i="2"/>
  <c r="R76" i="2"/>
  <c r="R111" i="2" s="1"/>
  <c r="P15" i="2"/>
  <c r="T15" i="2"/>
  <c r="G16" i="2"/>
  <c r="R80" i="2"/>
  <c r="R115" i="2" s="1"/>
  <c r="P19" i="2"/>
  <c r="C118" i="2"/>
  <c r="K20" i="2"/>
  <c r="R84" i="2"/>
  <c r="R119" i="2" s="1"/>
  <c r="D23" i="2"/>
  <c r="T23" i="2"/>
  <c r="D27" i="2"/>
  <c r="P27" i="2"/>
  <c r="T27" i="2"/>
  <c r="T29" i="2" s="1"/>
  <c r="D41" i="2"/>
  <c r="D42" i="2"/>
  <c r="D46" i="2"/>
  <c r="D47" i="2"/>
  <c r="G50" i="2"/>
  <c r="D51" i="2"/>
  <c r="G54" i="2"/>
  <c r="D54" i="2"/>
  <c r="P55" i="2"/>
  <c r="T56" i="2"/>
  <c r="G59" i="2"/>
  <c r="P60" i="2"/>
  <c r="G61" i="2"/>
  <c r="D61" i="2"/>
  <c r="H68" i="2"/>
  <c r="H72" i="2"/>
  <c r="H107" i="2" s="1"/>
  <c r="H76" i="2"/>
  <c r="H111" i="2" s="1"/>
  <c r="H80" i="2"/>
  <c r="H115" i="2" s="1"/>
  <c r="H84" i="2"/>
  <c r="H119" i="2" s="1"/>
  <c r="H88" i="2"/>
  <c r="H123" i="2" s="1"/>
  <c r="U6" i="6"/>
  <c r="H11" i="6"/>
  <c r="Q12" i="6"/>
  <c r="E52" i="6"/>
  <c r="Z52" i="6"/>
  <c r="Z53" i="6" s="1"/>
  <c r="L15" i="6"/>
  <c r="U16" i="6"/>
  <c r="U22" i="6"/>
  <c r="H27" i="6"/>
  <c r="R132" i="6"/>
  <c r="Q28" i="6"/>
  <c r="L31" i="6"/>
  <c r="U32" i="6"/>
  <c r="Q40" i="6"/>
  <c r="Q48" i="6"/>
  <c r="C121" i="2"/>
  <c r="I75" i="2"/>
  <c r="I110" i="2" s="1"/>
  <c r="Q83" i="2"/>
  <c r="Q118" i="2" s="1"/>
  <c r="Q87" i="2"/>
  <c r="Q122" i="2" s="1"/>
  <c r="Q8" i="6"/>
  <c r="U12" i="6"/>
  <c r="D52" i="6"/>
  <c r="Q24" i="6"/>
  <c r="L27" i="6"/>
  <c r="U28" i="6"/>
  <c r="D134" i="6"/>
  <c r="U40" i="6"/>
  <c r="U48" i="6"/>
  <c r="L49" i="6"/>
  <c r="F68" i="2"/>
  <c r="N68" i="2"/>
  <c r="V68" i="2"/>
  <c r="Z68" i="2"/>
  <c r="D7" i="2"/>
  <c r="T7" i="2"/>
  <c r="R72" i="2"/>
  <c r="R107" i="2" s="1"/>
  <c r="Z72" i="2"/>
  <c r="Z107" i="2" s="1"/>
  <c r="P11" i="2"/>
  <c r="K12" i="2"/>
  <c r="D15" i="2"/>
  <c r="C114" i="2"/>
  <c r="K16" i="2"/>
  <c r="D19" i="2"/>
  <c r="T19" i="2"/>
  <c r="P23" i="2"/>
  <c r="C122" i="2"/>
  <c r="K24" i="2"/>
  <c r="C103" i="2"/>
  <c r="O68" i="2"/>
  <c r="S68" i="2"/>
  <c r="W68" i="2"/>
  <c r="AA68" i="2"/>
  <c r="D8" i="2"/>
  <c r="T8" i="2"/>
  <c r="C107" i="2"/>
  <c r="W72" i="2"/>
  <c r="W107" i="2" s="1"/>
  <c r="AA72" i="2"/>
  <c r="AA107" i="2" s="1"/>
  <c r="D12" i="2"/>
  <c r="T12" i="2"/>
  <c r="C111" i="2"/>
  <c r="R77" i="2"/>
  <c r="R112" i="2" s="1"/>
  <c r="V77" i="2"/>
  <c r="V112" i="2" s="1"/>
  <c r="Z77" i="2"/>
  <c r="Z112" i="2" s="1"/>
  <c r="D16" i="2"/>
  <c r="T16" i="2"/>
  <c r="R81" i="2"/>
  <c r="R116" i="2" s="1"/>
  <c r="D20" i="2"/>
  <c r="T20" i="2"/>
  <c r="C119" i="2"/>
  <c r="J85" i="2"/>
  <c r="J120" i="2" s="1"/>
  <c r="D24" i="2"/>
  <c r="T24" i="2"/>
  <c r="R89" i="2"/>
  <c r="R124" i="2" s="1"/>
  <c r="R92" i="2"/>
  <c r="T41" i="2"/>
  <c r="T46" i="2"/>
  <c r="T50" i="2"/>
  <c r="T54" i="2"/>
  <c r="K55" i="2"/>
  <c r="U4" i="6"/>
  <c r="U10" i="6"/>
  <c r="N52" i="6"/>
  <c r="N53" i="6" s="1"/>
  <c r="H15" i="6"/>
  <c r="Q16" i="6"/>
  <c r="L19" i="6"/>
  <c r="V52" i="6"/>
  <c r="V53" i="6" s="1"/>
  <c r="U20" i="6"/>
  <c r="D126" i="6"/>
  <c r="U26" i="6"/>
  <c r="H31" i="6"/>
  <c r="Q32" i="6"/>
  <c r="L35" i="6"/>
  <c r="U36" i="6"/>
  <c r="Q39" i="6"/>
  <c r="H40" i="6"/>
  <c r="Q47" i="6"/>
  <c r="H48" i="6"/>
  <c r="D119" i="6"/>
  <c r="N125" i="6"/>
  <c r="D127" i="6"/>
  <c r="J129" i="6"/>
  <c r="D131" i="6"/>
  <c r="AD133" i="6"/>
  <c r="D135" i="6"/>
  <c r="D139" i="6"/>
  <c r="L38" i="6"/>
  <c r="V143" i="6"/>
  <c r="U39" i="6"/>
  <c r="L40" i="6"/>
  <c r="H43" i="6"/>
  <c r="H45" i="6"/>
  <c r="L46" i="6"/>
  <c r="U47" i="6"/>
  <c r="L48" i="6"/>
  <c r="H51" i="6"/>
  <c r="H5" i="6"/>
  <c r="L5" i="6"/>
  <c r="H9" i="6"/>
  <c r="L9" i="6"/>
  <c r="P113" i="6"/>
  <c r="H13" i="6"/>
  <c r="L13" i="6"/>
  <c r="I52" i="6"/>
  <c r="I53" i="6" s="1"/>
  <c r="Y52" i="6"/>
  <c r="Y53" i="6" s="1"/>
  <c r="H17" i="6"/>
  <c r="L17" i="6"/>
  <c r="I122" i="6"/>
  <c r="D125" i="6"/>
  <c r="H21" i="6"/>
  <c r="L21" i="6"/>
  <c r="D129" i="6"/>
  <c r="H25" i="6"/>
  <c r="L25" i="6"/>
  <c r="D133" i="6"/>
  <c r="H29" i="6"/>
  <c r="L29" i="6"/>
  <c r="D137" i="6"/>
  <c r="H33" i="6"/>
  <c r="L33" i="6"/>
  <c r="D141" i="6"/>
  <c r="H37" i="6"/>
  <c r="L37" i="6"/>
  <c r="H39" i="6"/>
  <c r="H41" i="6"/>
  <c r="L42" i="6"/>
  <c r="U43" i="6"/>
  <c r="L44" i="6"/>
  <c r="H47" i="6"/>
  <c r="H49" i="6"/>
  <c r="L50" i="6"/>
  <c r="V56" i="6"/>
  <c r="V59" i="6"/>
  <c r="V111" i="6" s="1"/>
  <c r="R60" i="6"/>
  <c r="R63" i="6"/>
  <c r="R115" i="6" s="1"/>
  <c r="AD63" i="6"/>
  <c r="AD115" i="6" s="1"/>
  <c r="N64" i="6"/>
  <c r="N116" i="6" s="1"/>
  <c r="F68" i="6"/>
  <c r="F120" i="6" s="1"/>
  <c r="V68" i="6"/>
  <c r="V120" i="6" s="1"/>
  <c r="V76" i="6"/>
  <c r="D108" i="6"/>
  <c r="H4" i="6"/>
  <c r="L4" i="6"/>
  <c r="Q5" i="6"/>
  <c r="U5" i="6"/>
  <c r="H8" i="6"/>
  <c r="L8" i="6"/>
  <c r="Q9" i="6"/>
  <c r="U9" i="6"/>
  <c r="H12" i="6"/>
  <c r="L12" i="6"/>
  <c r="Q13" i="6"/>
  <c r="U13" i="6"/>
  <c r="H16" i="6"/>
  <c r="L16" i="6"/>
  <c r="Q17" i="6"/>
  <c r="U17" i="6"/>
  <c r="Q21" i="6"/>
  <c r="U21" i="6"/>
  <c r="D128" i="6"/>
  <c r="H24" i="6"/>
  <c r="L24" i="6"/>
  <c r="Q25" i="6"/>
  <c r="U25" i="6"/>
  <c r="D132" i="6"/>
  <c r="H28" i="6"/>
  <c r="L28" i="6"/>
  <c r="Q29" i="6"/>
  <c r="U29" i="6"/>
  <c r="D136" i="6"/>
  <c r="H32" i="6"/>
  <c r="L32" i="6"/>
  <c r="Q33" i="6"/>
  <c r="U33" i="6"/>
  <c r="D140" i="6"/>
  <c r="H36" i="6"/>
  <c r="L36" i="6"/>
  <c r="Q37" i="6"/>
  <c r="C37" i="6" s="1"/>
  <c r="U37" i="6"/>
  <c r="Q43" i="6"/>
  <c r="H44" i="6"/>
  <c r="L45" i="6"/>
  <c r="Q45" i="6"/>
  <c r="U45" i="6"/>
  <c r="F100" i="6"/>
  <c r="F152" i="6" s="1"/>
  <c r="F97" i="6"/>
  <c r="F149" i="6" s="1"/>
  <c r="F93" i="6"/>
  <c r="F145" i="6" s="1"/>
  <c r="F89" i="6"/>
  <c r="F141" i="6" s="1"/>
  <c r="F84" i="6"/>
  <c r="F136" i="6" s="1"/>
  <c r="F102" i="6"/>
  <c r="F154" i="6" s="1"/>
  <c r="F98" i="6"/>
  <c r="F150" i="6" s="1"/>
  <c r="F94" i="6"/>
  <c r="F146" i="6" s="1"/>
  <c r="F90" i="6"/>
  <c r="F142" i="6" s="1"/>
  <c r="F85" i="6"/>
  <c r="F137" i="6" s="1"/>
  <c r="F96" i="6"/>
  <c r="F148" i="6" s="1"/>
  <c r="F92" i="6"/>
  <c r="F144" i="6" s="1"/>
  <c r="F101" i="6"/>
  <c r="F153" i="6" s="1"/>
  <c r="F99" i="6"/>
  <c r="F151" i="6" s="1"/>
  <c r="F88" i="6"/>
  <c r="F140" i="6" s="1"/>
  <c r="F83" i="6"/>
  <c r="F135" i="6" s="1"/>
  <c r="F82" i="6"/>
  <c r="F134" i="6" s="1"/>
  <c r="F78" i="6"/>
  <c r="F130" i="6" s="1"/>
  <c r="F74" i="6"/>
  <c r="F126" i="6" s="1"/>
  <c r="F65" i="6"/>
  <c r="F117" i="6" s="1"/>
  <c r="F61" i="6"/>
  <c r="F113" i="6" s="1"/>
  <c r="F57" i="6"/>
  <c r="F109" i="6" s="1"/>
  <c r="F87" i="6"/>
  <c r="F139" i="6" s="1"/>
  <c r="F79" i="6"/>
  <c r="F131" i="6" s="1"/>
  <c r="F75" i="6"/>
  <c r="F127" i="6" s="1"/>
  <c r="F70" i="6"/>
  <c r="F122" i="6" s="1"/>
  <c r="F67" i="6"/>
  <c r="F62" i="6"/>
  <c r="F114" i="6" s="1"/>
  <c r="F58" i="6"/>
  <c r="F110" i="6" s="1"/>
  <c r="F91" i="6"/>
  <c r="F143" i="6" s="1"/>
  <c r="F77" i="6"/>
  <c r="F129" i="6" s="1"/>
  <c r="F60" i="6"/>
  <c r="F112" i="6" s="1"/>
  <c r="F95" i="6"/>
  <c r="F147" i="6" s="1"/>
  <c r="F80" i="6"/>
  <c r="F132" i="6" s="1"/>
  <c r="J99" i="6"/>
  <c r="J151" i="6" s="1"/>
  <c r="J100" i="6"/>
  <c r="J101" i="6"/>
  <c r="J153" i="6" s="1"/>
  <c r="J97" i="6"/>
  <c r="J149" i="6" s="1"/>
  <c r="J93" i="6"/>
  <c r="J145" i="6" s="1"/>
  <c r="J89" i="6"/>
  <c r="J141" i="6" s="1"/>
  <c r="J84" i="6"/>
  <c r="J136" i="6" s="1"/>
  <c r="J98" i="6"/>
  <c r="J150" i="6" s="1"/>
  <c r="J94" i="6"/>
  <c r="J146" i="6" s="1"/>
  <c r="J90" i="6"/>
  <c r="J142" i="6" s="1"/>
  <c r="J85" i="6"/>
  <c r="J137" i="6" s="1"/>
  <c r="J102" i="6"/>
  <c r="J154" i="6" s="1"/>
  <c r="J96" i="6"/>
  <c r="J148" i="6" s="1"/>
  <c r="J92" i="6"/>
  <c r="J144" i="6" s="1"/>
  <c r="J78" i="6"/>
  <c r="J130" i="6" s="1"/>
  <c r="J74" i="6"/>
  <c r="J126" i="6" s="1"/>
  <c r="J65" i="6"/>
  <c r="J117" i="6" s="1"/>
  <c r="J61" i="6"/>
  <c r="J113" i="6" s="1"/>
  <c r="J57" i="6"/>
  <c r="J109" i="6" s="1"/>
  <c r="J91" i="6"/>
  <c r="J143" i="6" s="1"/>
  <c r="J83" i="6"/>
  <c r="J135" i="6" s="1"/>
  <c r="J82" i="6"/>
  <c r="J134" i="6" s="1"/>
  <c r="J79" i="6"/>
  <c r="J131" i="6" s="1"/>
  <c r="J75" i="6"/>
  <c r="J127" i="6" s="1"/>
  <c r="J70" i="6"/>
  <c r="J67" i="6"/>
  <c r="J62" i="6"/>
  <c r="J58" i="6"/>
  <c r="J110" i="6" s="1"/>
  <c r="J88" i="6"/>
  <c r="J140" i="6" s="1"/>
  <c r="J81" i="6"/>
  <c r="J133" i="6" s="1"/>
  <c r="J73" i="6"/>
  <c r="J125" i="6" s="1"/>
  <c r="J71" i="6"/>
  <c r="J123" i="6" s="1"/>
  <c r="J68" i="6"/>
  <c r="J120" i="6" s="1"/>
  <c r="J64" i="6"/>
  <c r="J116" i="6" s="1"/>
  <c r="J56" i="6"/>
  <c r="J108" i="6" s="1"/>
  <c r="J87" i="6"/>
  <c r="J139" i="6" s="1"/>
  <c r="J76" i="6"/>
  <c r="J128" i="6" s="1"/>
  <c r="J69" i="6"/>
  <c r="J121" i="6" s="1"/>
  <c r="N99" i="6"/>
  <c r="N151" i="6" s="1"/>
  <c r="N100" i="6"/>
  <c r="N152" i="6" s="1"/>
  <c r="N97" i="6"/>
  <c r="N149" i="6" s="1"/>
  <c r="N93" i="6"/>
  <c r="N145" i="6" s="1"/>
  <c r="N89" i="6"/>
  <c r="N141" i="6" s="1"/>
  <c r="N84" i="6"/>
  <c r="N136" i="6" s="1"/>
  <c r="N102" i="6"/>
  <c r="N98" i="6"/>
  <c r="N150" i="6" s="1"/>
  <c r="N94" i="6"/>
  <c r="N146" i="6" s="1"/>
  <c r="N90" i="6"/>
  <c r="N142" i="6" s="1"/>
  <c r="N85" i="6"/>
  <c r="N137" i="6" s="1"/>
  <c r="N96" i="6"/>
  <c r="N148" i="6" s="1"/>
  <c r="N92" i="6"/>
  <c r="N144" i="6" s="1"/>
  <c r="N91" i="6"/>
  <c r="N143" i="6" s="1"/>
  <c r="N88" i="6"/>
  <c r="N140" i="6" s="1"/>
  <c r="N78" i="6"/>
  <c r="N130" i="6" s="1"/>
  <c r="N74" i="6"/>
  <c r="N126" i="6" s="1"/>
  <c r="N65" i="6"/>
  <c r="N117" i="6" s="1"/>
  <c r="N61" i="6"/>
  <c r="N113" i="6" s="1"/>
  <c r="N57" i="6"/>
  <c r="N109" i="6" s="1"/>
  <c r="N95" i="6"/>
  <c r="N147" i="6" s="1"/>
  <c r="N87" i="6"/>
  <c r="N79" i="6"/>
  <c r="N75" i="6"/>
  <c r="N70" i="6"/>
  <c r="N122" i="6" s="1"/>
  <c r="N67" i="6"/>
  <c r="N119" i="6" s="1"/>
  <c r="N62" i="6"/>
  <c r="N58" i="6"/>
  <c r="N77" i="6"/>
  <c r="N129" i="6" s="1"/>
  <c r="N60" i="6"/>
  <c r="N112" i="6" s="1"/>
  <c r="N101" i="6"/>
  <c r="N153" i="6" s="1"/>
  <c r="N83" i="6"/>
  <c r="N135" i="6" s="1"/>
  <c r="N80" i="6"/>
  <c r="N132" i="6" s="1"/>
  <c r="R99" i="6"/>
  <c r="R100" i="6"/>
  <c r="R101" i="6"/>
  <c r="R97" i="6"/>
  <c r="R149" i="6" s="1"/>
  <c r="R93" i="6"/>
  <c r="R145" i="6" s="1"/>
  <c r="R89" i="6"/>
  <c r="R84" i="6"/>
  <c r="R98" i="6"/>
  <c r="R150" i="6" s="1"/>
  <c r="R94" i="6"/>
  <c r="R146" i="6" s="1"/>
  <c r="R90" i="6"/>
  <c r="R85" i="6"/>
  <c r="R102" i="6"/>
  <c r="R96" i="6"/>
  <c r="R148" i="6" s="1"/>
  <c r="R92" i="6"/>
  <c r="R95" i="6"/>
  <c r="R78" i="6"/>
  <c r="R74" i="6"/>
  <c r="R65" i="6"/>
  <c r="R61" i="6"/>
  <c r="R57" i="6"/>
  <c r="R79" i="6"/>
  <c r="R131" i="6" s="1"/>
  <c r="R75" i="6"/>
  <c r="R70" i="6"/>
  <c r="R67" i="6"/>
  <c r="R62" i="6"/>
  <c r="R114" i="6" s="1"/>
  <c r="R58" i="6"/>
  <c r="R82" i="6"/>
  <c r="R81" i="6"/>
  <c r="R73" i="6"/>
  <c r="R71" i="6"/>
  <c r="R68" i="6"/>
  <c r="R64" i="6"/>
  <c r="R56" i="6"/>
  <c r="Q56" i="6" s="1"/>
  <c r="R91" i="6"/>
  <c r="R76" i="6"/>
  <c r="V99" i="6"/>
  <c r="V100" i="6"/>
  <c r="V152" i="6" s="1"/>
  <c r="V97" i="6"/>
  <c r="V93" i="6"/>
  <c r="V89" i="6"/>
  <c r="V84" i="6"/>
  <c r="V136" i="6" s="1"/>
  <c r="V102" i="6"/>
  <c r="V98" i="6"/>
  <c r="V150" i="6" s="1"/>
  <c r="V94" i="6"/>
  <c r="V146" i="6" s="1"/>
  <c r="V90" i="6"/>
  <c r="V142" i="6" s="1"/>
  <c r="V85" i="6"/>
  <c r="V96" i="6"/>
  <c r="V148" i="6" s="1"/>
  <c r="V92" i="6"/>
  <c r="V88" i="6"/>
  <c r="V140" i="6" s="1"/>
  <c r="V83" i="6"/>
  <c r="V82" i="6"/>
  <c r="V78" i="6"/>
  <c r="V130" i="6" s="1"/>
  <c r="V74" i="6"/>
  <c r="V69" i="6"/>
  <c r="V65" i="6"/>
  <c r="V61" i="6"/>
  <c r="V57" i="6"/>
  <c r="V109" i="6" s="1"/>
  <c r="V87" i="6"/>
  <c r="V79" i="6"/>
  <c r="V75" i="6"/>
  <c r="V127" i="6" s="1"/>
  <c r="V70" i="6"/>
  <c r="V67" i="6"/>
  <c r="V62" i="6"/>
  <c r="V58" i="6"/>
  <c r="V101" i="6"/>
  <c r="V153" i="6" s="1"/>
  <c r="V77" i="6"/>
  <c r="V60" i="6"/>
  <c r="V80" i="6"/>
  <c r="V132" i="6" s="1"/>
  <c r="Z99" i="6"/>
  <c r="Z151" i="6" s="1"/>
  <c r="Z100" i="6"/>
  <c r="Z152" i="6" s="1"/>
  <c r="Z101" i="6"/>
  <c r="Z153" i="6" s="1"/>
  <c r="Z97" i="6"/>
  <c r="Z149" i="6" s="1"/>
  <c r="Z93" i="6"/>
  <c r="Z145" i="6" s="1"/>
  <c r="Z89" i="6"/>
  <c r="Z141" i="6" s="1"/>
  <c r="Z84" i="6"/>
  <c r="Z136" i="6" s="1"/>
  <c r="Z98" i="6"/>
  <c r="Z150" i="6" s="1"/>
  <c r="Z94" i="6"/>
  <c r="Z146" i="6" s="1"/>
  <c r="Z90" i="6"/>
  <c r="Z142" i="6" s="1"/>
  <c r="Z85" i="6"/>
  <c r="Z137" i="6" s="1"/>
  <c r="Z102" i="6"/>
  <c r="Z154" i="6" s="1"/>
  <c r="Z96" i="6"/>
  <c r="Z148" i="6" s="1"/>
  <c r="Z92" i="6"/>
  <c r="Z144" i="6" s="1"/>
  <c r="Z78" i="6"/>
  <c r="Z130" i="6" s="1"/>
  <c r="Z74" i="6"/>
  <c r="Z126" i="6" s="1"/>
  <c r="Z69" i="6"/>
  <c r="Z121" i="6" s="1"/>
  <c r="Z65" i="6"/>
  <c r="Z117" i="6" s="1"/>
  <c r="Z61" i="6"/>
  <c r="Z113" i="6" s="1"/>
  <c r="Z57" i="6"/>
  <c r="Z109" i="6" s="1"/>
  <c r="Z91" i="6"/>
  <c r="Z143" i="6" s="1"/>
  <c r="Z82" i="6"/>
  <c r="Z134" i="6" s="1"/>
  <c r="Z79" i="6"/>
  <c r="Z131" i="6" s="1"/>
  <c r="Z75" i="6"/>
  <c r="Z127" i="6" s="1"/>
  <c r="Z70" i="6"/>
  <c r="Z122" i="6" s="1"/>
  <c r="Z67" i="6"/>
  <c r="Z62" i="6"/>
  <c r="Z114" i="6" s="1"/>
  <c r="Z58" i="6"/>
  <c r="Z110" i="6" s="1"/>
  <c r="Z95" i="6"/>
  <c r="Z147" i="6" s="1"/>
  <c r="Z88" i="6"/>
  <c r="Z140" i="6" s="1"/>
  <c r="Z81" i="6"/>
  <c r="Z133" i="6" s="1"/>
  <c r="Z73" i="6"/>
  <c r="Z125" i="6" s="1"/>
  <c r="Z71" i="6"/>
  <c r="Z123" i="6" s="1"/>
  <c r="Z68" i="6"/>
  <c r="Z120" i="6" s="1"/>
  <c r="Z64" i="6"/>
  <c r="Z116" i="6" s="1"/>
  <c r="Z56" i="6"/>
  <c r="Z108" i="6" s="1"/>
  <c r="Z87" i="6"/>
  <c r="Z139" i="6" s="1"/>
  <c r="Z83" i="6"/>
  <c r="Z135" i="6" s="1"/>
  <c r="Z76" i="6"/>
  <c r="Z128" i="6" s="1"/>
  <c r="AD99" i="6"/>
  <c r="AD151" i="6" s="1"/>
  <c r="AD100" i="6"/>
  <c r="AD152" i="6" s="1"/>
  <c r="AD97" i="6"/>
  <c r="AD149" i="6" s="1"/>
  <c r="AD93" i="6"/>
  <c r="AD145" i="6" s="1"/>
  <c r="AD89" i="6"/>
  <c r="AD141" i="6" s="1"/>
  <c r="AD84" i="6"/>
  <c r="AD136" i="6" s="1"/>
  <c r="AD102" i="6"/>
  <c r="AD154" i="6" s="1"/>
  <c r="AD98" i="6"/>
  <c r="AD150" i="6" s="1"/>
  <c r="AD94" i="6"/>
  <c r="AD146" i="6" s="1"/>
  <c r="AD90" i="6"/>
  <c r="AD142" i="6" s="1"/>
  <c r="AD85" i="6"/>
  <c r="AD137" i="6" s="1"/>
  <c r="AD96" i="6"/>
  <c r="AD148" i="6" s="1"/>
  <c r="AD92" i="6"/>
  <c r="AD144" i="6" s="1"/>
  <c r="AD88" i="6"/>
  <c r="AD140" i="6" s="1"/>
  <c r="AD91" i="6"/>
  <c r="AD143" i="6" s="1"/>
  <c r="AD83" i="6"/>
  <c r="AD135" i="6" s="1"/>
  <c r="AD78" i="6"/>
  <c r="AD130" i="6" s="1"/>
  <c r="AD74" i="6"/>
  <c r="AD69" i="6"/>
  <c r="AD121" i="6" s="1"/>
  <c r="AD65" i="6"/>
  <c r="AD117" i="6" s="1"/>
  <c r="AD61" i="6"/>
  <c r="AD113" i="6" s="1"/>
  <c r="AD57" i="6"/>
  <c r="AD109" i="6" s="1"/>
  <c r="AD101" i="6"/>
  <c r="AD153" i="6" s="1"/>
  <c r="AD95" i="6"/>
  <c r="AD147" i="6" s="1"/>
  <c r="AD87" i="6"/>
  <c r="AD79" i="6"/>
  <c r="AD131" i="6" s="1"/>
  <c r="AD75" i="6"/>
  <c r="AD127" i="6" s="1"/>
  <c r="AD70" i="6"/>
  <c r="AD122" i="6" s="1"/>
  <c r="AD67" i="6"/>
  <c r="AD119" i="6" s="1"/>
  <c r="AD62" i="6"/>
  <c r="AD114" i="6" s="1"/>
  <c r="AD58" i="6"/>
  <c r="AD110" i="6" s="1"/>
  <c r="AD77" i="6"/>
  <c r="AD129" i="6" s="1"/>
  <c r="AD60" i="6"/>
  <c r="AD112" i="6" s="1"/>
  <c r="AD82" i="6"/>
  <c r="AD134" i="6" s="1"/>
  <c r="AD80" i="6"/>
  <c r="AD132" i="6" s="1"/>
  <c r="N56" i="6"/>
  <c r="N108" i="6" s="1"/>
  <c r="N59" i="6"/>
  <c r="N111" i="6" s="1"/>
  <c r="Z59" i="6"/>
  <c r="Z111" i="6" s="1"/>
  <c r="J60" i="6"/>
  <c r="J112" i="6" s="1"/>
  <c r="J63" i="6"/>
  <c r="V63" i="6"/>
  <c r="F64" i="6"/>
  <c r="F116" i="6" s="1"/>
  <c r="N71" i="6"/>
  <c r="N123" i="6" s="1"/>
  <c r="AD71" i="6"/>
  <c r="AD123" i="6" s="1"/>
  <c r="F73" i="6"/>
  <c r="F125" i="6" s="1"/>
  <c r="V81" i="6"/>
  <c r="R83" i="6"/>
  <c r="R87" i="6"/>
  <c r="R139" i="6" s="1"/>
  <c r="R88" i="6"/>
  <c r="R140" i="6" s="1"/>
  <c r="M68" i="6"/>
  <c r="M120" i="6" s="1"/>
  <c r="AC68" i="6"/>
  <c r="AC120" i="6" s="1"/>
  <c r="M71" i="6"/>
  <c r="AC71" i="6"/>
  <c r="AC123" i="6" s="1"/>
  <c r="M75" i="6"/>
  <c r="I79" i="6"/>
  <c r="I82" i="6"/>
  <c r="S108" i="6"/>
  <c r="O112" i="6"/>
  <c r="O113" i="6"/>
  <c r="S53" i="6"/>
  <c r="W121" i="6"/>
  <c r="K126" i="6"/>
  <c r="G140" i="6"/>
  <c r="H38" i="6"/>
  <c r="L39" i="6"/>
  <c r="H42" i="6"/>
  <c r="L43" i="6"/>
  <c r="H46" i="6"/>
  <c r="L47" i="6"/>
  <c r="H50" i="6"/>
  <c r="N154" i="6"/>
  <c r="L51" i="6"/>
  <c r="I102" i="6"/>
  <c r="I96" i="6"/>
  <c r="I92" i="6"/>
  <c r="I88" i="6"/>
  <c r="I101" i="6"/>
  <c r="I153" i="6" s="1"/>
  <c r="I97" i="6"/>
  <c r="I93" i="6"/>
  <c r="I89" i="6"/>
  <c r="I141" i="6" s="1"/>
  <c r="I84" i="6"/>
  <c r="I136" i="6" s="1"/>
  <c r="I99" i="6"/>
  <c r="I95" i="6"/>
  <c r="I91" i="6"/>
  <c r="I143" i="6" s="1"/>
  <c r="I90" i="6"/>
  <c r="I142" i="6" s="1"/>
  <c r="I87" i="6"/>
  <c r="I81" i="6"/>
  <c r="I77" i="6"/>
  <c r="I73" i="6"/>
  <c r="I125" i="6" s="1"/>
  <c r="I69" i="6"/>
  <c r="I121" i="6" s="1"/>
  <c r="I64" i="6"/>
  <c r="I60" i="6"/>
  <c r="I56" i="6"/>
  <c r="I108" i="6" s="1"/>
  <c r="I94" i="6"/>
  <c r="I146" i="6" s="1"/>
  <c r="I78" i="6"/>
  <c r="I74" i="6"/>
  <c r="I126" i="6" s="1"/>
  <c r="I65" i="6"/>
  <c r="I117" i="6" s="1"/>
  <c r="I61" i="6"/>
  <c r="I57" i="6"/>
  <c r="M102" i="6"/>
  <c r="M154" i="6" s="1"/>
  <c r="M100" i="6"/>
  <c r="M99" i="6"/>
  <c r="M96" i="6"/>
  <c r="M92" i="6"/>
  <c r="M144" i="6" s="1"/>
  <c r="M88" i="6"/>
  <c r="M140" i="6" s="1"/>
  <c r="M97" i="6"/>
  <c r="M93" i="6"/>
  <c r="M89" i="6"/>
  <c r="M84" i="6"/>
  <c r="M136" i="6" s="1"/>
  <c r="M101" i="6"/>
  <c r="M95" i="6"/>
  <c r="M147" i="6" s="1"/>
  <c r="M91" i="6"/>
  <c r="M143" i="6" s="1"/>
  <c r="M94" i="6"/>
  <c r="M146" i="6" s="1"/>
  <c r="M81" i="6"/>
  <c r="M77" i="6"/>
  <c r="M73" i="6"/>
  <c r="M125" i="6" s="1"/>
  <c r="M69" i="6"/>
  <c r="M121" i="6" s="1"/>
  <c r="M64" i="6"/>
  <c r="M60" i="6"/>
  <c r="M56" i="6"/>
  <c r="M98" i="6"/>
  <c r="M150" i="6" s="1"/>
  <c r="M85" i="6"/>
  <c r="M78" i="6"/>
  <c r="M74" i="6"/>
  <c r="M126" i="6" s="1"/>
  <c r="M65" i="6"/>
  <c r="M61" i="6"/>
  <c r="M113" i="6" s="1"/>
  <c r="M57" i="6"/>
  <c r="Y102" i="6"/>
  <c r="Y154" i="6" s="1"/>
  <c r="Y99" i="6"/>
  <c r="Y151" i="6" s="1"/>
  <c r="Y96" i="6"/>
  <c r="Y148" i="6" s="1"/>
  <c r="Y92" i="6"/>
  <c r="Y144" i="6" s="1"/>
  <c r="Y88" i="6"/>
  <c r="Y140" i="6" s="1"/>
  <c r="Y83" i="6"/>
  <c r="Y135" i="6" s="1"/>
  <c r="Y101" i="6"/>
  <c r="Y153" i="6" s="1"/>
  <c r="Y97" i="6"/>
  <c r="Y149" i="6" s="1"/>
  <c r="Y93" i="6"/>
  <c r="Y145" i="6" s="1"/>
  <c r="Y89" i="6"/>
  <c r="Y141" i="6" s="1"/>
  <c r="Y84" i="6"/>
  <c r="Y136" i="6" s="1"/>
  <c r="Y95" i="6"/>
  <c r="Y147" i="6" s="1"/>
  <c r="Y91" i="6"/>
  <c r="Y143" i="6" s="1"/>
  <c r="Y90" i="6"/>
  <c r="Y142" i="6" s="1"/>
  <c r="Y87" i="6"/>
  <c r="Y81" i="6"/>
  <c r="Y133" i="6" s="1"/>
  <c r="Y77" i="6"/>
  <c r="Y129" i="6" s="1"/>
  <c r="Y73" i="6"/>
  <c r="Y125" i="6" s="1"/>
  <c r="Y64" i="6"/>
  <c r="Y116" i="6" s="1"/>
  <c r="Y60" i="6"/>
  <c r="Y112" i="6" s="1"/>
  <c r="Y56" i="6"/>
  <c r="Y108" i="6" s="1"/>
  <c r="Y100" i="6"/>
  <c r="Y152" i="6" s="1"/>
  <c r="Y94" i="6"/>
  <c r="Y146" i="6" s="1"/>
  <c r="Y78" i="6"/>
  <c r="Y130" i="6" s="1"/>
  <c r="Y74" i="6"/>
  <c r="Y126" i="6" s="1"/>
  <c r="Y69" i="6"/>
  <c r="Y121" i="6" s="1"/>
  <c r="Y65" i="6"/>
  <c r="Y117" i="6" s="1"/>
  <c r="Y61" i="6"/>
  <c r="Y113" i="6" s="1"/>
  <c r="Y57" i="6"/>
  <c r="Y109" i="6" s="1"/>
  <c r="AC102" i="6"/>
  <c r="AC154" i="6" s="1"/>
  <c r="AC99" i="6"/>
  <c r="AC151" i="6" s="1"/>
  <c r="AC100" i="6"/>
  <c r="AC152" i="6" s="1"/>
  <c r="AC96" i="6"/>
  <c r="AC148" i="6" s="1"/>
  <c r="AC92" i="6"/>
  <c r="AC144" i="6" s="1"/>
  <c r="AC88" i="6"/>
  <c r="AC140" i="6" s="1"/>
  <c r="AC83" i="6"/>
  <c r="AC135" i="6" s="1"/>
  <c r="AC97" i="6"/>
  <c r="AC149" i="6" s="1"/>
  <c r="AC93" i="6"/>
  <c r="AC145" i="6" s="1"/>
  <c r="AC89" i="6"/>
  <c r="AC141" i="6" s="1"/>
  <c r="AC84" i="6"/>
  <c r="AC136" i="6" s="1"/>
  <c r="AC101" i="6"/>
  <c r="AC153" i="6" s="1"/>
  <c r="AC95" i="6"/>
  <c r="AC147" i="6" s="1"/>
  <c r="AC91" i="6"/>
  <c r="AC143" i="6" s="1"/>
  <c r="AC94" i="6"/>
  <c r="AC146" i="6" s="1"/>
  <c r="AC81" i="6"/>
  <c r="AC133" i="6" s="1"/>
  <c r="AC77" i="6"/>
  <c r="AC129" i="6" s="1"/>
  <c r="AC73" i="6"/>
  <c r="AC125" i="6" s="1"/>
  <c r="AC64" i="6"/>
  <c r="AC116" i="6" s="1"/>
  <c r="AC60" i="6"/>
  <c r="AC112" i="6" s="1"/>
  <c r="AC56" i="6"/>
  <c r="AC108" i="6" s="1"/>
  <c r="AC98" i="6"/>
  <c r="AC150" i="6" s="1"/>
  <c r="AC85" i="6"/>
  <c r="AC137" i="6" s="1"/>
  <c r="AC78" i="6"/>
  <c r="AC130" i="6" s="1"/>
  <c r="AC74" i="6"/>
  <c r="AC126" i="6" s="1"/>
  <c r="AC69" i="6"/>
  <c r="AC121" i="6" s="1"/>
  <c r="AC65" i="6"/>
  <c r="AC117" i="6" s="1"/>
  <c r="AC61" i="6"/>
  <c r="AC113" i="6" s="1"/>
  <c r="AC57" i="6"/>
  <c r="AC109" i="6" s="1"/>
  <c r="I59" i="6"/>
  <c r="Y59" i="6"/>
  <c r="Y111" i="6" s="1"/>
  <c r="M63" i="6"/>
  <c r="M115" i="6" s="1"/>
  <c r="AC63" i="6"/>
  <c r="AC115" i="6" s="1"/>
  <c r="M67" i="6"/>
  <c r="AC67" i="6"/>
  <c r="AC119" i="6" s="1"/>
  <c r="M70" i="6"/>
  <c r="AC70" i="6"/>
  <c r="AC122" i="6" s="1"/>
  <c r="I76" i="6"/>
  <c r="Y76" i="6"/>
  <c r="Y128" i="6" s="1"/>
  <c r="M80" i="6"/>
  <c r="AC80" i="6"/>
  <c r="AC132" i="6" s="1"/>
  <c r="AC82" i="6"/>
  <c r="AC134" i="6" s="1"/>
  <c r="M83" i="6"/>
  <c r="I98" i="6"/>
  <c r="I150" i="6" s="1"/>
  <c r="G144" i="6"/>
  <c r="W144" i="6"/>
  <c r="AA148" i="6"/>
  <c r="AA154" i="6"/>
  <c r="G100" i="6"/>
  <c r="G101" i="6"/>
  <c r="G153" i="6" s="1"/>
  <c r="G102" i="6"/>
  <c r="G98" i="6"/>
  <c r="G94" i="6"/>
  <c r="G90" i="6"/>
  <c r="G85" i="6"/>
  <c r="G99" i="6"/>
  <c r="G95" i="6"/>
  <c r="G91" i="6"/>
  <c r="G143" i="6" s="1"/>
  <c r="G87" i="6"/>
  <c r="G139" i="6" s="1"/>
  <c r="G82" i="6"/>
  <c r="G97" i="6"/>
  <c r="G93" i="6"/>
  <c r="G145" i="6" s="1"/>
  <c r="G89" i="6"/>
  <c r="G141" i="6" s="1"/>
  <c r="K100" i="6"/>
  <c r="K152" i="6" s="1"/>
  <c r="K101" i="6"/>
  <c r="K153" i="6" s="1"/>
  <c r="K98" i="6"/>
  <c r="K150" i="6" s="1"/>
  <c r="K94" i="6"/>
  <c r="K146" i="6" s="1"/>
  <c r="K90" i="6"/>
  <c r="K142" i="6" s="1"/>
  <c r="K85" i="6"/>
  <c r="K95" i="6"/>
  <c r="K147" i="6" s="1"/>
  <c r="K91" i="6"/>
  <c r="K143" i="6" s="1"/>
  <c r="K87" i="6"/>
  <c r="K82" i="6"/>
  <c r="K134" i="6" s="1"/>
  <c r="K97" i="6"/>
  <c r="K149" i="6" s="1"/>
  <c r="K93" i="6"/>
  <c r="K145" i="6" s="1"/>
  <c r="K89" i="6"/>
  <c r="K141" i="6" s="1"/>
  <c r="O100" i="6"/>
  <c r="O152" i="6" s="1"/>
  <c r="O101" i="6"/>
  <c r="O153" i="6" s="1"/>
  <c r="O102" i="6"/>
  <c r="O154" i="6" s="1"/>
  <c r="O98" i="6"/>
  <c r="O150" i="6" s="1"/>
  <c r="O94" i="6"/>
  <c r="O146" i="6" s="1"/>
  <c r="O90" i="6"/>
  <c r="O142" i="6" s="1"/>
  <c r="O85" i="6"/>
  <c r="O137" i="6" s="1"/>
  <c r="O95" i="6"/>
  <c r="O147" i="6" s="1"/>
  <c r="O91" i="6"/>
  <c r="O143" i="6" s="1"/>
  <c r="O87" i="6"/>
  <c r="O82" i="6"/>
  <c r="O99" i="6"/>
  <c r="O151" i="6" s="1"/>
  <c r="O97" i="6"/>
  <c r="O149" i="6" s="1"/>
  <c r="O93" i="6"/>
  <c r="O145" i="6" s="1"/>
  <c r="O89" i="6"/>
  <c r="O141" i="6" s="1"/>
  <c r="S100" i="6"/>
  <c r="S152" i="6" s="1"/>
  <c r="S101" i="6"/>
  <c r="S153" i="6" s="1"/>
  <c r="S99" i="6"/>
  <c r="S151" i="6" s="1"/>
  <c r="S98" i="6"/>
  <c r="S150" i="6" s="1"/>
  <c r="S94" i="6"/>
  <c r="S146" i="6" s="1"/>
  <c r="S90" i="6"/>
  <c r="S142" i="6" s="1"/>
  <c r="S85" i="6"/>
  <c r="S137" i="6" s="1"/>
  <c r="S95" i="6"/>
  <c r="S147" i="6" s="1"/>
  <c r="S91" i="6"/>
  <c r="S143" i="6" s="1"/>
  <c r="S87" i="6"/>
  <c r="S82" i="6"/>
  <c r="S134" i="6" s="1"/>
  <c r="S97" i="6"/>
  <c r="S149" i="6" s="1"/>
  <c r="S93" i="6"/>
  <c r="S145" i="6" s="1"/>
  <c r="S89" i="6"/>
  <c r="S141" i="6" s="1"/>
  <c r="W100" i="6"/>
  <c r="W152" i="6" s="1"/>
  <c r="W101" i="6"/>
  <c r="W153" i="6" s="1"/>
  <c r="W102" i="6"/>
  <c r="W154" i="6" s="1"/>
  <c r="W98" i="6"/>
  <c r="W150" i="6" s="1"/>
  <c r="W94" i="6"/>
  <c r="W146" i="6" s="1"/>
  <c r="W90" i="6"/>
  <c r="W142" i="6" s="1"/>
  <c r="W85" i="6"/>
  <c r="W137" i="6" s="1"/>
  <c r="W99" i="6"/>
  <c r="W151" i="6" s="1"/>
  <c r="W95" i="6"/>
  <c r="W147" i="6" s="1"/>
  <c r="W91" i="6"/>
  <c r="W143" i="6" s="1"/>
  <c r="W87" i="6"/>
  <c r="W82" i="6"/>
  <c r="W134" i="6" s="1"/>
  <c r="W97" i="6"/>
  <c r="W149" i="6" s="1"/>
  <c r="W93" i="6"/>
  <c r="W145" i="6" s="1"/>
  <c r="W89" i="6"/>
  <c r="W141" i="6" s="1"/>
  <c r="AA100" i="6"/>
  <c r="AA152" i="6" s="1"/>
  <c r="AA101" i="6"/>
  <c r="AA153" i="6" s="1"/>
  <c r="AA98" i="6"/>
  <c r="AA150" i="6" s="1"/>
  <c r="AA94" i="6"/>
  <c r="AA146" i="6" s="1"/>
  <c r="AA90" i="6"/>
  <c r="AA142" i="6" s="1"/>
  <c r="AA85" i="6"/>
  <c r="AA137" i="6" s="1"/>
  <c r="AA95" i="6"/>
  <c r="AA147" i="6" s="1"/>
  <c r="AA91" i="6"/>
  <c r="AA143" i="6" s="1"/>
  <c r="AA87" i="6"/>
  <c r="AA82" i="6"/>
  <c r="AA134" i="6" s="1"/>
  <c r="AA99" i="6"/>
  <c r="AA151" i="6" s="1"/>
  <c r="AA97" i="6"/>
  <c r="AA149" i="6" s="1"/>
  <c r="AA93" i="6"/>
  <c r="AA145" i="6" s="1"/>
  <c r="AA89" i="6"/>
  <c r="AA141" i="6" s="1"/>
  <c r="P56" i="6"/>
  <c r="P108" i="6" s="1"/>
  <c r="T56" i="6"/>
  <c r="X56" i="6"/>
  <c r="X108" i="6" s="1"/>
  <c r="AB56" i="6"/>
  <c r="AB108" i="6" s="1"/>
  <c r="G59" i="6"/>
  <c r="K59" i="6"/>
  <c r="K111" i="6" s="1"/>
  <c r="O59" i="6"/>
  <c r="O111" i="6" s="1"/>
  <c r="S59" i="6"/>
  <c r="S111" i="6" s="1"/>
  <c r="W59" i="6"/>
  <c r="W111" i="6" s="1"/>
  <c r="AA59" i="6"/>
  <c r="AA111" i="6" s="1"/>
  <c r="P60" i="6"/>
  <c r="P112" i="6" s="1"/>
  <c r="T60" i="6"/>
  <c r="T112" i="6" s="1"/>
  <c r="X60" i="6"/>
  <c r="X112" i="6" s="1"/>
  <c r="AB60" i="6"/>
  <c r="AB112" i="6" s="1"/>
  <c r="G63" i="6"/>
  <c r="K63" i="6"/>
  <c r="K115" i="6" s="1"/>
  <c r="O63" i="6"/>
  <c r="O115" i="6" s="1"/>
  <c r="S63" i="6"/>
  <c r="S115" i="6" s="1"/>
  <c r="W63" i="6"/>
  <c r="W115" i="6" s="1"/>
  <c r="AA63" i="6"/>
  <c r="AA115" i="6" s="1"/>
  <c r="P64" i="6"/>
  <c r="P116" i="6" s="1"/>
  <c r="T64" i="6"/>
  <c r="X64" i="6"/>
  <c r="AB64" i="6"/>
  <c r="AB116" i="6" s="1"/>
  <c r="G68" i="6"/>
  <c r="G120" i="6" s="1"/>
  <c r="K68" i="6"/>
  <c r="O68" i="6"/>
  <c r="O120" i="6" s="1"/>
  <c r="S68" i="6"/>
  <c r="S120" i="6" s="1"/>
  <c r="W68" i="6"/>
  <c r="W120" i="6" s="1"/>
  <c r="AA68" i="6"/>
  <c r="AA120" i="6" s="1"/>
  <c r="P69" i="6"/>
  <c r="P121" i="6" s="1"/>
  <c r="G71" i="6"/>
  <c r="G123" i="6" s="1"/>
  <c r="K71" i="6"/>
  <c r="K123" i="6" s="1"/>
  <c r="O71" i="6"/>
  <c r="O123" i="6" s="1"/>
  <c r="S71" i="6"/>
  <c r="S123" i="6" s="1"/>
  <c r="W71" i="6"/>
  <c r="W123" i="6" s="1"/>
  <c r="AA71" i="6"/>
  <c r="AA123" i="6" s="1"/>
  <c r="P73" i="6"/>
  <c r="T73" i="6"/>
  <c r="X73" i="6"/>
  <c r="X125" i="6" s="1"/>
  <c r="AB73" i="6"/>
  <c r="AB125" i="6" s="1"/>
  <c r="G76" i="6"/>
  <c r="K76" i="6"/>
  <c r="K128" i="6" s="1"/>
  <c r="O76" i="6"/>
  <c r="O128" i="6" s="1"/>
  <c r="S76" i="6"/>
  <c r="S128" i="6" s="1"/>
  <c r="W76" i="6"/>
  <c r="W128" i="6" s="1"/>
  <c r="AA76" i="6"/>
  <c r="AA128" i="6" s="1"/>
  <c r="P77" i="6"/>
  <c r="P129" i="6" s="1"/>
  <c r="T77" i="6"/>
  <c r="T129" i="6" s="1"/>
  <c r="X77" i="6"/>
  <c r="X129" i="6" s="1"/>
  <c r="AB77" i="6"/>
  <c r="AB129" i="6" s="1"/>
  <c r="G80" i="6"/>
  <c r="K80" i="6"/>
  <c r="K132" i="6" s="1"/>
  <c r="O80" i="6"/>
  <c r="O132" i="6" s="1"/>
  <c r="S80" i="6"/>
  <c r="Q80" i="6" s="1"/>
  <c r="W80" i="6"/>
  <c r="W132" i="6" s="1"/>
  <c r="AA80" i="6"/>
  <c r="AA132" i="6" s="1"/>
  <c r="P81" i="6"/>
  <c r="P133" i="6" s="1"/>
  <c r="T81" i="6"/>
  <c r="X81" i="6"/>
  <c r="X133" i="6" s="1"/>
  <c r="P82" i="6"/>
  <c r="P134" i="6" s="1"/>
  <c r="O83" i="6"/>
  <c r="O135" i="6" s="1"/>
  <c r="AA83" i="6"/>
  <c r="AA135" i="6" s="1"/>
  <c r="P84" i="6"/>
  <c r="P136" i="6" s="1"/>
  <c r="X84" i="6"/>
  <c r="X136" i="6" s="1"/>
  <c r="K88" i="6"/>
  <c r="K140" i="6" s="1"/>
  <c r="S88" i="6"/>
  <c r="S140" i="6" s="1"/>
  <c r="AA88" i="6"/>
  <c r="AA140" i="6" s="1"/>
  <c r="O92" i="6"/>
  <c r="O144" i="6" s="1"/>
  <c r="S96" i="6"/>
  <c r="S148" i="6" s="1"/>
  <c r="AB141" i="6"/>
  <c r="T145" i="6"/>
  <c r="P149" i="6"/>
  <c r="P101" i="6"/>
  <c r="P153" i="6" s="1"/>
  <c r="P102" i="6"/>
  <c r="P154" i="6" s="1"/>
  <c r="P95" i="6"/>
  <c r="P147" i="6" s="1"/>
  <c r="P91" i="6"/>
  <c r="P143" i="6" s="1"/>
  <c r="P87" i="6"/>
  <c r="P96" i="6"/>
  <c r="P148" i="6" s="1"/>
  <c r="P92" i="6"/>
  <c r="P144" i="6" s="1"/>
  <c r="P88" i="6"/>
  <c r="P140" i="6" s="1"/>
  <c r="P83" i="6"/>
  <c r="P135" i="6" s="1"/>
  <c r="P100" i="6"/>
  <c r="P152" i="6" s="1"/>
  <c r="P98" i="6"/>
  <c r="P150" i="6" s="1"/>
  <c r="P94" i="6"/>
  <c r="P146" i="6" s="1"/>
  <c r="P90" i="6"/>
  <c r="P142" i="6" s="1"/>
  <c r="T101" i="6"/>
  <c r="T153" i="6" s="1"/>
  <c r="T102" i="6"/>
  <c r="T154" i="6" s="1"/>
  <c r="T95" i="6"/>
  <c r="T147" i="6" s="1"/>
  <c r="T91" i="6"/>
  <c r="T143" i="6" s="1"/>
  <c r="T87" i="6"/>
  <c r="T100" i="6"/>
  <c r="T152" i="6" s="1"/>
  <c r="T96" i="6"/>
  <c r="T148" i="6" s="1"/>
  <c r="T92" i="6"/>
  <c r="T88" i="6"/>
  <c r="T83" i="6"/>
  <c r="T99" i="6"/>
  <c r="T151" i="6" s="1"/>
  <c r="T98" i="6"/>
  <c r="T150" i="6" s="1"/>
  <c r="T94" i="6"/>
  <c r="T146" i="6" s="1"/>
  <c r="T90" i="6"/>
  <c r="T142" i="6" s="1"/>
  <c r="X101" i="6"/>
  <c r="X153" i="6" s="1"/>
  <c r="X102" i="6"/>
  <c r="X154" i="6" s="1"/>
  <c r="X99" i="6"/>
  <c r="X151" i="6" s="1"/>
  <c r="X95" i="6"/>
  <c r="X147" i="6" s="1"/>
  <c r="X91" i="6"/>
  <c r="X143" i="6" s="1"/>
  <c r="X87" i="6"/>
  <c r="X139" i="6" s="1"/>
  <c r="X96" i="6"/>
  <c r="X148" i="6" s="1"/>
  <c r="X92" i="6"/>
  <c r="X144" i="6" s="1"/>
  <c r="X88" i="6"/>
  <c r="X140" i="6" s="1"/>
  <c r="X83" i="6"/>
  <c r="X135" i="6" s="1"/>
  <c r="X100" i="6"/>
  <c r="X152" i="6" s="1"/>
  <c r="X98" i="6"/>
  <c r="X150" i="6" s="1"/>
  <c r="X94" i="6"/>
  <c r="X146" i="6" s="1"/>
  <c r="X90" i="6"/>
  <c r="X142" i="6" s="1"/>
  <c r="AB101" i="6"/>
  <c r="AB153" i="6" s="1"/>
  <c r="AB102" i="6"/>
  <c r="AB154" i="6" s="1"/>
  <c r="AB95" i="6"/>
  <c r="AB147" i="6" s="1"/>
  <c r="AB91" i="6"/>
  <c r="AB143" i="6" s="1"/>
  <c r="AB87" i="6"/>
  <c r="AB139" i="6" s="1"/>
  <c r="AB100" i="6"/>
  <c r="AB152" i="6" s="1"/>
  <c r="AB96" i="6"/>
  <c r="AB148" i="6" s="1"/>
  <c r="AB92" i="6"/>
  <c r="AB144" i="6" s="1"/>
  <c r="AB88" i="6"/>
  <c r="AB140" i="6" s="1"/>
  <c r="AB83" i="6"/>
  <c r="AB135" i="6" s="1"/>
  <c r="AB98" i="6"/>
  <c r="AB150" i="6" s="1"/>
  <c r="AB94" i="6"/>
  <c r="AB146" i="6" s="1"/>
  <c r="AB90" i="6"/>
  <c r="AB142" i="6" s="1"/>
  <c r="G58" i="6"/>
  <c r="K58" i="6"/>
  <c r="O58" i="6"/>
  <c r="O110" i="6" s="1"/>
  <c r="S58" i="6"/>
  <c r="S110" i="6" s="1"/>
  <c r="W58" i="6"/>
  <c r="W110" i="6" s="1"/>
  <c r="AA58" i="6"/>
  <c r="AA110" i="6" s="1"/>
  <c r="P59" i="6"/>
  <c r="P111" i="6" s="1"/>
  <c r="T59" i="6"/>
  <c r="T111" i="6" s="1"/>
  <c r="X59" i="6"/>
  <c r="X111" i="6" s="1"/>
  <c r="AB59" i="6"/>
  <c r="AB111" i="6" s="1"/>
  <c r="G62" i="6"/>
  <c r="K62" i="6"/>
  <c r="K114" i="6" s="1"/>
  <c r="O62" i="6"/>
  <c r="O114" i="6" s="1"/>
  <c r="S62" i="6"/>
  <c r="S114" i="6" s="1"/>
  <c r="W62" i="6"/>
  <c r="W114" i="6" s="1"/>
  <c r="AA62" i="6"/>
  <c r="AA114" i="6" s="1"/>
  <c r="P63" i="6"/>
  <c r="P115" i="6" s="1"/>
  <c r="T63" i="6"/>
  <c r="T115" i="6" s="1"/>
  <c r="X63" i="6"/>
  <c r="X115" i="6" s="1"/>
  <c r="AB63" i="6"/>
  <c r="AB115" i="6" s="1"/>
  <c r="G67" i="6"/>
  <c r="K67" i="6"/>
  <c r="O67" i="6"/>
  <c r="S67" i="6"/>
  <c r="W67" i="6"/>
  <c r="W119" i="6" s="1"/>
  <c r="AA67" i="6"/>
  <c r="AA119" i="6" s="1"/>
  <c r="P68" i="6"/>
  <c r="P120" i="6" s="1"/>
  <c r="T68" i="6"/>
  <c r="T120" i="6" s="1"/>
  <c r="X68" i="6"/>
  <c r="AB68" i="6"/>
  <c r="G70" i="6"/>
  <c r="K70" i="6"/>
  <c r="K122" i="6" s="1"/>
  <c r="O70" i="6"/>
  <c r="O122" i="6" s="1"/>
  <c r="S70" i="6"/>
  <c r="S122" i="6" s="1"/>
  <c r="W70" i="6"/>
  <c r="W122" i="6" s="1"/>
  <c r="AA70" i="6"/>
  <c r="AA122" i="6" s="1"/>
  <c r="P71" i="6"/>
  <c r="P123" i="6" s="1"/>
  <c r="T71" i="6"/>
  <c r="T123" i="6" s="1"/>
  <c r="X71" i="6"/>
  <c r="X123" i="6" s="1"/>
  <c r="AB71" i="6"/>
  <c r="AB123" i="6" s="1"/>
  <c r="G75" i="6"/>
  <c r="K75" i="6"/>
  <c r="O75" i="6"/>
  <c r="S75" i="6"/>
  <c r="S127" i="6" s="1"/>
  <c r="W75" i="6"/>
  <c r="AA75" i="6"/>
  <c r="AA127" i="6" s="1"/>
  <c r="P76" i="6"/>
  <c r="P128" i="6" s="1"/>
  <c r="T76" i="6"/>
  <c r="T128" i="6" s="1"/>
  <c r="X76" i="6"/>
  <c r="X128" i="6" s="1"/>
  <c r="AB76" i="6"/>
  <c r="AB128" i="6" s="1"/>
  <c r="G79" i="6"/>
  <c r="K79" i="6"/>
  <c r="K131" i="6" s="1"/>
  <c r="O79" i="6"/>
  <c r="O131" i="6" s="1"/>
  <c r="S79" i="6"/>
  <c r="S131" i="6" s="1"/>
  <c r="W79" i="6"/>
  <c r="W131" i="6" s="1"/>
  <c r="AA79" i="6"/>
  <c r="AA131" i="6" s="1"/>
  <c r="P80" i="6"/>
  <c r="P132" i="6" s="1"/>
  <c r="T80" i="6"/>
  <c r="T132" i="6" s="1"/>
  <c r="X80" i="6"/>
  <c r="X132" i="6" s="1"/>
  <c r="AB80" i="6"/>
  <c r="AB132" i="6" s="1"/>
  <c r="AB82" i="6"/>
  <c r="AB134" i="6" s="1"/>
  <c r="K83" i="6"/>
  <c r="K135" i="6" s="1"/>
  <c r="K84" i="6"/>
  <c r="K136" i="6" s="1"/>
  <c r="S84" i="6"/>
  <c r="S136" i="6" s="1"/>
  <c r="AA84" i="6"/>
  <c r="AA136" i="6" s="1"/>
  <c r="P85" i="6"/>
  <c r="P137" i="6" s="1"/>
  <c r="X85" i="6"/>
  <c r="X137" i="6" s="1"/>
  <c r="T89" i="6"/>
  <c r="T141" i="6" s="1"/>
  <c r="S92" i="6"/>
  <c r="S144" i="6" s="1"/>
  <c r="X93" i="6"/>
  <c r="X145" i="6" s="1"/>
  <c r="G96" i="6"/>
  <c r="W96" i="6"/>
  <c r="W148" i="6" s="1"/>
  <c r="AB97" i="6"/>
  <c r="AB149" i="6" s="1"/>
  <c r="AB99" i="6"/>
  <c r="AB151" i="6" s="1"/>
  <c r="K102" i="6"/>
  <c r="K154" i="6" s="1"/>
  <c r="D104" i="6"/>
  <c r="L60" i="3"/>
  <c r="M51" i="3"/>
  <c r="U40" i="3"/>
  <c r="K38" i="3"/>
  <c r="M28" i="3"/>
  <c r="V38" i="3"/>
  <c r="U37" i="3"/>
  <c r="S46" i="3"/>
  <c r="D50" i="3"/>
  <c r="V46" i="3"/>
  <c r="V50" i="3" s="1"/>
  <c r="F46" i="3"/>
  <c r="K46" i="3"/>
  <c r="K45" i="3"/>
  <c r="I38" i="3"/>
  <c r="M45" i="3"/>
  <c r="U44" i="3"/>
  <c r="U58" i="3"/>
  <c r="U29" i="3"/>
  <c r="I45" i="3"/>
  <c r="J40" i="3"/>
  <c r="U49" i="3"/>
  <c r="F60" i="3"/>
  <c r="J28" i="3"/>
  <c r="F43" i="3"/>
  <c r="J43" i="3" s="1"/>
  <c r="V43" i="3"/>
  <c r="V45" i="3" s="1"/>
  <c r="U39" i="3"/>
  <c r="D45" i="3"/>
  <c r="D61" i="3" s="1"/>
  <c r="B22" i="2" l="1"/>
  <c r="G75" i="2"/>
  <c r="G110" i="2" s="1"/>
  <c r="D91" i="2"/>
  <c r="D126" i="2" s="1"/>
  <c r="J38" i="3"/>
  <c r="G90" i="2"/>
  <c r="G125" i="2" s="1"/>
  <c r="Q81" i="6"/>
  <c r="Q78" i="6"/>
  <c r="Q102" i="6"/>
  <c r="Q154" i="6" s="1"/>
  <c r="E79" i="6"/>
  <c r="E131" i="6" s="1"/>
  <c r="I61" i="3"/>
  <c r="L61" i="3"/>
  <c r="C39" i="6"/>
  <c r="C16" i="6"/>
  <c r="C19" i="6"/>
  <c r="L52" i="6"/>
  <c r="L53" i="6" s="1"/>
  <c r="Q130" i="6"/>
  <c r="H52" i="6"/>
  <c r="H53" i="6" s="1"/>
  <c r="C11" i="6"/>
  <c r="C6" i="6"/>
  <c r="C7" i="6"/>
  <c r="J60" i="3"/>
  <c r="G78" i="2"/>
  <c r="G113" i="2" s="1"/>
  <c r="P81" i="2"/>
  <c r="P116" i="2" s="1"/>
  <c r="P89" i="2"/>
  <c r="P124" i="2" s="1"/>
  <c r="K80" i="2"/>
  <c r="K115" i="2" s="1"/>
  <c r="H77" i="6"/>
  <c r="Q74" i="6"/>
  <c r="Q126" i="6" s="1"/>
  <c r="I127" i="2"/>
  <c r="C34" i="6"/>
  <c r="C23" i="6"/>
  <c r="C14" i="6"/>
  <c r="C118" i="6" s="1"/>
  <c r="C30" i="6"/>
  <c r="K61" i="3"/>
  <c r="S45" i="3"/>
  <c r="S61" i="3" s="1"/>
  <c r="T61" i="3"/>
  <c r="G80" i="2"/>
  <c r="G115" i="2" s="1"/>
  <c r="P71" i="2"/>
  <c r="P106" i="2" s="1"/>
  <c r="G74" i="2"/>
  <c r="G109" i="2" s="1"/>
  <c r="K78" i="2"/>
  <c r="K113" i="2" s="1"/>
  <c r="G84" i="2"/>
  <c r="G119" i="2" s="1"/>
  <c r="W94" i="2"/>
  <c r="W129" i="2" s="1"/>
  <c r="W100" i="2" s="1"/>
  <c r="E62" i="6"/>
  <c r="C36" i="6"/>
  <c r="C15" i="6"/>
  <c r="Q69" i="6"/>
  <c r="Q121" i="6" s="1"/>
  <c r="E59" i="6"/>
  <c r="C44" i="6"/>
  <c r="C27" i="6"/>
  <c r="C18" i="6"/>
  <c r="C35" i="6"/>
  <c r="K82" i="2"/>
  <c r="K117" i="2" s="1"/>
  <c r="W97" i="2"/>
  <c r="G91" i="2"/>
  <c r="G126" i="2" s="1"/>
  <c r="D89" i="2"/>
  <c r="D124" i="2" s="1"/>
  <c r="B4" i="2"/>
  <c r="Q94" i="2"/>
  <c r="Q129" i="2" s="1"/>
  <c r="P77" i="2"/>
  <c r="P112" i="2" s="1"/>
  <c r="AC96" i="2"/>
  <c r="P73" i="2"/>
  <c r="P108" i="2" s="1"/>
  <c r="Q57" i="6"/>
  <c r="Q109" i="6" s="1"/>
  <c r="Q77" i="6"/>
  <c r="Q129" i="6" s="1"/>
  <c r="H81" i="6"/>
  <c r="H133" i="6" s="1"/>
  <c r="E65" i="6"/>
  <c r="E117" i="6" s="1"/>
  <c r="H85" i="6"/>
  <c r="H137" i="6" s="1"/>
  <c r="E97" i="6"/>
  <c r="E149" i="6" s="1"/>
  <c r="R154" i="6"/>
  <c r="H57" i="6"/>
  <c r="H109" i="6" s="1"/>
  <c r="H78" i="6"/>
  <c r="H130" i="6" s="1"/>
  <c r="B52" i="2"/>
  <c r="G77" i="2"/>
  <c r="G112" i="2" s="1"/>
  <c r="L97" i="2"/>
  <c r="N94" i="2"/>
  <c r="N129" i="2" s="1"/>
  <c r="L127" i="2"/>
  <c r="P70" i="2"/>
  <c r="P105" i="2" s="1"/>
  <c r="V94" i="2"/>
  <c r="V129" i="2" s="1"/>
  <c r="V100" i="2" s="1"/>
  <c r="AA96" i="2"/>
  <c r="P78" i="2"/>
  <c r="P113" i="2" s="1"/>
  <c r="AA94" i="2"/>
  <c r="AA129" i="2" s="1"/>
  <c r="AA100" i="2" s="1"/>
  <c r="G92" i="2"/>
  <c r="G127" i="2" s="1"/>
  <c r="Q127" i="2"/>
  <c r="K87" i="2"/>
  <c r="K122" i="2" s="1"/>
  <c r="K89" i="2"/>
  <c r="K124" i="2" s="1"/>
  <c r="P87" i="2"/>
  <c r="P122" i="2" s="1"/>
  <c r="P69" i="2"/>
  <c r="P104" i="2" s="1"/>
  <c r="K91" i="2"/>
  <c r="K126" i="2" s="1"/>
  <c r="E106" i="2"/>
  <c r="E108" i="2"/>
  <c r="E104" i="2"/>
  <c r="E109" i="2"/>
  <c r="E116" i="2"/>
  <c r="E110" i="2"/>
  <c r="E117" i="2"/>
  <c r="E112" i="2"/>
  <c r="E113" i="2"/>
  <c r="E111" i="2"/>
  <c r="E105" i="2"/>
  <c r="E107" i="2"/>
  <c r="E103" i="2"/>
  <c r="D78" i="2"/>
  <c r="D113" i="2" s="1"/>
  <c r="AC125" i="2"/>
  <c r="K84" i="2"/>
  <c r="K119" i="2" s="1"/>
  <c r="P75" i="2"/>
  <c r="P110" i="2" s="1"/>
  <c r="V61" i="3"/>
  <c r="F14" i="3"/>
  <c r="U45" i="3"/>
  <c r="F5" i="3" s="1"/>
  <c r="P79" i="2"/>
  <c r="P114" i="2" s="1"/>
  <c r="G82" i="2"/>
  <c r="G117" i="2" s="1"/>
  <c r="C46" i="6"/>
  <c r="Z97" i="2"/>
  <c r="P83" i="2"/>
  <c r="P118" i="2" s="1"/>
  <c r="C4" i="6"/>
  <c r="R129" i="6"/>
  <c r="C28" i="6"/>
  <c r="C12" i="6"/>
  <c r="C40" i="6"/>
  <c r="C9" i="6"/>
  <c r="C49" i="6"/>
  <c r="F127" i="2"/>
  <c r="O96" i="2"/>
  <c r="Z94" i="2"/>
  <c r="Z129" i="2" s="1"/>
  <c r="Z100" i="2" s="1"/>
  <c r="B14" i="2"/>
  <c r="D72" i="2"/>
  <c r="D107" i="2" s="1"/>
  <c r="G71" i="2"/>
  <c r="G106" i="2" s="1"/>
  <c r="U97" i="2"/>
  <c r="S97" i="2"/>
  <c r="AA127" i="2"/>
  <c r="K92" i="2"/>
  <c r="K94" i="2" s="1"/>
  <c r="K129" i="2" s="1"/>
  <c r="G81" i="2"/>
  <c r="G116" i="2" s="1"/>
  <c r="T76" i="2"/>
  <c r="T111" i="2" s="1"/>
  <c r="H127" i="2"/>
  <c r="B40" i="2"/>
  <c r="U94" i="2"/>
  <c r="U129" i="2" s="1"/>
  <c r="U100" i="2" s="1"/>
  <c r="K75" i="2"/>
  <c r="K110" i="2" s="1"/>
  <c r="P82" i="2"/>
  <c r="P117" i="2" s="1"/>
  <c r="B43" i="2"/>
  <c r="V97" i="2"/>
  <c r="D70" i="2"/>
  <c r="D105" i="2" s="1"/>
  <c r="G83" i="2"/>
  <c r="G118" i="2" s="1"/>
  <c r="V96" i="2"/>
  <c r="P91" i="2"/>
  <c r="P126" i="2" s="1"/>
  <c r="B26" i="2"/>
  <c r="T79" i="2"/>
  <c r="T114" i="2" s="1"/>
  <c r="M97" i="2"/>
  <c r="M96" i="2"/>
  <c r="K81" i="2"/>
  <c r="K116" i="2" s="1"/>
  <c r="G69" i="2"/>
  <c r="G104" i="2" s="1"/>
  <c r="K71" i="2"/>
  <c r="K106" i="2" s="1"/>
  <c r="K77" i="2"/>
  <c r="K112" i="2" s="1"/>
  <c r="M94" i="2"/>
  <c r="M129" i="2" s="1"/>
  <c r="T70" i="2"/>
  <c r="T105" i="2" s="1"/>
  <c r="Y97" i="2"/>
  <c r="Y96" i="2"/>
  <c r="T87" i="2"/>
  <c r="T122" i="2" s="1"/>
  <c r="W96" i="2"/>
  <c r="AC127" i="2"/>
  <c r="Z96" i="2"/>
  <c r="P74" i="2"/>
  <c r="P109" i="2" s="1"/>
  <c r="AC97" i="2"/>
  <c r="S96" i="2"/>
  <c r="W125" i="2"/>
  <c r="Y94" i="2"/>
  <c r="Y129" i="2" s="1"/>
  <c r="Y100" i="2" s="1"/>
  <c r="X127" i="2"/>
  <c r="U67" i="2"/>
  <c r="U102" i="2" s="1"/>
  <c r="B48" i="2"/>
  <c r="G86" i="2"/>
  <c r="G121" i="2" s="1"/>
  <c r="B39" i="2"/>
  <c r="G68" i="2"/>
  <c r="G103" i="2" s="1"/>
  <c r="AC67" i="2"/>
  <c r="AC102" i="2" s="1"/>
  <c r="P92" i="2"/>
  <c r="P94" i="2" s="1"/>
  <c r="P129" i="2" s="1"/>
  <c r="G87" i="2"/>
  <c r="G122" i="2" s="1"/>
  <c r="D82" i="2"/>
  <c r="D117" i="2" s="1"/>
  <c r="K83" i="2"/>
  <c r="K118" i="2" s="1"/>
  <c r="T78" i="2"/>
  <c r="T113" i="2" s="1"/>
  <c r="E67" i="2"/>
  <c r="M67" i="2"/>
  <c r="M102" i="2" s="1"/>
  <c r="R96" i="2"/>
  <c r="T74" i="2"/>
  <c r="T109" i="2" s="1"/>
  <c r="K69" i="2"/>
  <c r="K104" i="2" s="1"/>
  <c r="P68" i="2"/>
  <c r="P103" i="2" s="1"/>
  <c r="K70" i="2"/>
  <c r="K105" i="2" s="1"/>
  <c r="M103" i="2"/>
  <c r="T91" i="2"/>
  <c r="T126" i="2" s="1"/>
  <c r="T69" i="2"/>
  <c r="T104" i="2" s="1"/>
  <c r="T82" i="2"/>
  <c r="T117" i="2" s="1"/>
  <c r="O127" i="2"/>
  <c r="AB67" i="2"/>
  <c r="AB102" i="2" s="1"/>
  <c r="D73" i="2"/>
  <c r="D108" i="2" s="1"/>
  <c r="S127" i="2"/>
  <c r="E58" i="2"/>
  <c r="E60" i="2" s="1"/>
  <c r="E62" i="2" s="1"/>
  <c r="E92" i="2" s="1"/>
  <c r="G79" i="2"/>
  <c r="G114" i="2" s="1"/>
  <c r="P88" i="2"/>
  <c r="P123" i="2" s="1"/>
  <c r="B57" i="2"/>
  <c r="E55" i="2"/>
  <c r="E85" i="2" s="1"/>
  <c r="E120" i="2" s="1"/>
  <c r="J45" i="3"/>
  <c r="Y67" i="2"/>
  <c r="Y102" i="2" s="1"/>
  <c r="T73" i="2"/>
  <c r="T108" i="2" s="1"/>
  <c r="N96" i="2"/>
  <c r="B28" i="2"/>
  <c r="N97" i="2"/>
  <c r="B13" i="2"/>
  <c r="T85" i="2"/>
  <c r="T120" i="2" s="1"/>
  <c r="S121" i="6"/>
  <c r="E56" i="6"/>
  <c r="E57" i="6"/>
  <c r="E109" i="6" s="1"/>
  <c r="Q64" i="6"/>
  <c r="Q116" i="6" s="1"/>
  <c r="Q60" i="6"/>
  <c r="W86" i="6"/>
  <c r="W124" i="6"/>
  <c r="D86" i="2"/>
  <c r="D121" i="2" s="1"/>
  <c r="K79" i="2"/>
  <c r="K114" i="2" s="1"/>
  <c r="O94" i="2"/>
  <c r="O129" i="2" s="1"/>
  <c r="P80" i="2"/>
  <c r="P115" i="2" s="1"/>
  <c r="K86" i="2"/>
  <c r="K121" i="2" s="1"/>
  <c r="AC103" i="2"/>
  <c r="L96" i="2"/>
  <c r="T71" i="2"/>
  <c r="T106" i="2" s="1"/>
  <c r="AB96" i="2"/>
  <c r="P85" i="2"/>
  <c r="P120" i="2" s="1"/>
  <c r="K90" i="2"/>
  <c r="K125" i="2" s="1"/>
  <c r="B38" i="2"/>
  <c r="P86" i="2"/>
  <c r="P121" i="2" s="1"/>
  <c r="O97" i="2"/>
  <c r="T86" i="2"/>
  <c r="T121" i="2" s="1"/>
  <c r="G85" i="2"/>
  <c r="G120" i="2" s="1"/>
  <c r="K68" i="2"/>
  <c r="K103" i="2" s="1"/>
  <c r="K73" i="2"/>
  <c r="K108" i="2" s="1"/>
  <c r="Q96" i="2"/>
  <c r="T80" i="2"/>
  <c r="T115" i="2" s="1"/>
  <c r="B49" i="2"/>
  <c r="B44" i="2"/>
  <c r="G72" i="2"/>
  <c r="G107" i="2" s="1"/>
  <c r="E88" i="6"/>
  <c r="E140" i="6" s="1"/>
  <c r="T140" i="6"/>
  <c r="AC138" i="6"/>
  <c r="G114" i="6"/>
  <c r="E84" i="6"/>
  <c r="E136" i="6" s="1"/>
  <c r="O127" i="6"/>
  <c r="O86" i="6"/>
  <c r="T144" i="6"/>
  <c r="E92" i="6"/>
  <c r="E144" i="6" s="1"/>
  <c r="H71" i="6"/>
  <c r="H123" i="6" s="1"/>
  <c r="E76" i="6"/>
  <c r="E128" i="6" s="1"/>
  <c r="G128" i="6"/>
  <c r="K120" i="6"/>
  <c r="H68" i="6"/>
  <c r="H120" i="6" s="1"/>
  <c r="E99" i="6"/>
  <c r="E151" i="6" s="1"/>
  <c r="E74" i="6"/>
  <c r="E126" i="6" s="1"/>
  <c r="AD126" i="6"/>
  <c r="N124" i="6"/>
  <c r="L90" i="6"/>
  <c r="L142" i="6" s="1"/>
  <c r="L82" i="6"/>
  <c r="L134" i="6" s="1"/>
  <c r="O134" i="6"/>
  <c r="L96" i="6"/>
  <c r="L148" i="6" s="1"/>
  <c r="Y124" i="6"/>
  <c r="C29" i="6"/>
  <c r="E61" i="6"/>
  <c r="E113" i="6" s="1"/>
  <c r="C20" i="6"/>
  <c r="H62" i="6"/>
  <c r="H114" i="6" s="1"/>
  <c r="E60" i="6"/>
  <c r="Q59" i="6"/>
  <c r="Q111" i="6" s="1"/>
  <c r="D124" i="6"/>
  <c r="C51" i="6"/>
  <c r="R108" i="6"/>
  <c r="L65" i="6"/>
  <c r="L117" i="6" s="1"/>
  <c r="H56" i="6"/>
  <c r="H108" i="6" s="1"/>
  <c r="L58" i="6"/>
  <c r="L110" i="6" s="1"/>
  <c r="R130" i="6"/>
  <c r="Q52" i="6"/>
  <c r="Q53" i="6" s="1"/>
  <c r="R109" i="6"/>
  <c r="Q112" i="6"/>
  <c r="E63" i="6"/>
  <c r="E115" i="6" s="1"/>
  <c r="E95" i="6"/>
  <c r="E147" i="6" s="1"/>
  <c r="E78" i="6"/>
  <c r="E130" i="6" s="1"/>
  <c r="L74" i="6"/>
  <c r="L126" i="6" s="1"/>
  <c r="H74" i="6"/>
  <c r="H126" i="6" s="1"/>
  <c r="F72" i="6"/>
  <c r="R126" i="6"/>
  <c r="N110" i="6"/>
  <c r="R116" i="6"/>
  <c r="Y72" i="6"/>
  <c r="J94" i="2"/>
  <c r="J129" i="2" s="1"/>
  <c r="J127" i="2"/>
  <c r="D74" i="2"/>
  <c r="D109" i="2" s="1"/>
  <c r="B9" i="2"/>
  <c r="T88" i="2"/>
  <c r="T123" i="2" s="1"/>
  <c r="T83" i="2"/>
  <c r="T118" i="2" s="1"/>
  <c r="AB127" i="2"/>
  <c r="X96" i="2"/>
  <c r="Q67" i="2"/>
  <c r="Q102" i="2" s="1"/>
  <c r="G76" i="2"/>
  <c r="G111" i="2" s="1"/>
  <c r="B59" i="2"/>
  <c r="B47" i="2"/>
  <c r="G70" i="2"/>
  <c r="P72" i="2"/>
  <c r="P107" i="2" s="1"/>
  <c r="X94" i="2"/>
  <c r="X65" i="2" s="1"/>
  <c r="T75" i="2"/>
  <c r="T110" i="2" s="1"/>
  <c r="T92" i="2"/>
  <c r="T97" i="2" s="1"/>
  <c r="X67" i="2"/>
  <c r="X102" i="2" s="1"/>
  <c r="G88" i="2"/>
  <c r="G123" i="2" s="1"/>
  <c r="D69" i="2"/>
  <c r="D104" i="2" s="1"/>
  <c r="K76" i="2"/>
  <c r="K111" i="2" s="1"/>
  <c r="K74" i="2"/>
  <c r="K109" i="2" s="1"/>
  <c r="K72" i="2"/>
  <c r="K107" i="2" s="1"/>
  <c r="K85" i="2"/>
  <c r="K120" i="2" s="1"/>
  <c r="B46" i="2"/>
  <c r="P90" i="2"/>
  <c r="P84" i="2"/>
  <c r="P119" i="2" s="1"/>
  <c r="G73" i="2"/>
  <c r="G108" i="2" s="1"/>
  <c r="T84" i="2"/>
  <c r="T119" i="2" s="1"/>
  <c r="T81" i="2"/>
  <c r="T116" i="2" s="1"/>
  <c r="AB97" i="2"/>
  <c r="K88" i="2"/>
  <c r="K123" i="2" s="1"/>
  <c r="Z72" i="6"/>
  <c r="Z119" i="6"/>
  <c r="Z124" i="6" s="1"/>
  <c r="U67" i="6"/>
  <c r="V72" i="6"/>
  <c r="V119" i="6"/>
  <c r="U69" i="6"/>
  <c r="U121" i="6" s="1"/>
  <c r="V121" i="6"/>
  <c r="U85" i="6"/>
  <c r="U137" i="6" s="1"/>
  <c r="V137" i="6"/>
  <c r="U97" i="6"/>
  <c r="U149" i="6" s="1"/>
  <c r="V149" i="6"/>
  <c r="Q71" i="6"/>
  <c r="Q123" i="6" s="1"/>
  <c r="R123" i="6"/>
  <c r="Q75" i="6"/>
  <c r="Q127" i="6" s="1"/>
  <c r="R127" i="6"/>
  <c r="Q92" i="6"/>
  <c r="Q144" i="6" s="1"/>
  <c r="R144" i="6"/>
  <c r="Q89" i="6"/>
  <c r="Q141" i="6" s="1"/>
  <c r="R141" i="6"/>
  <c r="H92" i="6"/>
  <c r="H144" i="6" s="1"/>
  <c r="I144" i="6"/>
  <c r="S132" i="6"/>
  <c r="S138" i="6" s="1"/>
  <c r="L71" i="6"/>
  <c r="L123" i="6" s="1"/>
  <c r="M123" i="6"/>
  <c r="Q83" i="6"/>
  <c r="Q135" i="6" s="1"/>
  <c r="R135" i="6"/>
  <c r="AD86" i="6"/>
  <c r="AD138" i="6" s="1"/>
  <c r="Z155" i="6"/>
  <c r="V86" i="6"/>
  <c r="I133" i="6"/>
  <c r="W127" i="6"/>
  <c r="W138" i="6" s="1"/>
  <c r="I109" i="6"/>
  <c r="Q63" i="6"/>
  <c r="Q115" i="6" s="1"/>
  <c r="U56" i="6"/>
  <c r="U108" i="6" s="1"/>
  <c r="V108" i="6"/>
  <c r="U71" i="6"/>
  <c r="U123" i="6" s="1"/>
  <c r="M46" i="3"/>
  <c r="M50" i="3" s="1"/>
  <c r="K50" i="3"/>
  <c r="U28" i="3"/>
  <c r="U38" i="3" s="1"/>
  <c r="F10" i="3" s="1"/>
  <c r="M38" i="3"/>
  <c r="E81" i="6"/>
  <c r="T133" i="6"/>
  <c r="AA103" i="6"/>
  <c r="AA139" i="6"/>
  <c r="AA155" i="6" s="1"/>
  <c r="S103" i="6"/>
  <c r="E94" i="6"/>
  <c r="G146" i="6"/>
  <c r="Y118" i="6"/>
  <c r="S139" i="6"/>
  <c r="S155" i="6" s="1"/>
  <c r="K137" i="6"/>
  <c r="AA124" i="6"/>
  <c r="O118" i="6"/>
  <c r="U77" i="6"/>
  <c r="U129" i="6" s="1"/>
  <c r="V129" i="6"/>
  <c r="U87" i="6"/>
  <c r="V103" i="6"/>
  <c r="U83" i="6"/>
  <c r="U135" i="6" s="1"/>
  <c r="V135" i="6"/>
  <c r="U102" i="6"/>
  <c r="U154" i="6" s="1"/>
  <c r="V154" i="6"/>
  <c r="Q91" i="6"/>
  <c r="R143" i="6"/>
  <c r="Q58" i="6"/>
  <c r="Q110" i="6" s="1"/>
  <c r="R110" i="6"/>
  <c r="Q65" i="6"/>
  <c r="Q117" i="6" s="1"/>
  <c r="R117" i="6"/>
  <c r="Q90" i="6"/>
  <c r="Q142" i="6" s="1"/>
  <c r="Q100" i="6"/>
  <c r="Q152" i="6" s="1"/>
  <c r="R152" i="6"/>
  <c r="N114" i="6"/>
  <c r="L62" i="6"/>
  <c r="L114" i="6" s="1"/>
  <c r="L79" i="6"/>
  <c r="L131" i="6" s="1"/>
  <c r="N131" i="6"/>
  <c r="C8" i="6"/>
  <c r="H83" i="6"/>
  <c r="H135" i="6" s="1"/>
  <c r="F155" i="6"/>
  <c r="C21" i="6"/>
  <c r="F45" i="3"/>
  <c r="F61" i="3" s="1"/>
  <c r="F50" i="3"/>
  <c r="J46" i="3"/>
  <c r="J50" i="3" s="1"/>
  <c r="E70" i="6"/>
  <c r="G122" i="6"/>
  <c r="O72" i="6"/>
  <c r="O119" i="6"/>
  <c r="O124" i="6" s="1"/>
  <c r="E108" i="6"/>
  <c r="K103" i="6"/>
  <c r="K139" i="6"/>
  <c r="K155" i="6" s="1"/>
  <c r="E82" i="6"/>
  <c r="G134" i="6"/>
  <c r="E98" i="6"/>
  <c r="G150" i="6"/>
  <c r="G149" i="6"/>
  <c r="L83" i="6"/>
  <c r="L135" i="6" s="1"/>
  <c r="M135" i="6"/>
  <c r="L70" i="6"/>
  <c r="L122" i="6" s="1"/>
  <c r="H59" i="6"/>
  <c r="H111" i="6" s="1"/>
  <c r="I111" i="6"/>
  <c r="L57" i="6"/>
  <c r="L109" i="6" s="1"/>
  <c r="M109" i="6"/>
  <c r="L78" i="6"/>
  <c r="L130" i="6" s="1"/>
  <c r="M130" i="6"/>
  <c r="L60" i="6"/>
  <c r="L112" i="6" s="1"/>
  <c r="M112" i="6"/>
  <c r="L77" i="6"/>
  <c r="L129" i="6" s="1"/>
  <c r="M129" i="6"/>
  <c r="L95" i="6"/>
  <c r="L147" i="6" s="1"/>
  <c r="L93" i="6"/>
  <c r="L145" i="6" s="1"/>
  <c r="M145" i="6"/>
  <c r="H64" i="6"/>
  <c r="H116" i="6" s="1"/>
  <c r="I116" i="6"/>
  <c r="H95" i="6"/>
  <c r="H147" i="6" s="1"/>
  <c r="I147" i="6"/>
  <c r="H93" i="6"/>
  <c r="H145" i="6" s="1"/>
  <c r="I145" i="6"/>
  <c r="K86" i="6"/>
  <c r="AB72" i="6"/>
  <c r="AB120" i="6"/>
  <c r="AB124" i="6" s="1"/>
  <c r="AA72" i="6"/>
  <c r="K72" i="6"/>
  <c r="H58" i="6"/>
  <c r="H110" i="6" s="1"/>
  <c r="K110" i="6"/>
  <c r="K118" i="6" s="1"/>
  <c r="E77" i="6"/>
  <c r="AB138" i="6"/>
  <c r="U91" i="6"/>
  <c r="U143" i="6" s="1"/>
  <c r="G151" i="6"/>
  <c r="H76" i="6"/>
  <c r="I128" i="6"/>
  <c r="E69" i="6"/>
  <c r="AC86" i="6"/>
  <c r="AC155" i="6"/>
  <c r="Y103" i="6"/>
  <c r="Y139" i="6"/>
  <c r="Y155" i="6" s="1"/>
  <c r="L61" i="6"/>
  <c r="L113" i="6" s="1"/>
  <c r="L85" i="6"/>
  <c r="L137" i="6" s="1"/>
  <c r="M137" i="6"/>
  <c r="L64" i="6"/>
  <c r="L116" i="6" s="1"/>
  <c r="M116" i="6"/>
  <c r="L81" i="6"/>
  <c r="L133" i="6" s="1"/>
  <c r="M133" i="6"/>
  <c r="L101" i="6"/>
  <c r="L153" i="6" s="1"/>
  <c r="M153" i="6"/>
  <c r="L97" i="6"/>
  <c r="L149" i="6" s="1"/>
  <c r="M149" i="6"/>
  <c r="L99" i="6"/>
  <c r="L151" i="6" s="1"/>
  <c r="M151" i="6"/>
  <c r="H61" i="6"/>
  <c r="I113" i="6"/>
  <c r="H94" i="6"/>
  <c r="H146" i="6" s="1"/>
  <c r="H69" i="6"/>
  <c r="H121" i="6" s="1"/>
  <c r="I72" i="6"/>
  <c r="I103" i="6"/>
  <c r="H87" i="6"/>
  <c r="H139" i="6" s="1"/>
  <c r="I139" i="6"/>
  <c r="H99" i="6"/>
  <c r="I151" i="6"/>
  <c r="H97" i="6"/>
  <c r="H149" i="6" s="1"/>
  <c r="I149" i="6"/>
  <c r="H96" i="6"/>
  <c r="H148" i="6" s="1"/>
  <c r="G131" i="6"/>
  <c r="K127" i="6"/>
  <c r="K119" i="6"/>
  <c r="AA86" i="6"/>
  <c r="Z118" i="6"/>
  <c r="T124" i="6"/>
  <c r="T108" i="6"/>
  <c r="T72" i="6"/>
  <c r="V139" i="6"/>
  <c r="I130" i="6"/>
  <c r="X138" i="6"/>
  <c r="M122" i="6"/>
  <c r="C5" i="6"/>
  <c r="AC103" i="6"/>
  <c r="F118" i="6"/>
  <c r="S50" i="3"/>
  <c r="T86" i="6"/>
  <c r="T125" i="6"/>
  <c r="X116" i="6"/>
  <c r="X118" i="6" s="1"/>
  <c r="U64" i="6"/>
  <c r="U116" i="6" s="1"/>
  <c r="E100" i="6"/>
  <c r="G152" i="6"/>
  <c r="G147" i="6"/>
  <c r="H79" i="6"/>
  <c r="H131" i="6" s="1"/>
  <c r="I131" i="6"/>
  <c r="P72" i="6"/>
  <c r="H70" i="6"/>
  <c r="H122" i="6" s="1"/>
  <c r="J122" i="6"/>
  <c r="P124" i="6"/>
  <c r="P86" i="6"/>
  <c r="P125" i="6"/>
  <c r="P138" i="6" s="1"/>
  <c r="E64" i="6"/>
  <c r="T116" i="6"/>
  <c r="W103" i="6"/>
  <c r="E75" i="6"/>
  <c r="G127" i="6"/>
  <c r="G86" i="6"/>
  <c r="X120" i="6"/>
  <c r="X124" i="6" s="1"/>
  <c r="X72" i="6"/>
  <c r="W72" i="6"/>
  <c r="G72" i="6"/>
  <c r="E67" i="6"/>
  <c r="E58" i="6"/>
  <c r="E83" i="6"/>
  <c r="T135" i="6"/>
  <c r="AB118" i="6"/>
  <c r="U95" i="6"/>
  <c r="U147" i="6" s="1"/>
  <c r="AC124" i="6"/>
  <c r="M103" i="6"/>
  <c r="C47" i="6"/>
  <c r="R142" i="6"/>
  <c r="W139" i="6"/>
  <c r="W155" i="6" s="1"/>
  <c r="AA138" i="6"/>
  <c r="G119" i="6"/>
  <c r="G115" i="6"/>
  <c r="G110" i="6"/>
  <c r="S118" i="6"/>
  <c r="H82" i="6"/>
  <c r="H134" i="6" s="1"/>
  <c r="I134" i="6"/>
  <c r="S86" i="6"/>
  <c r="L76" i="6"/>
  <c r="L128" i="6" s="1"/>
  <c r="J115" i="6"/>
  <c r="H63" i="6"/>
  <c r="H115" i="6" s="1"/>
  <c r="U60" i="6"/>
  <c r="U112" i="6" s="1"/>
  <c r="V112" i="6"/>
  <c r="U62" i="6"/>
  <c r="U114" i="6" s="1"/>
  <c r="V114" i="6"/>
  <c r="U79" i="6"/>
  <c r="U131" i="6" s="1"/>
  <c r="V131" i="6"/>
  <c r="U65" i="6"/>
  <c r="U117" i="6" s="1"/>
  <c r="V117" i="6"/>
  <c r="U82" i="6"/>
  <c r="U134" i="6" s="1"/>
  <c r="V134" i="6"/>
  <c r="U96" i="6"/>
  <c r="U148" i="6" s="1"/>
  <c r="U98" i="6"/>
  <c r="U150" i="6" s="1"/>
  <c r="U93" i="6"/>
  <c r="U145" i="6" s="1"/>
  <c r="V145" i="6"/>
  <c r="Q76" i="6"/>
  <c r="Q128" i="6" s="1"/>
  <c r="R128" i="6"/>
  <c r="Q68" i="6"/>
  <c r="Q120" i="6" s="1"/>
  <c r="R120" i="6"/>
  <c r="Q82" i="6"/>
  <c r="Q134" i="6" s="1"/>
  <c r="R134" i="6"/>
  <c r="Q70" i="6"/>
  <c r="Q122" i="6" s="1"/>
  <c r="R122" i="6"/>
  <c r="Q61" i="6"/>
  <c r="Q113" i="6" s="1"/>
  <c r="R113" i="6"/>
  <c r="Q95" i="6"/>
  <c r="R147" i="6"/>
  <c r="Q85" i="6"/>
  <c r="Q137" i="6" s="1"/>
  <c r="R137" i="6"/>
  <c r="Q84" i="6"/>
  <c r="Q136" i="6" s="1"/>
  <c r="R136" i="6"/>
  <c r="Q101" i="6"/>
  <c r="Q153" i="6" s="1"/>
  <c r="R153" i="6"/>
  <c r="N127" i="6"/>
  <c r="N86" i="6"/>
  <c r="J72" i="6"/>
  <c r="J119" i="6"/>
  <c r="H67" i="6"/>
  <c r="H100" i="6"/>
  <c r="H152" i="6" s="1"/>
  <c r="J152" i="6"/>
  <c r="J155" i="6" s="1"/>
  <c r="C45" i="6"/>
  <c r="I148" i="6"/>
  <c r="M148" i="6"/>
  <c r="C25" i="6"/>
  <c r="E73" i="6"/>
  <c r="C50" i="6"/>
  <c r="C43" i="6"/>
  <c r="X103" i="6"/>
  <c r="P103" i="6"/>
  <c r="E80" i="6"/>
  <c r="X86" i="6"/>
  <c r="E71" i="6"/>
  <c r="O103" i="6"/>
  <c r="E93" i="6"/>
  <c r="E91" i="6"/>
  <c r="E90" i="6"/>
  <c r="E101" i="6"/>
  <c r="H98" i="6"/>
  <c r="H150" i="6" s="1"/>
  <c r="L80" i="6"/>
  <c r="L132" i="6" s="1"/>
  <c r="M72" i="6"/>
  <c r="L67" i="6"/>
  <c r="L119" i="6" s="1"/>
  <c r="L56" i="6"/>
  <c r="L108" i="6" s="1"/>
  <c r="L73" i="6"/>
  <c r="M86" i="6"/>
  <c r="L91" i="6"/>
  <c r="L143" i="6" s="1"/>
  <c r="L89" i="6"/>
  <c r="L141" i="6" s="1"/>
  <c r="L92" i="6"/>
  <c r="L102" i="6"/>
  <c r="L154" i="6" s="1"/>
  <c r="H60" i="6"/>
  <c r="H112" i="6" s="1"/>
  <c r="H91" i="6"/>
  <c r="H143" i="6" s="1"/>
  <c r="H89" i="6"/>
  <c r="H141" i="6" s="1"/>
  <c r="H88" i="6"/>
  <c r="H140" i="6" s="1"/>
  <c r="G132" i="6"/>
  <c r="W118" i="6"/>
  <c r="L75" i="6"/>
  <c r="L127" i="6" s="1"/>
  <c r="R103" i="6"/>
  <c r="Q87" i="6"/>
  <c r="H80" i="6"/>
  <c r="H132" i="6" s="1"/>
  <c r="U63" i="6"/>
  <c r="U115" i="6" s="1"/>
  <c r="AD72" i="6"/>
  <c r="AD124" i="6" s="1"/>
  <c r="AD103" i="6"/>
  <c r="Z86" i="6"/>
  <c r="U80" i="6"/>
  <c r="U132" i="6" s="1"/>
  <c r="U58" i="6"/>
  <c r="U110" i="6" s="1"/>
  <c r="U75" i="6"/>
  <c r="U127" i="6" s="1"/>
  <c r="U61" i="6"/>
  <c r="U113" i="6" s="1"/>
  <c r="U78" i="6"/>
  <c r="U92" i="6"/>
  <c r="U144" i="6" s="1"/>
  <c r="U94" i="6"/>
  <c r="U146" i="6" s="1"/>
  <c r="U89" i="6"/>
  <c r="U141" i="6" s="1"/>
  <c r="U99" i="6"/>
  <c r="U151" i="6" s="1"/>
  <c r="Q67" i="6"/>
  <c r="R72" i="6"/>
  <c r="Q98" i="6"/>
  <c r="Q150" i="6" s="1"/>
  <c r="Q97" i="6"/>
  <c r="Q149" i="6" s="1"/>
  <c r="J86" i="6"/>
  <c r="M141" i="6"/>
  <c r="V126" i="6"/>
  <c r="U76" i="6"/>
  <c r="U128" i="6" s="1"/>
  <c r="H129" i="6"/>
  <c r="R119" i="6"/>
  <c r="V115" i="6"/>
  <c r="E114" i="6"/>
  <c r="C42" i="6"/>
  <c r="P139" i="6"/>
  <c r="P155" i="6" s="1"/>
  <c r="R133" i="6"/>
  <c r="M108" i="6"/>
  <c r="D87" i="2"/>
  <c r="B24" i="2"/>
  <c r="B18" i="2"/>
  <c r="D79" i="2"/>
  <c r="B16" i="2"/>
  <c r="D75" i="2"/>
  <c r="D110" i="2" s="1"/>
  <c r="B12" i="2"/>
  <c r="B6" i="2"/>
  <c r="O67" i="2"/>
  <c r="O102" i="2" s="1"/>
  <c r="O103" i="2"/>
  <c r="Z67" i="2"/>
  <c r="Z102" i="2" s="1"/>
  <c r="Z103" i="2"/>
  <c r="V144" i="6"/>
  <c r="D53" i="6"/>
  <c r="Q132" i="6"/>
  <c r="E53" i="6"/>
  <c r="B54" i="2"/>
  <c r="B41" i="2"/>
  <c r="M127" i="6"/>
  <c r="U52" i="6"/>
  <c r="U53" i="6" s="1"/>
  <c r="Q108" i="6"/>
  <c r="B29" i="2"/>
  <c r="G89" i="2"/>
  <c r="P76" i="2"/>
  <c r="P111" i="2" s="1"/>
  <c r="B7" i="2"/>
  <c r="B17" i="2"/>
  <c r="AB129" i="2"/>
  <c r="AB100" i="2" s="1"/>
  <c r="AB65" i="2"/>
  <c r="D77" i="2"/>
  <c r="B5" i="2"/>
  <c r="AB155" i="6"/>
  <c r="Z138" i="6"/>
  <c r="J138" i="6"/>
  <c r="I124" i="6"/>
  <c r="AC129" i="2"/>
  <c r="AC100" i="2" s="1"/>
  <c r="AC65" i="2"/>
  <c r="R97" i="2"/>
  <c r="R94" i="2"/>
  <c r="R129" i="2" s="1"/>
  <c r="R127" i="2"/>
  <c r="B10" i="2"/>
  <c r="AA67" i="2"/>
  <c r="AA102" i="2" s="1"/>
  <c r="AA103" i="2"/>
  <c r="V67" i="2"/>
  <c r="V102" i="2" s="1"/>
  <c r="V103" i="2"/>
  <c r="M119" i="6"/>
  <c r="H103" i="2"/>
  <c r="H67" i="2"/>
  <c r="H102" i="2" s="1"/>
  <c r="R67" i="2"/>
  <c r="R102" i="2" s="1"/>
  <c r="R103" i="2"/>
  <c r="U125" i="2"/>
  <c r="U96" i="2"/>
  <c r="T90" i="2"/>
  <c r="C10" i="6"/>
  <c r="D76" i="2"/>
  <c r="B23" i="2"/>
  <c r="B31" i="2" s="1"/>
  <c r="B11" i="2"/>
  <c r="T89" i="2"/>
  <c r="T124" i="2" s="1"/>
  <c r="B53" i="2"/>
  <c r="B21" i="2"/>
  <c r="F103" i="6"/>
  <c r="Y138" i="6"/>
  <c r="P118" i="6"/>
  <c r="D118" i="6"/>
  <c r="U59" i="6"/>
  <c r="U111" i="6" s="1"/>
  <c r="X155" i="6"/>
  <c r="D155" i="6"/>
  <c r="F138" i="6"/>
  <c r="AC118" i="6"/>
  <c r="D83" i="2"/>
  <c r="B20" i="2"/>
  <c r="W67" i="2"/>
  <c r="W102" i="2" s="1"/>
  <c r="W103" i="2"/>
  <c r="N67" i="2"/>
  <c r="N102" i="2" s="1"/>
  <c r="N103" i="2"/>
  <c r="J67" i="2"/>
  <c r="J102" i="2" s="1"/>
  <c r="J103" i="2"/>
  <c r="L103" i="2"/>
  <c r="L67" i="2"/>
  <c r="L102" i="2" s="1"/>
  <c r="B27" i="2"/>
  <c r="B15" i="2"/>
  <c r="T72" i="2"/>
  <c r="T107" i="2" s="1"/>
  <c r="M60" i="3"/>
  <c r="U51" i="3"/>
  <c r="U60" i="3" s="1"/>
  <c r="E96" i="6"/>
  <c r="S72" i="6"/>
  <c r="AB103" i="6"/>
  <c r="T103" i="6"/>
  <c r="AB86" i="6"/>
  <c r="E68" i="6"/>
  <c r="E89" i="6"/>
  <c r="G103" i="6"/>
  <c r="E87" i="6"/>
  <c r="E85" i="6"/>
  <c r="E102" i="6"/>
  <c r="G154" i="6"/>
  <c r="G148" i="6"/>
  <c r="G142" i="6"/>
  <c r="AC72" i="6"/>
  <c r="L63" i="6"/>
  <c r="L115" i="6" s="1"/>
  <c r="Y86" i="6"/>
  <c r="L98" i="6"/>
  <c r="L150" i="6" s="1"/>
  <c r="L69" i="6"/>
  <c r="L121" i="6" s="1"/>
  <c r="L94" i="6"/>
  <c r="L146" i="6" s="1"/>
  <c r="L84" i="6"/>
  <c r="L136" i="6" s="1"/>
  <c r="L88" i="6"/>
  <c r="L140" i="6" s="1"/>
  <c r="L100" i="6"/>
  <c r="L152" i="6" s="1"/>
  <c r="H65" i="6"/>
  <c r="I86" i="6"/>
  <c r="H73" i="6"/>
  <c r="H90" i="6"/>
  <c r="H142" i="6" s="1"/>
  <c r="H84" i="6"/>
  <c r="H101" i="6"/>
  <c r="H153" i="6" s="1"/>
  <c r="H102" i="6"/>
  <c r="H154" i="6" s="1"/>
  <c r="I154" i="6"/>
  <c r="C41" i="6"/>
  <c r="O139" i="6"/>
  <c r="O155" i="6" s="1"/>
  <c r="G137" i="6"/>
  <c r="S119" i="6"/>
  <c r="G111" i="6"/>
  <c r="AA118" i="6"/>
  <c r="L68" i="6"/>
  <c r="L120" i="6" s="1"/>
  <c r="Q88" i="6"/>
  <c r="Q140" i="6" s="1"/>
  <c r="U81" i="6"/>
  <c r="U133" i="6" s="1"/>
  <c r="F86" i="6"/>
  <c r="Z103" i="6"/>
  <c r="U101" i="6"/>
  <c r="U153" i="6" s="1"/>
  <c r="U70" i="6"/>
  <c r="U122" i="6" s="1"/>
  <c r="U57" i="6"/>
  <c r="U109" i="6" s="1"/>
  <c r="U74" i="6"/>
  <c r="U126" i="6" s="1"/>
  <c r="U88" i="6"/>
  <c r="U140" i="6" s="1"/>
  <c r="U90" i="6"/>
  <c r="U142" i="6" s="1"/>
  <c r="U84" i="6"/>
  <c r="U136" i="6" s="1"/>
  <c r="U100" i="6"/>
  <c r="U152" i="6" s="1"/>
  <c r="R86" i="6"/>
  <c r="Q73" i="6"/>
  <c r="Q62" i="6"/>
  <c r="Q114" i="6" s="1"/>
  <c r="Q79" i="6"/>
  <c r="Q131" i="6" s="1"/>
  <c r="Q96" i="6"/>
  <c r="Q148" i="6" s="1"/>
  <c r="Q94" i="6"/>
  <c r="Q146" i="6" s="1"/>
  <c r="Q93" i="6"/>
  <c r="Q145" i="6" s="1"/>
  <c r="Q99" i="6"/>
  <c r="Q151" i="6" s="1"/>
  <c r="N72" i="6"/>
  <c r="N103" i="6"/>
  <c r="J103" i="6"/>
  <c r="H75" i="6"/>
  <c r="H127" i="6" s="1"/>
  <c r="C32" i="6"/>
  <c r="Q133" i="6"/>
  <c r="I129" i="6"/>
  <c r="C24" i="6"/>
  <c r="V122" i="6"/>
  <c r="M117" i="6"/>
  <c r="J114" i="6"/>
  <c r="V110" i="6"/>
  <c r="L87" i="6"/>
  <c r="L139" i="6" s="1"/>
  <c r="U68" i="6"/>
  <c r="U120" i="6" s="1"/>
  <c r="L59" i="6"/>
  <c r="L111" i="6" s="1"/>
  <c r="C48" i="6"/>
  <c r="C38" i="6"/>
  <c r="AD139" i="6"/>
  <c r="N139" i="6"/>
  <c r="N155" i="6" s="1"/>
  <c r="C33" i="6"/>
  <c r="D138" i="6"/>
  <c r="C17" i="6"/>
  <c r="F119" i="6"/>
  <c r="F124" i="6" s="1"/>
  <c r="C13" i="6"/>
  <c r="U73" i="6"/>
  <c r="M152" i="6"/>
  <c r="V151" i="6"/>
  <c r="V141" i="6"/>
  <c r="I140" i="6"/>
  <c r="T139" i="6"/>
  <c r="C31" i="6"/>
  <c r="V133" i="6"/>
  <c r="M132" i="6"/>
  <c r="R125" i="6"/>
  <c r="V113" i="6"/>
  <c r="I112" i="6"/>
  <c r="R151" i="6"/>
  <c r="Q143" i="6"/>
  <c r="C22" i="6"/>
  <c r="D71" i="2"/>
  <c r="B8" i="2"/>
  <c r="S67" i="2"/>
  <c r="S102" i="2" s="1"/>
  <c r="S103" i="2"/>
  <c r="F67" i="2"/>
  <c r="F102" i="2" s="1"/>
  <c r="F103" i="2"/>
  <c r="R112" i="6"/>
  <c r="D50" i="2"/>
  <c r="D55" i="2" s="1"/>
  <c r="B51" i="2"/>
  <c r="B42" i="2"/>
  <c r="C26" i="6"/>
  <c r="V128" i="6"/>
  <c r="D84" i="2"/>
  <c r="D103" i="2"/>
  <c r="B56" i="2"/>
  <c r="B19" i="2"/>
  <c r="D81" i="2"/>
  <c r="T68" i="2"/>
  <c r="T103" i="2" s="1"/>
  <c r="B25" i="2"/>
  <c r="T77" i="2"/>
  <c r="T112" i="2" s="1"/>
  <c r="I67" i="2"/>
  <c r="I102" i="2" s="1"/>
  <c r="C32" i="2" l="1"/>
  <c r="C61" i="2"/>
  <c r="C45" i="2"/>
  <c r="C33" i="2"/>
  <c r="B32" i="2"/>
  <c r="J61" i="3"/>
  <c r="N138" i="6"/>
  <c r="B35" i="2"/>
  <c r="W65" i="2"/>
  <c r="AA65" i="2"/>
  <c r="U46" i="3"/>
  <c r="U50" i="3" s="1"/>
  <c r="F6" i="3" s="1"/>
  <c r="F7" i="3" s="1"/>
  <c r="E112" i="6"/>
  <c r="C60" i="6"/>
  <c r="C112" i="6" s="1"/>
  <c r="J118" i="6"/>
  <c r="O138" i="6"/>
  <c r="O156" i="6" s="1"/>
  <c r="O158" i="6" s="1"/>
  <c r="T155" i="6"/>
  <c r="C65" i="6"/>
  <c r="C117" i="6" s="1"/>
  <c r="H72" i="6"/>
  <c r="R155" i="6"/>
  <c r="K138" i="6"/>
  <c r="S124" i="6"/>
  <c r="S156" i="6" s="1"/>
  <c r="S158" i="6" s="1"/>
  <c r="J124" i="6"/>
  <c r="K124" i="6"/>
  <c r="C92" i="6"/>
  <c r="C144" i="6" s="1"/>
  <c r="Y65" i="2"/>
  <c r="V65" i="2"/>
  <c r="G94" i="2"/>
  <c r="G129" i="2" s="1"/>
  <c r="E102" i="2"/>
  <c r="K127" i="2"/>
  <c r="J104" i="6"/>
  <c r="U65" i="2"/>
  <c r="Z65" i="2"/>
  <c r="T94" i="2"/>
  <c r="T65" i="2" s="1"/>
  <c r="B82" i="2"/>
  <c r="B117" i="2" s="1"/>
  <c r="C95" i="6"/>
  <c r="C147" i="6" s="1"/>
  <c r="M138" i="6"/>
  <c r="AB104" i="6"/>
  <c r="T118" i="6"/>
  <c r="N118" i="6"/>
  <c r="N156" i="6" s="1"/>
  <c r="N158" i="6" s="1"/>
  <c r="E88" i="2"/>
  <c r="E123" i="2" s="1"/>
  <c r="P96" i="2"/>
  <c r="E90" i="2"/>
  <c r="E125" i="2" s="1"/>
  <c r="B78" i="2"/>
  <c r="B113" i="2" s="1"/>
  <c r="P127" i="2"/>
  <c r="P97" i="2"/>
  <c r="K67" i="2"/>
  <c r="K102" i="2" s="1"/>
  <c r="B69" i="2"/>
  <c r="B104" i="2" s="1"/>
  <c r="X129" i="2"/>
  <c r="X100" i="2" s="1"/>
  <c r="P125" i="2"/>
  <c r="B74" i="2"/>
  <c r="B109" i="2" s="1"/>
  <c r="G67" i="2"/>
  <c r="G102" i="2" s="1"/>
  <c r="B73" i="2"/>
  <c r="B108" i="2" s="1"/>
  <c r="N104" i="6"/>
  <c r="R118" i="6"/>
  <c r="T104" i="6"/>
  <c r="C78" i="6"/>
  <c r="C130" i="6" s="1"/>
  <c r="C62" i="6"/>
  <c r="C114" i="6" s="1"/>
  <c r="Q86" i="6"/>
  <c r="G118" i="6"/>
  <c r="C76" i="6"/>
  <c r="C128" i="6" s="1"/>
  <c r="C57" i="6"/>
  <c r="C109" i="6" s="1"/>
  <c r="I138" i="6"/>
  <c r="R124" i="6"/>
  <c r="C56" i="6"/>
  <c r="C108" i="6" s="1"/>
  <c r="T127" i="2"/>
  <c r="B72" i="2"/>
  <c r="B107" i="2" s="1"/>
  <c r="B86" i="2"/>
  <c r="B121" i="2" s="1"/>
  <c r="C52" i="6"/>
  <c r="C53" i="6" s="1"/>
  <c r="L86" i="6"/>
  <c r="T138" i="6"/>
  <c r="C84" i="6"/>
  <c r="C136" i="6" s="1"/>
  <c r="U130" i="6"/>
  <c r="C63" i="6"/>
  <c r="C115" i="6" s="1"/>
  <c r="G138" i="6"/>
  <c r="I104" i="6"/>
  <c r="Y104" i="6"/>
  <c r="G155" i="6"/>
  <c r="I118" i="6"/>
  <c r="U118" i="6"/>
  <c r="G104" i="6"/>
  <c r="C99" i="6"/>
  <c r="C151" i="6" s="1"/>
  <c r="C61" i="6"/>
  <c r="C113" i="6" s="1"/>
  <c r="C97" i="6"/>
  <c r="C149" i="6" s="1"/>
  <c r="M155" i="6"/>
  <c r="H128" i="6"/>
  <c r="H86" i="6"/>
  <c r="C74" i="6"/>
  <c r="C126" i="6" s="1"/>
  <c r="H117" i="6"/>
  <c r="P67" i="2"/>
  <c r="P102" i="2" s="1"/>
  <c r="G105" i="2"/>
  <c r="B70" i="2"/>
  <c r="B105" i="2" s="1"/>
  <c r="B68" i="2"/>
  <c r="B103" i="2" s="1"/>
  <c r="E127" i="2"/>
  <c r="E94" i="2"/>
  <c r="E129" i="2" s="1"/>
  <c r="C102" i="6"/>
  <c r="C154" i="6" s="1"/>
  <c r="E154" i="6"/>
  <c r="F9" i="3"/>
  <c r="F11" i="3" s="1"/>
  <c r="T125" i="2"/>
  <c r="T96" i="2"/>
  <c r="C91" i="6"/>
  <c r="C143" i="6" s="1"/>
  <c r="E143" i="6"/>
  <c r="C83" i="6"/>
  <c r="C135" i="6" s="1"/>
  <c r="E135" i="6"/>
  <c r="C88" i="6"/>
  <c r="C140" i="6" s="1"/>
  <c r="C98" i="6"/>
  <c r="C150" i="6" s="1"/>
  <c r="E150" i="6"/>
  <c r="C79" i="6"/>
  <c r="C131" i="6" s="1"/>
  <c r="AA104" i="6"/>
  <c r="C75" i="2"/>
  <c r="U86" i="6"/>
  <c r="U125" i="6"/>
  <c r="C59" i="6"/>
  <c r="C111" i="6" s="1"/>
  <c r="E111" i="6"/>
  <c r="M61" i="3"/>
  <c r="Q147" i="6"/>
  <c r="D112" i="2"/>
  <c r="B77" i="2"/>
  <c r="B112" i="2" s="1"/>
  <c r="C93" i="6"/>
  <c r="C145" i="6" s="1"/>
  <c r="E145" i="6"/>
  <c r="C58" i="6"/>
  <c r="C110" i="6" s="1"/>
  <c r="E110" i="6"/>
  <c r="C69" i="6"/>
  <c r="C121" i="6" s="1"/>
  <c r="E121" i="6"/>
  <c r="H125" i="6"/>
  <c r="D106" i="2"/>
  <c r="B71" i="2"/>
  <c r="B106" i="2" s="1"/>
  <c r="Z104" i="6"/>
  <c r="E103" i="6"/>
  <c r="C87" i="6"/>
  <c r="C139" i="6" s="1"/>
  <c r="E139" i="6"/>
  <c r="C68" i="6"/>
  <c r="C120" i="6" s="1"/>
  <c r="E120" i="6"/>
  <c r="H151" i="6"/>
  <c r="H155" i="6" s="1"/>
  <c r="H136" i="6"/>
  <c r="F104" i="6"/>
  <c r="G124" i="2"/>
  <c r="B89" i="2"/>
  <c r="B124" i="2" s="1"/>
  <c r="L124" i="6"/>
  <c r="D114" i="2"/>
  <c r="B79" i="2"/>
  <c r="B114" i="2" s="1"/>
  <c r="H119" i="6"/>
  <c r="H124" i="6" s="1"/>
  <c r="M118" i="6"/>
  <c r="P156" i="6"/>
  <c r="P158" i="6" s="1"/>
  <c r="H113" i="6"/>
  <c r="L125" i="6"/>
  <c r="L138" i="6" s="1"/>
  <c r="Q125" i="6"/>
  <c r="Q138" i="6" s="1"/>
  <c r="Q72" i="6"/>
  <c r="Q119" i="6"/>
  <c r="Q124" i="6" s="1"/>
  <c r="R104" i="6"/>
  <c r="L72" i="6"/>
  <c r="C101" i="6"/>
  <c r="C153" i="6" s="1"/>
  <c r="E153" i="6"/>
  <c r="O104" i="6"/>
  <c r="P104" i="6"/>
  <c r="E72" i="6"/>
  <c r="C67" i="6"/>
  <c r="C119" i="6" s="1"/>
  <c r="E119" i="6"/>
  <c r="AC104" i="6"/>
  <c r="I155" i="6"/>
  <c r="K104" i="6"/>
  <c r="C70" i="6"/>
  <c r="C122" i="6" s="1"/>
  <c r="E122" i="6"/>
  <c r="F156" i="6"/>
  <c r="F158" i="6" s="1"/>
  <c r="V104" i="6"/>
  <c r="C94" i="6"/>
  <c r="C146" i="6" s="1"/>
  <c r="E146" i="6"/>
  <c r="S104" i="6"/>
  <c r="Z156" i="6"/>
  <c r="Z158" i="6" s="1"/>
  <c r="V124" i="6"/>
  <c r="L118" i="6"/>
  <c r="C89" i="6"/>
  <c r="C141" i="6" s="1"/>
  <c r="E141" i="6"/>
  <c r="X156" i="6"/>
  <c r="X158" i="6" s="1"/>
  <c r="D58" i="2"/>
  <c r="D85" i="2"/>
  <c r="D120" i="2" s="1"/>
  <c r="Q118" i="6"/>
  <c r="C73" i="6"/>
  <c r="C125" i="6" s="1"/>
  <c r="E86" i="6"/>
  <c r="E125" i="6"/>
  <c r="C100" i="6"/>
  <c r="C152" i="6" s="1"/>
  <c r="E152" i="6"/>
  <c r="C82" i="6"/>
  <c r="C134" i="6" s="1"/>
  <c r="E134" i="6"/>
  <c r="V118" i="6"/>
  <c r="U72" i="6"/>
  <c r="U119" i="6"/>
  <c r="U124" i="6" s="1"/>
  <c r="D67" i="2"/>
  <c r="D102" i="2" s="1"/>
  <c r="R138" i="6"/>
  <c r="C85" i="6"/>
  <c r="C137" i="6" s="1"/>
  <c r="E137" i="6"/>
  <c r="T67" i="2"/>
  <c r="T102" i="2" s="1"/>
  <c r="D111" i="2"/>
  <c r="B76" i="2"/>
  <c r="B111" i="2" s="1"/>
  <c r="M124" i="6"/>
  <c r="AB156" i="6"/>
  <c r="AB158" i="6" s="1"/>
  <c r="D122" i="2"/>
  <c r="B87" i="2"/>
  <c r="B122" i="2" s="1"/>
  <c r="AD104" i="6"/>
  <c r="AD156" i="6" s="1"/>
  <c r="AD158" i="6" s="1"/>
  <c r="AD155" i="6"/>
  <c r="Q103" i="6"/>
  <c r="Q139" i="6"/>
  <c r="C80" i="6"/>
  <c r="C132" i="6" s="1"/>
  <c r="E132" i="6"/>
  <c r="W156" i="6"/>
  <c r="W158" i="6" s="1"/>
  <c r="C75" i="6"/>
  <c r="C127" i="6" s="1"/>
  <c r="E127" i="6"/>
  <c r="W104" i="6"/>
  <c r="V155" i="6"/>
  <c r="AC156" i="6"/>
  <c r="AC158" i="6" s="1"/>
  <c r="B50" i="2"/>
  <c r="D80" i="2"/>
  <c r="D116" i="2"/>
  <c r="B81" i="2"/>
  <c r="B116" i="2" s="1"/>
  <c r="D119" i="2"/>
  <c r="B84" i="2"/>
  <c r="B119" i="2" s="1"/>
  <c r="L103" i="6"/>
  <c r="C96" i="6"/>
  <c r="C148" i="6" s="1"/>
  <c r="E148" i="6"/>
  <c r="D118" i="2"/>
  <c r="B83" i="2"/>
  <c r="B118" i="2" s="1"/>
  <c r="D156" i="6"/>
  <c r="D158" i="6" s="1"/>
  <c r="L144" i="6"/>
  <c r="L155" i="6" s="1"/>
  <c r="V138" i="6"/>
  <c r="C90" i="6"/>
  <c r="C142" i="6" s="1"/>
  <c r="E142" i="6"/>
  <c r="C71" i="6"/>
  <c r="C123" i="6" s="1"/>
  <c r="E123" i="6"/>
  <c r="X104" i="6"/>
  <c r="G124" i="6"/>
  <c r="M104" i="6"/>
  <c r="C64" i="6"/>
  <c r="C116" i="6" s="1"/>
  <c r="E116" i="6"/>
  <c r="H103" i="6"/>
  <c r="Y156" i="6"/>
  <c r="Y158" i="6" s="1"/>
  <c r="C77" i="6"/>
  <c r="C129" i="6" s="1"/>
  <c r="E129" i="6"/>
  <c r="U103" i="6"/>
  <c r="U139" i="6"/>
  <c r="U155" i="6" s="1"/>
  <c r="AA156" i="6"/>
  <c r="AA158" i="6" s="1"/>
  <c r="C81" i="6"/>
  <c r="C133" i="6" s="1"/>
  <c r="E133" i="6"/>
  <c r="C37" i="2" l="1"/>
  <c r="B45" i="2"/>
  <c r="B61" i="2"/>
  <c r="C91" i="2"/>
  <c r="B91" i="2" s="1"/>
  <c r="B126" i="2" s="1"/>
  <c r="U61" i="3"/>
  <c r="J156" i="6"/>
  <c r="J158" i="6" s="1"/>
  <c r="K156" i="6"/>
  <c r="K158" i="6" s="1"/>
  <c r="T156" i="6"/>
  <c r="T158" i="6" s="1"/>
  <c r="U104" i="6"/>
  <c r="Q155" i="6"/>
  <c r="Q156" i="6" s="1"/>
  <c r="Q158" i="6" s="1"/>
  <c r="I156" i="6"/>
  <c r="I158" i="6" s="1"/>
  <c r="C86" i="6"/>
  <c r="C138" i="6" s="1"/>
  <c r="T129" i="2"/>
  <c r="T100" i="2" s="1"/>
  <c r="L156" i="6"/>
  <c r="L158" i="6" s="1"/>
  <c r="R156" i="6"/>
  <c r="R158" i="6" s="1"/>
  <c r="U138" i="6"/>
  <c r="U156" i="6" s="1"/>
  <c r="U158" i="6" s="1"/>
  <c r="H118" i="6"/>
  <c r="G95" i="2"/>
  <c r="E118" i="6"/>
  <c r="G156" i="6"/>
  <c r="G158" i="6" s="1"/>
  <c r="H104" i="6"/>
  <c r="C72" i="6"/>
  <c r="C124" i="6" s="1"/>
  <c r="M156" i="6"/>
  <c r="M158" i="6" s="1"/>
  <c r="V156" i="6"/>
  <c r="V158" i="6" s="1"/>
  <c r="L104" i="6"/>
  <c r="D60" i="2"/>
  <c r="D88" i="2"/>
  <c r="D123" i="2" s="1"/>
  <c r="E124" i="6"/>
  <c r="E155" i="6"/>
  <c r="H138" i="6"/>
  <c r="C110" i="2"/>
  <c r="B75" i="2"/>
  <c r="B110" i="2" s="1"/>
  <c r="C67" i="2"/>
  <c r="E104" i="6"/>
  <c r="C103" i="6"/>
  <c r="D115" i="2"/>
  <c r="B80" i="2"/>
  <c r="B115" i="2" s="1"/>
  <c r="Q104" i="6"/>
  <c r="E138" i="6"/>
  <c r="C126" i="2" l="1"/>
  <c r="B37" i="2"/>
  <c r="B64" i="2" s="1"/>
  <c r="C55" i="2"/>
  <c r="B55" i="2" s="1"/>
  <c r="C58" i="2"/>
  <c r="H156" i="6"/>
  <c r="H158" i="6" s="1"/>
  <c r="C104" i="6"/>
  <c r="C155" i="6"/>
  <c r="C88" i="2"/>
  <c r="D62" i="2"/>
  <c r="D92" i="2" s="1"/>
  <c r="D90" i="2"/>
  <c r="D125" i="2" s="1"/>
  <c r="C85" i="2"/>
  <c r="C102" i="2"/>
  <c r="B67" i="2"/>
  <c r="B102" i="2" s="1"/>
  <c r="E156" i="6"/>
  <c r="E158" i="6" s="1"/>
  <c r="B58" i="2" l="1"/>
  <c r="C60" i="2"/>
  <c r="C62" i="2" s="1"/>
  <c r="C92" i="2" s="1"/>
  <c r="B92" i="2" s="1"/>
  <c r="C156" i="6"/>
  <c r="C158" i="6" s="1"/>
  <c r="D127" i="2"/>
  <c r="D94" i="2"/>
  <c r="D129" i="2" s="1"/>
  <c r="B60" i="2"/>
  <c r="B62" i="2" s="1"/>
  <c r="C90" i="2"/>
  <c r="C120" i="2"/>
  <c r="B85" i="2"/>
  <c r="B120" i="2" s="1"/>
  <c r="C123" i="2"/>
  <c r="B88" i="2"/>
  <c r="B123" i="2" s="1"/>
  <c r="C94" i="2" l="1"/>
  <c r="C129" i="2" s="1"/>
  <c r="C127" i="2"/>
  <c r="C125" i="2"/>
  <c r="B90" i="2"/>
  <c r="B125" i="2" s="1"/>
  <c r="B94" i="2" l="1"/>
  <c r="B129" i="2" s="1"/>
  <c r="B127" i="2"/>
</calcChain>
</file>

<file path=xl/comments1.xml><?xml version="1.0" encoding="utf-8"?>
<comments xmlns="http://schemas.openxmlformats.org/spreadsheetml/2006/main">
  <authors>
    <author>作者</author>
  </authors>
  <commentList>
    <comment ref="I2" authorId="0" shapeId="0">
      <text>
        <r>
          <rPr>
            <b/>
            <sz val="9"/>
            <rFont val="宋体"/>
            <family val="3"/>
            <charset val="134"/>
          </rPr>
          <t>作者:</t>
        </r>
        <r>
          <rPr>
            <sz val="9"/>
            <rFont val="宋体"/>
            <family val="3"/>
            <charset val="134"/>
          </rPr>
          <t xml:space="preserve">
4月暂不填，从2017年5月考核表开始填。</t>
        </r>
      </text>
    </comment>
    <comment ref="C3" authorId="0" shapeId="0">
      <text>
        <r>
          <rPr>
            <b/>
            <sz val="9"/>
            <rFont val="宋体"/>
            <family val="3"/>
            <charset val="134"/>
          </rPr>
          <t>作者:</t>
        </r>
        <r>
          <rPr>
            <sz val="9"/>
            <rFont val="宋体"/>
            <family val="3"/>
            <charset val="134"/>
          </rPr>
          <t xml:space="preserve">
总部交易</t>
        </r>
      </text>
    </comment>
    <comment ref="I3" authorId="0" shapeId="0">
      <text>
        <r>
          <rPr>
            <b/>
            <sz val="9"/>
            <rFont val="宋体"/>
            <family val="3"/>
            <charset val="134"/>
          </rPr>
          <t>作者:</t>
        </r>
        <r>
          <rPr>
            <sz val="9"/>
            <rFont val="宋体"/>
            <family val="3"/>
            <charset val="134"/>
          </rPr>
          <t xml:space="preserve">
4月暂不填，从2017年5月考核表开始填。</t>
        </r>
      </text>
    </comment>
    <comment ref="C36" authorId="0" shapeId="0">
      <text>
        <r>
          <rPr>
            <b/>
            <sz val="9"/>
            <rFont val="宋体"/>
            <family val="3"/>
            <charset val="134"/>
          </rPr>
          <t>作者:</t>
        </r>
        <r>
          <rPr>
            <sz val="9"/>
            <rFont val="宋体"/>
            <family val="3"/>
            <charset val="134"/>
          </rPr>
          <t xml:space="preserve">
总部交易</t>
        </r>
      </text>
    </comment>
    <comment ref="I36" authorId="0" shapeId="0">
      <text>
        <r>
          <rPr>
            <b/>
            <sz val="9"/>
            <rFont val="宋体"/>
            <family val="3"/>
            <charset val="134"/>
          </rPr>
          <t>作者:</t>
        </r>
        <r>
          <rPr>
            <sz val="9"/>
            <rFont val="宋体"/>
            <family val="3"/>
            <charset val="134"/>
          </rPr>
          <t xml:space="preserve">
4月暂不填，从2017年5月考核表开始填。</t>
        </r>
      </text>
    </comment>
    <comment ref="C66" authorId="0" shapeId="0">
      <text>
        <r>
          <rPr>
            <b/>
            <sz val="9"/>
            <rFont val="宋体"/>
            <family val="3"/>
            <charset val="134"/>
          </rPr>
          <t>作者:</t>
        </r>
        <r>
          <rPr>
            <sz val="9"/>
            <rFont val="宋体"/>
            <family val="3"/>
            <charset val="134"/>
          </rPr>
          <t xml:space="preserve">
总部交易</t>
        </r>
      </text>
    </comment>
    <comment ref="I66" authorId="0" shapeId="0">
      <text>
        <r>
          <rPr>
            <b/>
            <sz val="9"/>
            <rFont val="宋体"/>
            <family val="3"/>
            <charset val="134"/>
          </rPr>
          <t>作者:</t>
        </r>
        <r>
          <rPr>
            <sz val="9"/>
            <rFont val="宋体"/>
            <family val="3"/>
            <charset val="134"/>
          </rPr>
          <t xml:space="preserve">
4月暂不填，从2017年5月考核表开始填。</t>
        </r>
      </text>
    </comment>
    <comment ref="C101" authorId="0" shapeId="0">
      <text>
        <r>
          <rPr>
            <b/>
            <sz val="9"/>
            <rFont val="宋体"/>
            <family val="3"/>
            <charset val="134"/>
          </rPr>
          <t>作者:</t>
        </r>
        <r>
          <rPr>
            <sz val="9"/>
            <rFont val="宋体"/>
            <family val="3"/>
            <charset val="134"/>
          </rPr>
          <t xml:space="preserve">
总部交易</t>
        </r>
      </text>
    </comment>
    <comment ref="I101"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shapeId="0">
      <text>
        <r>
          <rPr>
            <b/>
            <sz val="9"/>
            <rFont val="宋体"/>
            <family val="3"/>
            <charset val="134"/>
          </rPr>
          <t>作者:</t>
        </r>
        <r>
          <rPr>
            <sz val="9"/>
            <rFont val="宋体"/>
            <family val="3"/>
            <charset val="134"/>
          </rPr>
          <t xml:space="preserve">
总部交易</t>
        </r>
      </text>
    </comment>
    <comment ref="J3"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作者</author>
  </authors>
  <commentList>
    <comment ref="A43" authorId="0" shapeId="0">
      <text>
        <r>
          <rPr>
            <b/>
            <sz val="9"/>
            <rFont val="宋体"/>
            <family val="3"/>
            <charset val="134"/>
          </rPr>
          <t>作者:</t>
        </r>
        <r>
          <rPr>
            <sz val="9"/>
            <rFont val="宋体"/>
            <family val="3"/>
            <charset val="134"/>
          </rPr>
          <t xml:space="preserve">
投顾占一半</t>
        </r>
      </text>
    </comment>
  </commentList>
</comments>
</file>

<file path=xl/sharedStrings.xml><?xml version="1.0" encoding="utf-8"?>
<sst xmlns="http://schemas.openxmlformats.org/spreadsheetml/2006/main" count="4034" uniqueCount="1135">
  <si>
    <t>报表数据</t>
  </si>
  <si>
    <t>项目名称</t>
  </si>
  <si>
    <t>合计</t>
  </si>
  <si>
    <t>其他</t>
  </si>
  <si>
    <t>财富证券总部</t>
  </si>
  <si>
    <t>经纪业务</t>
  </si>
  <si>
    <t>资产管理部</t>
  </si>
  <si>
    <t>权益投资小计</t>
  </si>
  <si>
    <t>权益产品投资部</t>
  </si>
  <si>
    <t>量化产品投资部</t>
  </si>
  <si>
    <t>证券投资部</t>
  </si>
  <si>
    <t>固收投资小计</t>
  </si>
  <si>
    <t>固定收益投资部</t>
  </si>
  <si>
    <t>固定收益市场部</t>
  </si>
  <si>
    <t>固收产品投资部</t>
  </si>
  <si>
    <t>投顾业务部</t>
  </si>
  <si>
    <t>深分投资小计</t>
  </si>
  <si>
    <t>做市业务部</t>
  </si>
  <si>
    <t>金融衍生品部</t>
  </si>
  <si>
    <t>深圳管理总部</t>
  </si>
  <si>
    <t>投资银行合计</t>
  </si>
  <si>
    <t>投资银行一部</t>
  </si>
  <si>
    <t>投资银行二部</t>
  </si>
  <si>
    <t>投资银行三部</t>
  </si>
  <si>
    <t>投资银行四部</t>
  </si>
  <si>
    <t>投资银行北京一部</t>
  </si>
  <si>
    <t>投资银行北京二部</t>
  </si>
  <si>
    <t>投资银行深圳一部（筹）</t>
  </si>
  <si>
    <t>投资银行管理部</t>
  </si>
  <si>
    <t>运营支持部</t>
  </si>
  <si>
    <t>母公司抵消</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</si>
  <si>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</si>
  <si>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</si>
  <si>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</si>
  <si>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</si>
  <si>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</si>
  <si>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</si>
  <si>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</si>
  <si>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</si>
  <si>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</si>
  <si>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</si>
  <si>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</si>
  <si>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</si>
  <si>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</si>
  <si>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</si>
  <si>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</si>
  <si>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</si>
  <si>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</si>
  <si>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</si>
  <si>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</si>
  <si>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</si>
  <si>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</si>
  <si>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</si>
  <si>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</si>
  <si>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</si>
  <si>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</si>
  <si>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</si>
  <si>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</si>
  <si>
    <t>验证：</t>
  </si>
  <si>
    <t>考核调整数据</t>
  </si>
  <si>
    <t>投资银行深圳一部</t>
  </si>
  <si>
    <t>营业收入</t>
  </si>
  <si>
    <t>手续费及佣金收入</t>
  </si>
  <si>
    <t>投资银行业务净收入</t>
  </si>
  <si>
    <t>资产管理业务净收入</t>
  </si>
  <si>
    <t>利息净收入</t>
  </si>
  <si>
    <t>投资收益</t>
  </si>
  <si>
    <t>外部投资收益</t>
  </si>
  <si>
    <t>公允价值变动</t>
  </si>
  <si>
    <t>汇兑损益</t>
  </si>
  <si>
    <t>其他业务收入</t>
  </si>
  <si>
    <t>资产处置收益</t>
  </si>
  <si>
    <t>其他收益</t>
  </si>
  <si>
    <t>营业支出</t>
  </si>
  <si>
    <t>其它业务成本</t>
  </si>
  <si>
    <t>营业利润</t>
  </si>
  <si>
    <t>利润总额</t>
  </si>
  <si>
    <t>减：所得税费用</t>
  </si>
  <si>
    <t>净利润</t>
  </si>
  <si>
    <t>综合收益</t>
  </si>
  <si>
    <t>综合收益总额</t>
  </si>
  <si>
    <t>考核利润表</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</si>
  <si>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</si>
  <si>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</si>
  <si>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</si>
  <si>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</si>
  <si>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</si>
  <si>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rPr>
        <b/>
        <sz val="10"/>
        <rFont val="Times New Roman"/>
        <family val="1"/>
      </rPr>
      <t>7.</t>
    </r>
    <r>
      <rPr>
        <b/>
        <sz val="10"/>
        <rFont val="宋体"/>
        <family val="3"/>
        <charset val="134"/>
      </rPr>
      <t>资产处置收益</t>
    </r>
  </si>
  <si>
    <r>
      <rPr>
        <b/>
        <sz val="10"/>
        <rFont val="Times New Roman"/>
        <family val="1"/>
      </rPr>
      <t>8.</t>
    </r>
    <r>
      <rPr>
        <b/>
        <sz val="10"/>
        <rFont val="宋体"/>
        <family val="3"/>
        <charset val="134"/>
      </rPr>
      <t>其他收益</t>
    </r>
  </si>
  <si>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</si>
  <si>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</si>
  <si>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</si>
  <si>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</si>
  <si>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t>三、营业利润</t>
  </si>
  <si>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</si>
  <si>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</si>
  <si>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t>四、利润总额</t>
  </si>
  <si>
    <r>
      <rPr>
        <sz val="10"/>
        <rFont val="Times New Roman"/>
        <family val="1"/>
      </rPr>
      <t xml:space="preserve">  </t>
    </r>
    <r>
      <rPr>
        <sz val="10"/>
        <rFont val="宋体"/>
        <family val="3"/>
        <charset val="134"/>
      </rPr>
      <t>减：所得税费用</t>
    </r>
  </si>
  <si>
    <t>五、净利润</t>
  </si>
  <si>
    <t>资金成本</t>
  </si>
  <si>
    <t>扣除资金成本后综合收益总额</t>
  </si>
  <si>
    <t>费用验证</t>
  </si>
  <si>
    <t>2017年1-9月费用调整表</t>
  </si>
  <si>
    <t>调整前</t>
  </si>
  <si>
    <t>单位：元</t>
  </si>
  <si>
    <t>类别</t>
  </si>
  <si>
    <t>项  目</t>
  </si>
  <si>
    <t>总部中后台</t>
  </si>
  <si>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</si>
  <si>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</si>
  <si>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</si>
  <si>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</si>
  <si>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</si>
  <si>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</si>
  <si>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</si>
  <si>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</si>
  <si>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</si>
  <si>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</si>
  <si>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</si>
  <si>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</si>
  <si>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</si>
  <si>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</si>
  <si>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</si>
  <si>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</si>
  <si>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</si>
  <si>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</si>
  <si>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</si>
  <si>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</si>
  <si>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</si>
  <si>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</si>
  <si>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</si>
  <si>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</si>
  <si>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</si>
  <si>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</si>
  <si>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</si>
  <si>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</si>
  <si>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</si>
  <si>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</si>
  <si>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</si>
  <si>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</si>
  <si>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</si>
  <si>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</si>
  <si>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</si>
  <si>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</si>
  <si>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</si>
  <si>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</si>
  <si>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</si>
  <si>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</si>
  <si>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</si>
  <si>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</si>
  <si>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</si>
  <si>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</si>
  <si>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</si>
  <si>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</si>
  <si>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</si>
  <si>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</si>
  <si>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</si>
  <si>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</si>
  <si>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</si>
  <si>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单位:(01)财富证券有限责任公司</t>
  </si>
  <si>
    <t>财富证券有限责任公司</t>
  </si>
  <si>
    <t>总部交易</t>
  </si>
  <si>
    <t>结算托管部</t>
  </si>
  <si>
    <t>深圳分公司</t>
  </si>
  <si>
    <t>投资银行总部</t>
  </si>
  <si>
    <t>资管业务</t>
  </si>
  <si>
    <t>网络金融部</t>
  </si>
  <si>
    <t>浙江分公司</t>
  </si>
  <si>
    <t>广东分公司</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</si>
  <si>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</si>
  <si>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</si>
  <si>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</si>
  <si>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</si>
  <si>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</si>
  <si>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</si>
  <si>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</si>
  <si>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</si>
  <si>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</si>
  <si>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</si>
  <si>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</si>
  <si>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</si>
  <si>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</si>
  <si>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</si>
  <si>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</si>
  <si>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</si>
  <si>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</si>
  <si>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</si>
  <si>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</si>
  <si>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</si>
  <si>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</si>
  <si>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</si>
  <si>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</si>
  <si>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</si>
  <si>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</si>
  <si>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</si>
  <si>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</si>
  <si>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</si>
  <si>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</si>
  <si>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</si>
  <si>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</si>
  <si>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</si>
  <si>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</si>
  <si>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</si>
  <si>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</si>
  <si>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</si>
  <si>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</si>
  <si>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</si>
  <si>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</si>
  <si>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</si>
  <si>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</si>
  <si>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</si>
  <si>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</si>
  <si>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</si>
  <si>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</si>
  <si>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</si>
  <si>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</si>
  <si>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</si>
  <si>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</si>
  <si>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</si>
  <si>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</si>
  <si>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</si>
  <si>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</si>
  <si>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</si>
  <si>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营业收入调整额</t>
  </si>
  <si>
    <t>手续费及佣金收入调整额</t>
  </si>
  <si>
    <t>其中：证券经纪业务净收入调整额</t>
  </si>
  <si>
    <t>投资银行业务净收入调整额</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</si>
  <si>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</si>
  <si>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</si>
  <si>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</si>
  <si>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</si>
  <si>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</si>
  <si>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</si>
  <si>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</si>
  <si>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</si>
  <si>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</si>
  <si>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</si>
  <si>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</si>
  <si>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</si>
  <si>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</si>
  <si>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</si>
  <si>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</si>
  <si>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</si>
  <si>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</si>
  <si>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</si>
  <si>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</si>
  <si>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</si>
  <si>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</si>
  <si>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</si>
  <si>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</si>
  <si>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</si>
  <si>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</si>
  <si>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</si>
  <si>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</si>
  <si>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</si>
  <si>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</si>
  <si>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</si>
  <si>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</si>
  <si>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</si>
  <si>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</si>
  <si>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</si>
  <si>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</si>
  <si>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</si>
  <si>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</si>
  <si>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</si>
  <si>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</si>
  <si>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</si>
  <si>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</si>
  <si>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</si>
  <si>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</si>
  <si>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</si>
  <si>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</si>
  <si>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</si>
  <si>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</si>
  <si>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</si>
  <si>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</si>
  <si>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</si>
  <si>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</si>
  <si>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</si>
  <si>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</si>
  <si>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</si>
  <si>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</si>
  <si>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</si>
  <si>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</si>
  <si>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</si>
  <si>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</si>
  <si>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</si>
  <si>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</si>
  <si>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</si>
  <si>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</si>
  <si>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</si>
  <si>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</si>
  <si>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</si>
  <si>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</si>
  <si>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</si>
  <si>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</si>
  <si>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</si>
  <si>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</si>
  <si>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</si>
  <si>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</si>
  <si>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</si>
  <si>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</si>
  <si>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</si>
  <si>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</si>
  <si>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</si>
  <si>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</si>
  <si>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</si>
  <si>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</si>
  <si>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</si>
  <si>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</si>
  <si>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</si>
  <si>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</si>
  <si>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</si>
  <si>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</si>
  <si>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</si>
  <si>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</si>
  <si>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</si>
  <si>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</si>
  <si>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</si>
  <si>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</si>
  <si>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</si>
  <si>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</si>
  <si>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</si>
  <si>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</si>
  <si>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</si>
  <si>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</si>
  <si>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</si>
  <si>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</si>
  <si>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</si>
  <si>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</si>
  <si>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</si>
  <si>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</si>
  <si>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</si>
  <si>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</si>
  <si>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</si>
  <si>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</si>
  <si>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</si>
  <si>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</si>
  <si>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</si>
  <si>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</si>
  <si>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</si>
  <si>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</si>
  <si>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</si>
  <si>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</si>
  <si>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</si>
  <si>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</si>
  <si>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</si>
  <si>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</si>
  <si>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</si>
  <si>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</si>
  <si>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</si>
  <si>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</si>
  <si>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</si>
  <si>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</si>
  <si>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</si>
  <si>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</si>
  <si>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</si>
  <si>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每月管理报表（费用）</t>
  </si>
  <si>
    <t>日:2018-02-28</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</si>
  <si>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</si>
  <si>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</si>
  <si>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</si>
  <si>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</si>
  <si>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</si>
  <si>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</si>
  <si>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</si>
  <si>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</si>
  <si>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</si>
  <si>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</si>
  <si>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</si>
  <si>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</si>
  <si>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</si>
  <si>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</si>
  <si>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</si>
  <si>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</si>
  <si>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</si>
  <si>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</si>
  <si>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</si>
  <si>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</si>
  <si>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</si>
  <si>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</si>
  <si>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</si>
  <si>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</si>
  <si>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</si>
  <si>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</si>
  <si>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</si>
  <si>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</si>
  <si>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</si>
  <si>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</si>
  <si>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</si>
  <si>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</si>
  <si>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</si>
  <si>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</si>
  <si>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</si>
  <si>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</si>
  <si>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</si>
  <si>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</si>
  <si>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</si>
  <si>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</si>
  <si>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</si>
  <si>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</si>
  <si>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</si>
  <si>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</si>
  <si>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</si>
  <si>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</si>
  <si>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</si>
  <si>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</si>
  <si>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</si>
  <si>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</si>
  <si>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</si>
  <si>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</si>
  <si>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</si>
  <si>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</si>
  <si>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</si>
  <si>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</si>
  <si>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</si>
  <si>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</si>
  <si>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</si>
  <si>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</si>
  <si>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</si>
  <si>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</si>
  <si>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</si>
  <si>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</si>
  <si>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</si>
  <si>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</si>
  <si>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</si>
  <si>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</si>
  <si>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</si>
  <si>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</si>
  <si>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</si>
  <si>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</si>
  <si>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</si>
  <si>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</si>
  <si>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</si>
  <si>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</si>
  <si>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</si>
  <si>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</si>
  <si>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</si>
  <si>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</si>
  <si>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</si>
  <si>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</si>
  <si>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</si>
  <si>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</si>
  <si>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</si>
  <si>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</si>
  <si>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</si>
  <si>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</si>
  <si>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</si>
  <si>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</si>
  <si>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</si>
  <si>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</si>
  <si>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</si>
  <si>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</si>
  <si>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</si>
  <si>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</si>
  <si>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</si>
  <si>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</si>
  <si>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</si>
  <si>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</si>
  <si>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</si>
  <si>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</si>
  <si>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</si>
  <si>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</si>
  <si>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</si>
  <si>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</si>
  <si>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</si>
  <si>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</si>
  <si>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</si>
  <si>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</si>
  <si>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</si>
  <si>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</si>
  <si>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</si>
  <si>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</si>
  <si>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</si>
  <si>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</si>
  <si>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</si>
  <si>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</si>
  <si>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</si>
  <si>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</si>
  <si>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</si>
  <si>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</si>
  <si>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</si>
  <si>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</si>
  <si>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</si>
  <si>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</si>
  <si>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</si>
  <si>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</si>
  <si>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</si>
  <si>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</si>
  <si>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</si>
  <si>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</si>
  <si>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</si>
  <si>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</si>
  <si>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</si>
  <si>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</si>
  <si>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</si>
  <si>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</si>
  <si>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</si>
  <si>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</si>
  <si>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</si>
  <si>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</si>
  <si>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</si>
  <si>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</si>
  <si>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</si>
  <si>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</si>
  <si>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</si>
  <si>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</si>
  <si>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</si>
  <si>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</si>
  <si>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</si>
  <si>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</si>
  <si>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</si>
  <si>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</si>
  <si>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</si>
  <si>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</si>
  <si>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</si>
  <si>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</si>
  <si>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</si>
  <si>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</si>
  <si>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</si>
  <si>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</si>
  <si>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</si>
  <si>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</si>
  <si>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</si>
  <si>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</si>
  <si>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</si>
  <si>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</si>
  <si>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</si>
  <si>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</si>
  <si>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</si>
  <si>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</si>
  <si>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</si>
  <si>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</si>
  <si>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</si>
  <si>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</si>
  <si>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</si>
  <si>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</si>
  <si>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</si>
  <si>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</si>
  <si>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</si>
  <si>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</si>
  <si>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</si>
  <si>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</si>
  <si>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</si>
  <si>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</si>
  <si>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</si>
  <si>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</si>
  <si>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</si>
  <si>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</si>
  <si>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</si>
  <si>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</si>
  <si>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</si>
  <si>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</si>
  <si>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</si>
  <si>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</si>
  <si>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</si>
  <si>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</si>
  <si>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</si>
  <si>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</si>
  <si>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</si>
  <si>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</si>
  <si>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</si>
  <si>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</si>
  <si>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</si>
  <si>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</si>
  <si>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</si>
  <si>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</si>
  <si>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</si>
  <si>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</si>
  <si>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</si>
  <si>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</si>
  <si>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</si>
  <si>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</si>
  <si>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</si>
  <si>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</si>
  <si>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</si>
  <si>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</si>
  <si>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</si>
  <si>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</si>
  <si>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</si>
  <si>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</si>
  <si>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</si>
  <si>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</si>
  <si>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</si>
  <si>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</si>
  <si>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</si>
  <si>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</si>
  <si>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</si>
  <si>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</si>
  <si>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</si>
  <si>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</si>
  <si>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</si>
  <si>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</si>
  <si>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</si>
  <si>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</si>
  <si>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</si>
  <si>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</si>
  <si>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</si>
  <si>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</si>
  <si>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</si>
  <si>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</si>
  <si>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</si>
  <si>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</si>
  <si>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</si>
  <si>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</si>
  <si>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</si>
  <si>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</si>
  <si>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</si>
  <si>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</si>
  <si>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</si>
  <si>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</si>
  <si>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</si>
  <si>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</si>
  <si>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</si>
  <si>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</si>
  <si>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</si>
  <si>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</si>
  <si>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</si>
  <si>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</si>
  <si>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</si>
  <si>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</si>
  <si>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</si>
  <si>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</si>
  <si>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</si>
  <si>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</si>
  <si>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</si>
  <si>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</si>
  <si>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</si>
  <si>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</si>
  <si>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</si>
  <si>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</si>
  <si>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</si>
  <si>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</si>
  <si>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</si>
  <si>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</si>
  <si>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</si>
  <si>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</si>
  <si>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</si>
  <si>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</si>
  <si>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</si>
  <si>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</si>
  <si>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</si>
  <si>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</si>
  <si>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</si>
  <si>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</si>
  <si>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</si>
  <si>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</si>
  <si>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</si>
  <si>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</si>
  <si>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</si>
  <si>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</si>
  <si>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</si>
  <si>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</si>
  <si>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</si>
  <si>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</si>
  <si>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</si>
  <si>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</si>
  <si>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</si>
  <si>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</si>
  <si>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</si>
  <si>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</si>
  <si>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</si>
  <si>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</si>
  <si>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</si>
  <si>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</si>
  <si>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</si>
  <si>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</si>
  <si>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</si>
  <si>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</si>
  <si>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</si>
  <si>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</si>
  <si>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</si>
  <si>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</si>
  <si>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</si>
  <si>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</si>
  <si>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</si>
  <si>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</si>
  <si>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</si>
  <si>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</si>
  <si>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</si>
  <si>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</si>
  <si>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</si>
  <si>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</si>
  <si>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</si>
  <si>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</si>
  <si>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</si>
  <si>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</si>
  <si>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</si>
  <si>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</si>
  <si>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</si>
  <si>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</si>
  <si>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</si>
  <si>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</si>
  <si>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</si>
  <si>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</si>
  <si>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</si>
  <si>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</si>
  <si>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</si>
  <si>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</si>
  <si>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</si>
  <si>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</si>
  <si>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</si>
  <si>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累计数</t>
  </si>
  <si>
    <t>母公司合并</t>
  </si>
  <si>
    <t>公司领导</t>
  </si>
  <si>
    <t>财富证券</t>
  </si>
  <si>
    <t>董事会办公室</t>
  </si>
  <si>
    <t>办公室</t>
  </si>
  <si>
    <t>财务管理部</t>
  </si>
  <si>
    <t>资金运营部</t>
  </si>
  <si>
    <t>人力资源部</t>
  </si>
  <si>
    <t>北京办事处</t>
  </si>
  <si>
    <t>党群办</t>
  </si>
  <si>
    <t>合规法务部</t>
  </si>
  <si>
    <t>风险管理部</t>
  </si>
  <si>
    <t>稽核审计部</t>
  </si>
  <si>
    <t>研究发展中心</t>
  </si>
  <si>
    <t>结算管理部</t>
  </si>
  <si>
    <t>信息技术中心</t>
  </si>
  <si>
    <t>资产托管部</t>
  </si>
  <si>
    <t>培训学院</t>
  </si>
  <si>
    <t>外派人员</t>
  </si>
  <si>
    <t>监事会</t>
  </si>
  <si>
    <t>纪检监察处</t>
  </si>
  <si>
    <t>投资银行</t>
  </si>
  <si>
    <t>浙江管理总部</t>
  </si>
  <si>
    <t>综合业务部</t>
  </si>
  <si>
    <t>经纪业务总部</t>
  </si>
  <si>
    <t>零售业务部</t>
  </si>
  <si>
    <t>金融产品部</t>
  </si>
  <si>
    <t>机构业务部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</si>
  <si>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</si>
  <si>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</si>
  <si>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</si>
  <si>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</si>
  <si>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</si>
  <si>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</si>
  <si>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</si>
  <si>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</si>
  <si>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</si>
  <si>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</si>
  <si>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</si>
  <si>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</si>
  <si>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</si>
  <si>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</si>
  <si>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</si>
  <si>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</si>
  <si>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</si>
  <si>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</si>
  <si>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</si>
  <si>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</si>
  <si>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</si>
  <si>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</si>
  <si>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</si>
  <si>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长沙银盆营业部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</si>
  <si>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</si>
  <si>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</si>
  <si>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</si>
  <si>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</si>
  <si>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</si>
  <si>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</si>
  <si>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</si>
  <si>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</si>
  <si>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</si>
  <si>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</si>
  <si>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</si>
  <si>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</si>
  <si>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</si>
  <si>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</si>
  <si>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</si>
  <si>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</si>
  <si>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</si>
  <si>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</si>
  <si>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</si>
  <si>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</si>
  <si>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</si>
  <si>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</si>
  <si>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</si>
  <si>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</si>
  <si>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</si>
  <si>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</si>
  <si>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</si>
  <si>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</si>
  <si>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</si>
  <si>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</si>
  <si>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</si>
  <si>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</si>
  <si>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</si>
  <si>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</si>
  <si>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</si>
  <si>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</si>
  <si>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</si>
  <si>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</si>
  <si>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</si>
  <si>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</si>
  <si>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</si>
  <si>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</si>
  <si>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</si>
  <si>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</si>
  <si>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</si>
  <si>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深圳罗湖营业部</t>
  </si>
  <si>
    <t>福建莆田营业部</t>
  </si>
  <si>
    <t>综合</t>
  </si>
  <si>
    <t>纪检监察室</t>
  </si>
  <si>
    <t>长沙观沙路营业部</t>
  </si>
  <si>
    <t>深圳嘉宾路营业部</t>
  </si>
  <si>
    <t>财富合并</t>
  </si>
  <si>
    <t>德盛</t>
  </si>
  <si>
    <t>惠和</t>
  </si>
  <si>
    <t>集合</t>
  </si>
  <si>
    <t>合并抵销</t>
  </si>
  <si>
    <t>手续费及佣金净收入</t>
  </si>
  <si>
    <t>汇兑收益（损失以"-"号填列）</t>
  </si>
  <si>
    <t>资产处置收益（亏损以“-”号填列）</t>
  </si>
  <si>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</si>
  <si>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</si>
  <si>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</si>
  <si>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</si>
  <si>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</si>
  <si>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</si>
  <si>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</si>
  <si>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</si>
  <si>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</si>
  <si>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</si>
  <si>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</si>
  <si>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</si>
  <si>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</si>
  <si>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</si>
  <si>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</si>
  <si>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</si>
  <si>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</si>
  <si>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</si>
  <si>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</si>
  <si>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</si>
  <si>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</si>
  <si>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</si>
  <si>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</si>
  <si>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</si>
  <si>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部门</t>
  </si>
  <si>
    <t>日均值</t>
  </si>
  <si>
    <t>交易量</t>
  </si>
  <si>
    <t>管理费用收入</t>
  </si>
  <si>
    <t>佣金收入</t>
  </si>
  <si>
    <t>合计(每季用）</t>
  </si>
  <si>
    <t>固收条线小计</t>
  </si>
  <si>
    <t>权益条线小计</t>
  </si>
  <si>
    <t>深分小计</t>
  </si>
  <si>
    <t>经纪业务部</t>
  </si>
  <si>
    <t>牌照费</t>
  </si>
  <si>
    <t>月份</t>
  </si>
  <si>
    <t>管理费</t>
  </si>
  <si>
    <t>交易费率</t>
  </si>
  <si>
    <t>权益类</t>
  </si>
  <si>
    <t>固收类</t>
  </si>
  <si>
    <t>量化类</t>
  </si>
  <si>
    <t>产品名称</t>
  </si>
  <si>
    <t>产品类型</t>
  </si>
  <si>
    <t>佣金</t>
  </si>
  <si>
    <t>管理费收入</t>
  </si>
  <si>
    <t>营业部代销</t>
  </si>
  <si>
    <t>管理费+佣金（每季用）</t>
  </si>
  <si>
    <t>规模管理费（每月用）</t>
  </si>
  <si>
    <t>成立月份</t>
  </si>
  <si>
    <t>管理总规模(月均)</t>
  </si>
  <si>
    <t>管理费费率（%）</t>
  </si>
  <si>
    <t>佣金率（%）</t>
  </si>
  <si>
    <t>销售规模</t>
  </si>
  <si>
    <t>月均销售规模</t>
  </si>
  <si>
    <t>销售费率</t>
  </si>
  <si>
    <t>佣金率</t>
  </si>
  <si>
    <t>倍数</t>
  </si>
  <si>
    <t>销售占比</t>
  </si>
  <si>
    <t>收入合计</t>
  </si>
  <si>
    <t>广誉远</t>
  </si>
  <si>
    <t>权益产品</t>
  </si>
  <si>
    <t>星城8号</t>
  </si>
  <si>
    <t>皇庭云投</t>
  </si>
  <si>
    <t>星城6号</t>
  </si>
  <si>
    <t>财富100</t>
  </si>
  <si>
    <t>星城10号</t>
  </si>
  <si>
    <t>运通61号</t>
  </si>
  <si>
    <t>运通77号</t>
  </si>
  <si>
    <t>运通18号</t>
  </si>
  <si>
    <t>中国优质1号</t>
  </si>
  <si>
    <t>权益产品部小计</t>
  </si>
  <si>
    <t>财富1号</t>
  </si>
  <si>
    <t>固收产品</t>
  </si>
  <si>
    <t>惠丰6号</t>
  </si>
  <si>
    <t>财富2号</t>
  </si>
  <si>
    <t>财富3号</t>
  </si>
  <si>
    <t>惠丰稳健22号</t>
  </si>
  <si>
    <t>珠江6号</t>
  </si>
  <si>
    <t>固收产品部小计</t>
  </si>
  <si>
    <t>珠江8号</t>
  </si>
  <si>
    <t>珠江10号</t>
  </si>
  <si>
    <t>珠江16号</t>
  </si>
  <si>
    <t>投顾部小计</t>
  </si>
  <si>
    <t>和金量化2号</t>
  </si>
  <si>
    <t>量化产品</t>
  </si>
  <si>
    <t>和金量化7号</t>
  </si>
  <si>
    <t>和畅量化1号</t>
  </si>
  <si>
    <t>和金量化8号</t>
  </si>
  <si>
    <t>和金量化9号</t>
  </si>
  <si>
    <t>和金量化10号</t>
  </si>
  <si>
    <t>和金量化1号</t>
  </si>
  <si>
    <t>和金量化11号</t>
  </si>
  <si>
    <t>珠池12号</t>
  </si>
  <si>
    <t>量化产品部小计</t>
  </si>
  <si>
    <t>每月导入数据</t>
  </si>
  <si>
    <t>单位:经纪业务总部</t>
  </si>
  <si>
    <t>日期:2018-02-28</t>
  </si>
  <si>
    <t>两融利息收入</t>
  </si>
  <si>
    <t>约购、质押利息收入</t>
  </si>
  <si>
    <t>***</t>
  </si>
  <si>
    <t>序时账</t>
  </si>
  <si>
    <t>责任核算账簿：</t>
  </si>
  <si>
    <t>财富证券有限责任公司-财富证券责任核算账簿</t>
  </si>
  <si>
    <t>币种：</t>
  </si>
  <si>
    <t>本币</t>
  </si>
  <si>
    <t>日期：</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</si>
  <si>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</si>
  <si>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</si>
  <si>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</si>
  <si>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</si>
  <si>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</si>
  <si>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</si>
  <si>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</si>
  <si>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</si>
  <si>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</si>
  <si>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</si>
  <si>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</si>
  <si>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</si>
  <si>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</si>
  <si>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</si>
  <si>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</si>
  <si>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</si>
  <si>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</si>
  <si>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</si>
  <si>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</si>
  <si>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</si>
  <si>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</si>
  <si>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</si>
  <si>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</si>
  <si>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</si>
  <si>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</si>
  <si>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</si>
  <si>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</si>
  <si>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</si>
  <si>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</si>
  <si>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</si>
  <si>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</si>
  <si>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</si>
  <si>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</si>
  <si>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</si>
  <si>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</si>
  <si>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</si>
  <si>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</si>
  <si>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</si>
  <si>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</si>
  <si>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</si>
  <si>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</si>
  <si>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</si>
  <si>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</si>
  <si>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</si>
  <si>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</si>
  <si>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</si>
  <si>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</si>
  <si>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</si>
  <si>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</si>
  <si>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</si>
  <si>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</si>
  <si>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</si>
  <si>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</si>
  <si>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</si>
  <si>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</si>
  <si>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</si>
  <si>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</si>
  <si>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</si>
  <si>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</si>
  <si>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</si>
  <si>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</si>
  <si>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</si>
  <si>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</si>
  <si>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</si>
  <si>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</si>
  <si>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</si>
  <si>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</si>
  <si>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</si>
  <si>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</si>
  <si>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</si>
  <si>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</si>
  <si>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</si>
  <si>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</si>
  <si>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</si>
  <si>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</si>
  <si>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</si>
  <si>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</si>
  <si>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</si>
  <si>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</si>
  <si>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</si>
  <si>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</si>
  <si>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</si>
  <si>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</si>
  <si>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</si>
  <si>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</si>
  <si>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</si>
  <si>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</si>
  <si>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</si>
  <si>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</si>
  <si>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</si>
  <si>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</si>
  <si>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</si>
  <si>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</si>
  <si>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</si>
  <si>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</si>
  <si>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</si>
  <si>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</si>
  <si>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</si>
  <si>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</si>
  <si>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呼叫中心费用转运营管理部</t>
  </si>
  <si>
    <t>660243</t>
  </si>
  <si>
    <t>【调整项目:代他部费用】</t>
  </si>
  <si>
    <t>经总折旧费分摊</t>
  </si>
  <si>
    <t>660241</t>
  </si>
  <si>
    <t>660213</t>
  </si>
  <si>
    <t>6403</t>
  </si>
  <si>
    <t>本年累计</t>
  </si>
  <si>
    <t>2018-01-01至2018-03-31</t>
  </si>
  <si>
    <t>03</t>
  </si>
  <si>
    <t>RV000010</t>
  </si>
  <si>
    <t>投行三部未收款收入调出</t>
  </si>
  <si>
    <t>大业创智考核调整</t>
  </si>
  <si>
    <t>金衍场外期权协同收入调整</t>
  </si>
  <si>
    <t>RV000011</t>
  </si>
  <si>
    <t>投资顾问部调整睿致87号投顾费用至固收产品投资部</t>
  </si>
  <si>
    <t>RV000012</t>
  </si>
  <si>
    <t>运通20号管理费收入划红桂</t>
  </si>
  <si>
    <t>运通71号管理费收入划曙光</t>
  </si>
  <si>
    <t>珠池12号交易费收入划台州</t>
  </si>
  <si>
    <t>珠池12号交易费划台州</t>
  </si>
  <si>
    <t>和金10号交易费收入划南昌</t>
  </si>
  <si>
    <t>3月量化牌照费</t>
  </si>
  <si>
    <t>3月权益牌照费</t>
  </si>
  <si>
    <t>3月固收牌照费</t>
  </si>
  <si>
    <t>3月资管条线牌照费</t>
  </si>
  <si>
    <t>财兴20号60期管理费划永州</t>
  </si>
  <si>
    <t>浦发长春1号管理费划长春</t>
  </si>
  <si>
    <t>珠江13号交易费划哈尔滨</t>
  </si>
  <si>
    <t>珠池12号销售费用划经总</t>
  </si>
  <si>
    <t>RV000013</t>
  </si>
  <si>
    <t>同花顺渠道服务费已调入2017年费用，本年度从经总部调出</t>
  </si>
  <si>
    <t>660212</t>
  </si>
  <si>
    <t>【调整项目:线上业务推广费用】</t>
  </si>
  <si>
    <t>1-12月投行一部协同收入调整</t>
  </si>
  <si>
    <t>1-12月投行三部协同收入调整</t>
  </si>
  <si>
    <t>资管销售费不予调整投保和税金</t>
  </si>
  <si>
    <t>累计</t>
    <phoneticPr fontId="40" type="noConversion"/>
  </si>
  <si>
    <t>财富证券分业务</t>
    <phoneticPr fontId="40" type="noConversion"/>
  </si>
  <si>
    <t>深圳分公司</t>
    <phoneticPr fontId="40" type="noConversion"/>
  </si>
  <si>
    <t>投资银行部</t>
    <phoneticPr fontId="40" type="noConversion"/>
  </si>
  <si>
    <t>浙江分公司</t>
    <phoneticPr fontId="40" type="noConversion"/>
  </si>
  <si>
    <t>经纪业务</t>
    <phoneticPr fontId="40" type="noConversion"/>
  </si>
  <si>
    <t>证券营业部</t>
    <phoneticPr fontId="40" type="noConversion"/>
  </si>
  <si>
    <t>惠和基金</t>
    <phoneticPr fontId="40" type="noConversion"/>
  </si>
  <si>
    <t>资管业务</t>
    <phoneticPr fontId="40" type="noConversion"/>
  </si>
  <si>
    <t>母公司抵消</t>
    <phoneticPr fontId="40" type="noConversion"/>
  </si>
  <si>
    <t>运营支持部</t>
    <phoneticPr fontId="40" type="noConversion"/>
  </si>
  <si>
    <t>固定收益投资部</t>
    <phoneticPr fontId="40" type="noConversion"/>
  </si>
  <si>
    <t>固定收益市场部</t>
    <phoneticPr fontId="40" type="noConversion"/>
  </si>
  <si>
    <t>投资银行管理部</t>
    <phoneticPr fontId="40" type="noConversion"/>
  </si>
  <si>
    <t>投资银行一部</t>
    <phoneticPr fontId="40" type="noConversion"/>
  </si>
  <si>
    <t>投资银行二部</t>
    <phoneticPr fontId="40" type="noConversion"/>
  </si>
  <si>
    <t>投资银行三部</t>
    <phoneticPr fontId="40" type="noConversion"/>
  </si>
  <si>
    <t>金融产品部</t>
    <phoneticPr fontId="40" type="noConversion"/>
  </si>
  <si>
    <t>投资收益</t>
    <phoneticPr fontId="40" type="noConversion"/>
  </si>
  <si>
    <t xml:space="preserve">   对联营企业和合营企业的投资收益</t>
    <phoneticPr fontId="40" type="noConversion"/>
  </si>
  <si>
    <t>公允价值变动收益</t>
    <phoneticPr fontId="40" type="noConversion"/>
  </si>
  <si>
    <t>所得税费用</t>
    <phoneticPr fontId="40" type="noConversion"/>
  </si>
  <si>
    <t>深圳分公司</t>
    <phoneticPr fontId="40" type="noConversion"/>
  </si>
  <si>
    <t>投资银行部</t>
    <phoneticPr fontId="40" type="noConversion"/>
  </si>
  <si>
    <t>浙江分公司</t>
    <phoneticPr fontId="40" type="noConversion"/>
  </si>
  <si>
    <t>经纪业务</t>
    <phoneticPr fontId="40" type="noConversion"/>
  </si>
  <si>
    <t>证券营业部</t>
    <phoneticPr fontId="40" type="noConversion"/>
  </si>
  <si>
    <t>本月</t>
    <phoneticPr fontId="40" type="noConversion"/>
  </si>
  <si>
    <t>惠和基金</t>
    <phoneticPr fontId="40" type="noConversion"/>
  </si>
  <si>
    <t>资管业务</t>
    <phoneticPr fontId="40" type="noConversion"/>
  </si>
  <si>
    <t>母公司抵消</t>
    <phoneticPr fontId="40" type="noConversion"/>
  </si>
  <si>
    <t>运营支持部</t>
    <phoneticPr fontId="40" type="noConversion"/>
  </si>
  <si>
    <t>固定收益投资部</t>
    <phoneticPr fontId="40" type="noConversion"/>
  </si>
  <si>
    <t>固定收益市场部</t>
    <phoneticPr fontId="40" type="noConversion"/>
  </si>
  <si>
    <t>投资银行管理部</t>
    <phoneticPr fontId="40" type="noConversion"/>
  </si>
  <si>
    <t>投资银行一部</t>
    <phoneticPr fontId="40" type="noConversion"/>
  </si>
  <si>
    <t>投资银行二部</t>
    <phoneticPr fontId="40" type="noConversion"/>
  </si>
  <si>
    <t>投资银行三部</t>
    <phoneticPr fontId="40" type="noConversion"/>
  </si>
  <si>
    <t>金融产品部</t>
    <phoneticPr fontId="40" type="noConversion"/>
  </si>
  <si>
    <t>投资收益</t>
    <phoneticPr fontId="40" type="noConversion"/>
  </si>
  <si>
    <t xml:space="preserve">   对联营企业和合营企业的投资收益</t>
    <phoneticPr fontId="40" type="noConversion"/>
  </si>
  <si>
    <t>公允价值变动收益</t>
    <phoneticPr fontId="40" type="noConversion"/>
  </si>
  <si>
    <t>所得税费用</t>
    <phoneticPr fontId="40" type="noConversion"/>
  </si>
  <si>
    <t>验算</t>
    <phoneticPr fontId="40" type="noConversion"/>
  </si>
  <si>
    <t>财富</t>
    <phoneticPr fontId="40" type="noConversion"/>
  </si>
  <si>
    <t>经纪</t>
    <phoneticPr fontId="40" type="noConversion"/>
  </si>
  <si>
    <t>营业部</t>
    <phoneticPr fontId="40" type="noConversion"/>
  </si>
  <si>
    <t>深分</t>
    <phoneticPr fontId="40" type="noConversion"/>
  </si>
  <si>
    <t>浙分</t>
    <phoneticPr fontId="40" type="noConversion"/>
  </si>
  <si>
    <t>投行</t>
    <phoneticPr fontId="40" type="noConversion"/>
  </si>
  <si>
    <t>资管</t>
    <phoneticPr fontId="40" type="noConversion"/>
  </si>
  <si>
    <t>小计</t>
    <phoneticPr fontId="40" type="noConversion"/>
  </si>
  <si>
    <t>本月数</t>
    <phoneticPr fontId="40" type="noConversion"/>
  </si>
  <si>
    <t>综合</t>
    <phoneticPr fontId="40" type="noConversion"/>
  </si>
  <si>
    <t>合计</t>
    <phoneticPr fontId="40" type="noConversion"/>
  </si>
  <si>
    <t>04</t>
  </si>
  <si>
    <t>30</t>
  </si>
  <si>
    <t>RV000014</t>
  </si>
  <si>
    <t>考核专用</t>
  </si>
  <si>
    <t>RV000015</t>
  </si>
  <si>
    <t>RV000016</t>
  </si>
  <si>
    <t>固收投资部华润睿致87号浮动盈亏冲回</t>
  </si>
  <si>
    <t>投资顾问部睿致87号投顾费用从固收产品投资部收回</t>
  </si>
  <si>
    <t>RV000017</t>
  </si>
  <si>
    <t>珠江13号管理费收入划哈尔滨</t>
  </si>
  <si>
    <t>珠江10号业绩报酬收入划投顾</t>
  </si>
  <si>
    <t>业绩报酬</t>
  </si>
  <si>
    <t>珠江13号交易费收入划哈尔滨</t>
  </si>
  <si>
    <t>4月量化牌照费</t>
  </si>
  <si>
    <t>4月权益牌照费</t>
  </si>
  <si>
    <t>4月固收牌照费</t>
  </si>
  <si>
    <t>4月资管条线牌照费</t>
  </si>
  <si>
    <t>财富1号销售费</t>
  </si>
  <si>
    <t>财富2号销售费</t>
  </si>
  <si>
    <t>RV000018</t>
  </si>
  <si>
    <t>投行二部开磷瑞阳项目收入调整（未到账）</t>
  </si>
  <si>
    <t>投行二部开磷瑞阳项目收入调整</t>
  </si>
  <si>
    <t>收到湖南汉瑞款调回收入</t>
  </si>
  <si>
    <t>收到湖南汉瑞款</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</si>
</sst>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3" formatCode="_ * #,##0.00_ ;_ * \-#,##0.00_ ;_ * &quot;-&quot;??_ ;_ @_ "/>
    <numFmt numFmtId="176" formatCode="0.0%"/>
    <numFmt numFmtId="177" formatCode="0.000%"/>
    <numFmt numFmtId="178" formatCode="_ \¥* #,##0_ ;_ \¥* \-#,##0_ ;_ \¥* &quot;-&quot;_ ;_ @_ "/>
    <numFmt numFmtId="179" formatCode="0_ "/>
    <numFmt numFmtId="180" formatCode="_ * #,##0.00_ ;_ * \-#,##0.00_ ;_ * &quot;-&quot;_ ;_ @_ "/>
    <numFmt numFmtId="181" formatCode="0.00000_ "/>
    <numFmt numFmtId="182" formatCode="0.00_);[Red]\(0.00\)"/>
    <numFmt numFmtId="183" formatCode="0.0_ "/>
    <numFmt numFmtId="184" formatCode="0.000000_ "/>
    <numFmt numFmtId="185" formatCode="_ * #,##0.0000_ ;_ * \-#,##0.0000_ ;_ * &quot;-&quot;_ ;_ @_ "/>
    <numFmt numFmtId="186" formatCode="0.00_ "/>
    <numFmt numFmtId="187" formatCode="0.000000000_ "/>
  </numFmts>
  <fonts count="42">
    <font>
      <sz val="11"/>
      <color theme="1"/>
      <name val="宋体"/>
      <charset val="134"/>
      <scheme val="minor"/>
    </font>
    <font>
      <b/>
      <sz val="14"/>
      <color indexed="62"/>
      <name val="微软雅黑"/>
      <family val="2"/>
      <charset val="134"/>
    </font>
    <font>
      <sz val="8"/>
      <color indexed="8"/>
      <name val="宋体"/>
      <family val="3"/>
      <charset val="134"/>
    </font>
    <font>
      <u/>
      <sz val="8"/>
      <color indexed="8"/>
      <name val="宋体"/>
      <family val="3"/>
      <charset val="134"/>
    </font>
    <font>
      <b/>
      <sz val="8"/>
      <color indexed="62"/>
      <name val="宋体"/>
      <family val="3"/>
      <charset val="134"/>
    </font>
    <font>
      <sz val="8"/>
      <name val="宋体"/>
      <family val="3"/>
      <charset val="134"/>
    </font>
    <font>
      <b/>
      <sz val="12"/>
      <color indexed="8"/>
      <name val="宋体"/>
      <family val="3"/>
      <charset val="134"/>
    </font>
    <font>
      <b/>
      <sz val="8"/>
      <color indexed="8"/>
      <name val="宋体"/>
      <family val="3"/>
      <charset val="134"/>
    </font>
    <font>
      <b/>
      <sz val="10"/>
      <color theme="0"/>
      <name val="宋体"/>
      <family val="3"/>
      <charset val="134"/>
      <scheme val="minor"/>
    </font>
    <font>
      <sz val="1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11"/>
      <color rgb="FFFF0000"/>
      <name val="微软雅黑"/>
      <family val="2"/>
      <charset val="134"/>
    </font>
    <font>
      <b/>
      <sz val="11"/>
      <color theme="1"/>
      <name val="微软雅黑"/>
      <family val="2"/>
      <charset val="134"/>
    </font>
    <font>
      <b/>
      <sz val="12"/>
      <color theme="1"/>
      <name val="微软雅黑"/>
      <family val="2"/>
      <charset val="134"/>
    </font>
    <font>
      <sz val="10"/>
      <color theme="1"/>
      <name val="仿宋"/>
      <family val="3"/>
      <charset val="134"/>
    </font>
    <font>
      <sz val="10"/>
      <name val="仿宋"/>
      <family val="3"/>
      <charset val="134"/>
    </font>
    <font>
      <sz val="10"/>
      <color indexed="8"/>
      <name val="仿宋"/>
      <family val="3"/>
      <charset val="134"/>
    </font>
    <font>
      <sz val="10"/>
      <name val="仿宋_GB2312"/>
      <family val="3"/>
    </font>
    <font>
      <b/>
      <sz val="10"/>
      <name val="仿宋_GB2312"/>
      <family val="3"/>
    </font>
    <font>
      <b/>
      <sz val="17"/>
      <color indexed="8"/>
      <name val="宋体"/>
      <family val="3"/>
      <charset val="134"/>
    </font>
    <font>
      <sz val="9"/>
      <color indexed="8"/>
      <name val="宋体"/>
      <family val="3"/>
      <charset val="134"/>
    </font>
    <font>
      <b/>
      <sz val="9"/>
      <color indexed="8"/>
      <name val="宋体"/>
      <family val="3"/>
      <charset val="134"/>
    </font>
    <font>
      <b/>
      <sz val="12"/>
      <name val="仿宋"/>
      <family val="3"/>
      <charset val="134"/>
    </font>
    <font>
      <sz val="11"/>
      <name val="宋体"/>
      <family val="3"/>
      <charset val="134"/>
      <scheme val="minor"/>
    </font>
    <font>
      <b/>
      <sz val="11"/>
      <name val="宋体"/>
      <family val="3"/>
      <charset val="134"/>
      <scheme val="minor"/>
    </font>
    <font>
      <b/>
      <sz val="10"/>
      <name val="宋体"/>
      <family val="3"/>
      <charset val="134"/>
      <scheme val="minor"/>
    </font>
    <font>
      <sz val="10"/>
      <name val="Times New Roman"/>
      <family val="1"/>
    </font>
    <font>
      <b/>
      <sz val="10"/>
      <name val="Times New Roman"/>
      <family val="1"/>
    </font>
    <font>
      <b/>
      <sz val="10"/>
      <color rgb="FF000000"/>
      <name val="Times New Roman"/>
      <family val="1"/>
    </font>
    <font>
      <b/>
      <sz val="10"/>
      <name val="宋体"/>
      <family val="3"/>
      <charset val="134"/>
    </font>
    <font>
      <b/>
      <sz val="10"/>
      <color rgb="FF000000"/>
      <name val="宋体"/>
      <family val="3"/>
      <charset val="134"/>
      <scheme val="minor"/>
    </font>
    <font>
      <sz val="10"/>
      <name val="宋体"/>
      <family val="3"/>
      <charset val="134"/>
    </font>
    <font>
      <sz val="10"/>
      <color rgb="FF000000"/>
      <name val="宋体"/>
      <family val="3"/>
      <charset val="134"/>
      <scheme val="minor"/>
    </font>
    <font>
      <sz val="11"/>
      <color rgb="FF333333"/>
      <name val="宋体"/>
      <family val="3"/>
      <charset val="134"/>
      <scheme val="minor"/>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b/>
      <sz val="10"/>
      <name val="仿宋"/>
      <family val="3"/>
      <charset val="134"/>
    </font>
  </fonts>
  <fills count="23">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11"/>
        <bgColor indexed="64"/>
      </patternFill>
    </fill>
    <fill>
      <patternFill patternType="solid">
        <fgColor theme="1" tint="0.249977111117893"/>
        <bgColor indexed="64"/>
      </patternFill>
    </fill>
    <fill>
      <patternFill patternType="solid">
        <fgColor theme="0" tint="-0.14996795556505021"/>
        <bgColor indexed="64"/>
      </patternFill>
    </fill>
    <fill>
      <patternFill patternType="solid">
        <fgColor rgb="FFFFC000"/>
        <bgColor indexed="64"/>
      </patternFill>
    </fill>
    <fill>
      <patternFill patternType="solid">
        <fgColor theme="3" tint="-0.249977111117893"/>
        <bgColor indexed="64"/>
      </patternFill>
    </fill>
    <fill>
      <patternFill patternType="solid">
        <fgColor rgb="FFFFFF00"/>
        <bgColor indexed="64"/>
      </patternFill>
    </fill>
    <fill>
      <patternFill patternType="solid">
        <fgColor theme="3" tint="0.79995117038483843"/>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indexed="22"/>
        <bgColor indexed="64"/>
      </patternFill>
    </fill>
    <fill>
      <patternFill patternType="solid">
        <fgColor indexed="44"/>
        <bgColor indexed="64"/>
      </patternFill>
    </fill>
    <fill>
      <patternFill patternType="solid">
        <fgColor theme="3" tint="0.39994506668294322"/>
        <bgColor indexed="64"/>
      </patternFill>
    </fill>
    <fill>
      <patternFill patternType="solid">
        <fgColor indexed="65"/>
        <bgColor indexed="64"/>
      </patternFill>
    </fill>
    <fill>
      <patternFill patternType="solid">
        <fgColor theme="0" tint="-0.249977111117893"/>
        <bgColor indexed="64"/>
      </patternFill>
    </fill>
    <fill>
      <patternFill patternType="solid">
        <fgColor rgb="FFC0C0C0"/>
        <bgColor indexed="64"/>
      </patternFill>
    </fill>
    <fill>
      <patternFill patternType="solid">
        <fgColor theme="4"/>
        <bgColor indexed="64"/>
      </patternFill>
    </fill>
    <fill>
      <patternFill patternType="solid">
        <fgColor theme="0" tint="-0.34998626667073579"/>
        <bgColor indexed="64"/>
      </patternFill>
    </fill>
    <fill>
      <patternFill patternType="solid">
        <fgColor theme="8" tint="0.79998168889431442"/>
        <bgColor indexed="64"/>
      </patternFill>
    </fill>
  </fills>
  <borders count="39">
    <border>
      <left/>
      <right/>
      <top/>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39"/>
      </left>
      <right style="thin">
        <color indexed="39"/>
      </right>
      <top style="thin">
        <color indexed="39"/>
      </top>
      <bottom style="thin">
        <color indexed="39"/>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style="dotted">
        <color auto="1"/>
      </left>
      <right style="dotted">
        <color auto="1"/>
      </right>
      <top/>
      <bottom style="dotted">
        <color auto="1"/>
      </bottom>
      <diagonal/>
    </border>
    <border>
      <left/>
      <right style="dotted">
        <color auto="1"/>
      </right>
      <top style="dotted">
        <color auto="1"/>
      </top>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medium">
        <color auto="1"/>
      </bottom>
      <diagonal/>
    </border>
    <border>
      <left/>
      <right style="hair">
        <color auto="1"/>
      </right>
      <top style="medium">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medium">
        <color auto="1"/>
      </bottom>
      <diagonal/>
    </border>
    <border>
      <left/>
      <right/>
      <top style="medium">
        <color auto="1"/>
      </top>
      <bottom style="medium">
        <color auto="1"/>
      </bottom>
      <diagonal/>
    </border>
    <border>
      <left style="hair">
        <color auto="1"/>
      </left>
      <right style="hair">
        <color auto="1"/>
      </right>
      <top style="medium">
        <color auto="1"/>
      </top>
      <bottom style="medium">
        <color auto="1"/>
      </bottom>
      <diagonal/>
    </border>
    <border>
      <left/>
      <right style="hair">
        <color auto="1"/>
      </right>
      <top style="hair">
        <color auto="1"/>
      </top>
      <bottom/>
      <diagonal/>
    </border>
    <border>
      <left/>
      <right style="hair">
        <color auto="1"/>
      </right>
      <top style="medium">
        <color auto="1"/>
      </top>
      <bottom style="medium">
        <color auto="1"/>
      </bottom>
      <diagonal/>
    </border>
    <border>
      <left/>
      <right/>
      <top style="medium">
        <color auto="1"/>
      </top>
      <bottom style="hair">
        <color auto="1"/>
      </bottom>
      <diagonal/>
    </border>
    <border>
      <left style="hair">
        <color auto="1"/>
      </left>
      <right style="hair">
        <color auto="1"/>
      </right>
      <top/>
      <bottom style="hair">
        <color auto="1"/>
      </bottom>
      <diagonal/>
    </border>
    <border>
      <left style="hair">
        <color auto="1"/>
      </left>
      <right/>
      <top style="medium">
        <color auto="1"/>
      </top>
      <bottom style="hair">
        <color auto="1"/>
      </bottom>
      <diagonal/>
    </border>
    <border>
      <left style="hair">
        <color auto="1"/>
      </left>
      <right style="hair">
        <color auto="1"/>
      </right>
      <top style="hair">
        <color auto="1"/>
      </top>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indexed="12"/>
      </right>
      <top style="hair">
        <color indexed="12"/>
      </top>
      <bottom style="hair">
        <color indexed="12"/>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auto="1"/>
      </left>
      <right/>
      <top style="hair">
        <color auto="1"/>
      </top>
      <bottom style="hair">
        <color auto="1"/>
      </bottom>
      <diagonal/>
    </border>
  </borders>
  <cellStyleXfs count="4">
    <xf numFmtId="0" fontId="0" fillId="0" borderId="0"/>
    <xf numFmtId="43" fontId="37" fillId="0" borderId="0" applyFont="0" applyFill="0" applyBorder="0" applyAlignment="0" applyProtection="0">
      <alignment vertical="center"/>
    </xf>
    <xf numFmtId="9" fontId="37" fillId="0" borderId="0" applyFont="0" applyFill="0" applyBorder="0" applyAlignment="0" applyProtection="0">
      <alignment vertical="center"/>
    </xf>
    <xf numFmtId="178" fontId="36" fillId="0" borderId="0" applyFont="0" applyFill="0" applyBorder="0" applyAlignment="0" applyProtection="0"/>
  </cellStyleXfs>
  <cellXfs count="328">
    <xf numFmtId="0" fontId="0" fillId="0" borderId="0" xfId="0"/>
    <xf numFmtId="49" fontId="2" fillId="2" borderId="0" xfId="0" applyNumberFormat="1" applyFont="1" applyFill="1" applyBorder="1" applyAlignment="1">
      <alignment horizontal="right"/>
    </xf>
    <xf numFmtId="0" fontId="3" fillId="2" borderId="1" xfId="0" applyFont="1" applyFill="1" applyBorder="1" applyAlignment="1">
      <alignment horizontal="left"/>
    </xf>
    <xf numFmtId="49" fontId="2" fillId="2" borderId="2" xfId="0" applyNumberFormat="1" applyFont="1" applyFill="1" applyBorder="1" applyAlignment="1">
      <alignment horizontal="left" vertical="center"/>
    </xf>
    <xf numFmtId="2" fontId="2" fillId="2" borderId="2" xfId="0" applyNumberFormat="1" applyFont="1" applyFill="1" applyBorder="1" applyAlignment="1">
      <alignment horizontal="left" vertical="center"/>
    </xf>
    <xf numFmtId="1" fontId="2" fillId="2" borderId="2" xfId="0" applyNumberFormat="1" applyFont="1" applyFill="1" applyBorder="1" applyAlignment="1">
      <alignment horizontal="left" vertical="center"/>
    </xf>
    <xf numFmtId="0" fontId="5" fillId="0" borderId="0" xfId="0" applyFont="1" applyBorder="1" applyAlignment="1">
      <alignment horizontal="left" vertical="center"/>
    </xf>
    <xf numFmtId="4" fontId="2" fillId="2" borderId="2" xfId="0" applyNumberFormat="1" applyFont="1" applyFill="1" applyBorder="1" applyAlignment="1">
      <alignment horizontal="left" vertical="center"/>
    </xf>
    <xf numFmtId="4" fontId="2" fillId="2" borderId="2" xfId="0" applyNumberFormat="1" applyFont="1" applyFill="1" applyBorder="1" applyAlignment="1">
      <alignment horizontal="right" vertical="center"/>
    </xf>
    <xf numFmtId="0" fontId="0" fillId="0" borderId="0" xfId="0" applyAlignment="1">
      <alignment vertical="center"/>
    </xf>
    <xf numFmtId="49" fontId="2" fillId="0" borderId="0" xfId="0" applyNumberFormat="1" applyFont="1" applyBorder="1" applyAlignment="1">
      <alignment horizontal="left" vertical="center"/>
    </xf>
    <xf numFmtId="49" fontId="2" fillId="0" borderId="0" xfId="0" applyNumberFormat="1" applyFont="1" applyBorder="1" applyAlignment="1">
      <alignment horizontal="right" vertical="center"/>
    </xf>
    <xf numFmtId="49" fontId="7" fillId="0" borderId="3" xfId="0" applyNumberFormat="1" applyFont="1" applyBorder="1" applyAlignment="1">
      <alignment horizontal="center" vertical="center"/>
    </xf>
    <xf numFmtId="49" fontId="2" fillId="4" borderId="4" xfId="0" applyNumberFormat="1" applyFont="1" applyFill="1" applyBorder="1" applyAlignment="1">
      <alignment horizontal="left" vertical="center"/>
    </xf>
    <xf numFmtId="2" fontId="2" fillId="2" borderId="4" xfId="0" applyNumberFormat="1" applyFont="1" applyFill="1" applyBorder="1" applyAlignment="1">
      <alignment horizontal="left" vertical="center"/>
    </xf>
    <xf numFmtId="182" fontId="2" fillId="0" borderId="0" xfId="0" applyNumberFormat="1" applyFont="1" applyBorder="1" applyAlignment="1">
      <alignment horizontal="left" vertical="center"/>
    </xf>
    <xf numFmtId="0" fontId="0" fillId="0" borderId="0" xfId="0" applyAlignment="1">
      <alignment horizontal="center" vertical="center"/>
    </xf>
    <xf numFmtId="10" fontId="0" fillId="0" borderId="0" xfId="0" applyNumberFormat="1" applyAlignment="1">
      <alignment horizontal="center" vertical="center"/>
    </xf>
    <xf numFmtId="0" fontId="8" fillId="5" borderId="5" xfId="0" applyFont="1" applyFill="1" applyBorder="1" applyAlignment="1">
      <alignment horizontal="center" vertical="center"/>
    </xf>
    <xf numFmtId="43" fontId="9" fillId="0" borderId="5" xfId="1" applyFont="1" applyBorder="1" applyAlignment="1">
      <alignment horizontal="center" vertical="center"/>
    </xf>
    <xf numFmtId="43" fontId="9" fillId="6" borderId="5" xfId="1" applyFont="1" applyFill="1" applyBorder="1" applyAlignment="1">
      <alignment horizontal="center" vertical="center"/>
    </xf>
    <xf numFmtId="43" fontId="9" fillId="7" borderId="5" xfId="1" applyFont="1" applyFill="1" applyBorder="1" applyAlignment="1">
      <alignment horizontal="center" vertical="center"/>
    </xf>
    <xf numFmtId="43" fontId="9" fillId="0" borderId="5" xfId="1" applyFont="1" applyFill="1" applyBorder="1" applyAlignment="1">
      <alignment horizontal="center" vertical="center"/>
    </xf>
    <xf numFmtId="0" fontId="0" fillId="0" borderId="5" xfId="0" applyBorder="1" applyAlignment="1">
      <alignment horizontal="center" vertical="center"/>
    </xf>
    <xf numFmtId="43" fontId="8" fillId="5" borderId="5" xfId="1" applyFont="1" applyFill="1" applyBorder="1" applyAlignment="1">
      <alignment horizontal="center" vertical="center"/>
    </xf>
    <xf numFmtId="43" fontId="0" fillId="0" borderId="0" xfId="0" applyNumberFormat="1" applyAlignment="1">
      <alignment horizontal="center" vertical="center"/>
    </xf>
    <xf numFmtId="0" fontId="0" fillId="0" borderId="0" xfId="0" applyFont="1" applyAlignment="1">
      <alignment horizontal="center" vertical="center"/>
    </xf>
    <xf numFmtId="0" fontId="0" fillId="7" borderId="0" xfId="0" applyFont="1" applyFill="1" applyAlignment="1">
      <alignment horizontal="center" vertical="center"/>
    </xf>
    <xf numFmtId="0" fontId="0" fillId="7" borderId="0" xfId="0" applyFill="1" applyAlignment="1">
      <alignment horizontal="center" vertical="center"/>
    </xf>
    <xf numFmtId="0" fontId="0" fillId="0" borderId="6" xfId="0" applyFont="1" applyBorder="1" applyAlignment="1">
      <alignment horizontal="center" vertical="center"/>
    </xf>
    <xf numFmtId="177" fontId="0" fillId="0" borderId="6" xfId="0" applyNumberFormat="1" applyBorder="1" applyAlignment="1">
      <alignment horizontal="center" vertical="center"/>
    </xf>
    <xf numFmtId="0" fontId="0" fillId="0" borderId="6"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2" fillId="0" borderId="5" xfId="0" applyFont="1" applyBorder="1" applyAlignment="1">
      <alignment horizontal="center"/>
    </xf>
    <xf numFmtId="1" fontId="12" fillId="0" borderId="5" xfId="0" applyNumberFormat="1" applyFont="1" applyBorder="1" applyAlignment="1">
      <alignment horizontal="center" vertical="center"/>
    </xf>
    <xf numFmtId="1" fontId="12" fillId="9" borderId="5" xfId="0" applyNumberFormat="1" applyFont="1" applyFill="1" applyBorder="1" applyAlignment="1">
      <alignment horizontal="center" vertical="center"/>
    </xf>
    <xf numFmtId="176" fontId="12" fillId="0" borderId="5" xfId="2" applyNumberFormat="1" applyFont="1" applyBorder="1" applyAlignment="1">
      <alignment horizontal="center" vertical="center"/>
    </xf>
    <xf numFmtId="2" fontId="12" fillId="6" borderId="5" xfId="0" applyNumberFormat="1" applyFont="1" applyFill="1" applyBorder="1" applyAlignment="1">
      <alignment horizontal="center" vertical="center"/>
    </xf>
    <xf numFmtId="0" fontId="12" fillId="9" borderId="5" xfId="0" applyFont="1" applyFill="1" applyBorder="1" applyAlignment="1">
      <alignment horizontal="center" vertical="center"/>
    </xf>
    <xf numFmtId="10" fontId="12" fillId="0" borderId="5" xfId="0" applyNumberFormat="1" applyFont="1" applyBorder="1" applyAlignment="1">
      <alignment horizontal="center" vertical="center"/>
    </xf>
    <xf numFmtId="4" fontId="12" fillId="9" borderId="5" xfId="0" applyNumberFormat="1" applyFont="1" applyFill="1" applyBorder="1" applyAlignment="1">
      <alignment horizontal="center" vertical="center"/>
    </xf>
    <xf numFmtId="3" fontId="13" fillId="9" borderId="5" xfId="0" applyNumberFormat="1" applyFont="1" applyFill="1" applyBorder="1" applyAlignment="1">
      <alignment horizontal="center" vertical="center"/>
    </xf>
    <xf numFmtId="3" fontId="12" fillId="9" borderId="5" xfId="0" applyNumberFormat="1" applyFont="1" applyFill="1" applyBorder="1" applyAlignment="1">
      <alignment horizontal="center" vertical="center"/>
    </xf>
    <xf numFmtId="1" fontId="14" fillId="10" borderId="5" xfId="0" applyNumberFormat="1" applyFont="1" applyFill="1" applyBorder="1" applyAlignment="1">
      <alignment horizontal="center" vertical="center"/>
    </xf>
    <xf numFmtId="0" fontId="14" fillId="10" borderId="5" xfId="0" applyFont="1" applyFill="1" applyBorder="1" applyAlignment="1">
      <alignment horizontal="center"/>
    </xf>
    <xf numFmtId="177" fontId="12" fillId="0" borderId="5" xfId="0" applyNumberFormat="1" applyFont="1" applyBorder="1" applyAlignment="1">
      <alignment horizontal="center" vertical="center"/>
    </xf>
    <xf numFmtId="0" fontId="15" fillId="10" borderId="5" xfId="0" applyFont="1" applyFill="1" applyBorder="1" applyAlignment="1">
      <alignment horizontal="center" vertical="center"/>
    </xf>
    <xf numFmtId="0" fontId="14" fillId="10" borderId="5" xfId="0" applyFont="1" applyFill="1" applyBorder="1" applyAlignment="1">
      <alignment horizontal="center" vertical="center"/>
    </xf>
    <xf numFmtId="1" fontId="12" fillId="6" borderId="5" xfId="0" applyNumberFormat="1" applyFont="1" applyFill="1" applyBorder="1" applyAlignment="1">
      <alignment horizontal="center"/>
    </xf>
    <xf numFmtId="183" fontId="12" fillId="6" borderId="5" xfId="0" applyNumberFormat="1" applyFont="1" applyFill="1" applyBorder="1" applyAlignment="1">
      <alignment horizontal="center"/>
    </xf>
    <xf numFmtId="186" fontId="12" fillId="6" borderId="5" xfId="0" applyNumberFormat="1" applyFont="1" applyFill="1" applyBorder="1" applyAlignment="1">
      <alignment horizontal="center" vertical="center"/>
    </xf>
    <xf numFmtId="0" fontId="12" fillId="10" borderId="5" xfId="0" applyFont="1" applyFill="1" applyBorder="1" applyAlignment="1">
      <alignment horizontal="center" vertical="center"/>
    </xf>
    <xf numFmtId="1" fontId="12" fillId="10" borderId="5" xfId="0" applyNumberFormat="1" applyFont="1" applyFill="1" applyBorder="1" applyAlignment="1">
      <alignment horizontal="center" vertical="center"/>
    </xf>
    <xf numFmtId="10" fontId="12" fillId="10" borderId="5" xfId="2" applyNumberFormat="1" applyFont="1" applyFill="1" applyBorder="1" applyAlignment="1">
      <alignment horizontal="center" vertical="center"/>
    </xf>
    <xf numFmtId="183" fontId="12" fillId="6" borderId="5" xfId="0" applyNumberFormat="1" applyFont="1" applyFill="1" applyBorder="1" applyAlignment="1">
      <alignment horizontal="center" vertical="center"/>
    </xf>
    <xf numFmtId="10" fontId="12" fillId="10" borderId="5" xfId="0" applyNumberFormat="1" applyFont="1" applyFill="1" applyBorder="1" applyAlignment="1">
      <alignment horizontal="center" vertical="center"/>
    </xf>
    <xf numFmtId="2" fontId="14" fillId="10" borderId="5" xfId="0" applyNumberFormat="1" applyFont="1" applyFill="1" applyBorder="1" applyAlignment="1">
      <alignment horizontal="center" vertical="center"/>
    </xf>
    <xf numFmtId="0" fontId="12" fillId="10" borderId="5" xfId="0" applyFont="1" applyFill="1" applyBorder="1" applyAlignment="1">
      <alignment horizontal="center" vertical="center" wrapText="1"/>
    </xf>
    <xf numFmtId="9" fontId="12" fillId="10" borderId="5" xfId="2" applyFont="1" applyFill="1" applyBorder="1" applyAlignment="1">
      <alignment horizontal="center" vertical="center"/>
    </xf>
    <xf numFmtId="2" fontId="12" fillId="10" borderId="5" xfId="2" applyNumberFormat="1" applyFont="1" applyFill="1" applyBorder="1" applyAlignment="1">
      <alignment horizontal="center" vertical="center"/>
    </xf>
    <xf numFmtId="2" fontId="10" fillId="8" borderId="5" xfId="2" applyNumberFormat="1" applyFont="1" applyFill="1" applyBorder="1" applyAlignment="1">
      <alignment horizontal="center" vertical="center"/>
    </xf>
    <xf numFmtId="1" fontId="14" fillId="10" borderId="5" xfId="0" applyNumberFormat="1" applyFont="1" applyFill="1" applyBorder="1" applyAlignment="1">
      <alignment horizontal="center" vertical="center" wrapText="1"/>
    </xf>
    <xf numFmtId="177" fontId="12" fillId="10" borderId="5" xfId="2" applyNumberFormat="1" applyFont="1" applyFill="1" applyBorder="1" applyAlignment="1">
      <alignment horizontal="center" vertical="center" wrapText="1"/>
    </xf>
    <xf numFmtId="2" fontId="0" fillId="0" borderId="0" xfId="0" applyNumberFormat="1" applyAlignment="1">
      <alignment vertical="center"/>
    </xf>
    <xf numFmtId="181" fontId="0" fillId="0" borderId="0" xfId="0" applyNumberFormat="1" applyAlignment="1">
      <alignment horizontal="center" vertical="center"/>
    </xf>
    <xf numFmtId="43" fontId="16" fillId="0" borderId="15" xfId="1" applyFont="1" applyBorder="1" applyAlignment="1">
      <alignment vertical="center"/>
    </xf>
    <xf numFmtId="43" fontId="16" fillId="0" borderId="16" xfId="1" applyFont="1" applyBorder="1" applyAlignment="1">
      <alignment vertical="center"/>
    </xf>
    <xf numFmtId="43" fontId="16" fillId="0" borderId="0" xfId="1" applyFont="1" applyAlignment="1">
      <alignment vertical="center"/>
    </xf>
    <xf numFmtId="43" fontId="16" fillId="0" borderId="0" xfId="1" applyFont="1" applyAlignment="1">
      <alignment horizontal="left" vertical="center"/>
    </xf>
    <xf numFmtId="43" fontId="16" fillId="0" borderId="0" xfId="1" applyFont="1" applyAlignment="1">
      <alignment horizontal="right" vertical="center"/>
    </xf>
    <xf numFmtId="43" fontId="16" fillId="0" borderId="17" xfId="1" applyFont="1" applyBorder="1" applyAlignment="1">
      <alignment vertical="center"/>
    </xf>
    <xf numFmtId="43" fontId="16" fillId="0" borderId="19" xfId="1" applyFont="1" applyBorder="1" applyAlignment="1">
      <alignment vertical="center"/>
    </xf>
    <xf numFmtId="43" fontId="16" fillId="11" borderId="16" xfId="1" applyFont="1" applyFill="1" applyBorder="1" applyAlignment="1">
      <alignment vertical="center"/>
    </xf>
    <xf numFmtId="43" fontId="19" fillId="0" borderId="18" xfId="1" applyNumberFormat="1" applyFont="1" applyBorder="1" applyAlignment="1">
      <alignment horizontal="center"/>
    </xf>
    <xf numFmtId="43" fontId="19" fillId="11" borderId="18" xfId="1" applyNumberFormat="1" applyFont="1" applyFill="1" applyBorder="1" applyAlignment="1">
      <alignment horizontal="center"/>
    </xf>
    <xf numFmtId="49" fontId="22" fillId="0" borderId="0" xfId="0" applyNumberFormat="1" applyFont="1" applyBorder="1" applyAlignment="1">
      <alignment horizontal="left" vertical="center"/>
    </xf>
    <xf numFmtId="49" fontId="23" fillId="14" borderId="6" xfId="0" applyNumberFormat="1" applyFont="1" applyFill="1" applyBorder="1" applyAlignment="1">
      <alignment horizontal="center" vertical="center"/>
    </xf>
    <xf numFmtId="49" fontId="22" fillId="14" borderId="6" xfId="0" applyNumberFormat="1" applyFont="1" applyFill="1" applyBorder="1" applyAlignment="1">
      <alignment horizontal="left" vertical="center"/>
    </xf>
    <xf numFmtId="4" fontId="2" fillId="0" borderId="6" xfId="0" applyNumberFormat="1" applyFont="1" applyBorder="1" applyAlignment="1">
      <alignment horizontal="right" vertical="center"/>
    </xf>
    <xf numFmtId="49" fontId="23" fillId="14" borderId="3" xfId="0" applyNumberFormat="1" applyFont="1" applyFill="1" applyBorder="1" applyAlignment="1">
      <alignment horizontal="center" vertical="center"/>
    </xf>
    <xf numFmtId="49" fontId="22" fillId="14" borderId="3" xfId="0" applyNumberFormat="1" applyFont="1" applyFill="1" applyBorder="1" applyAlignment="1">
      <alignment horizontal="left" vertical="center"/>
    </xf>
    <xf numFmtId="4" fontId="2" fillId="0" borderId="3" xfId="0" applyNumberFormat="1" applyFont="1" applyBorder="1" applyAlignment="1">
      <alignment horizontal="right" vertical="center"/>
    </xf>
    <xf numFmtId="41" fontId="24" fillId="0" borderId="0" xfId="0" applyNumberFormat="1" applyFont="1" applyAlignment="1">
      <alignment vertical="center"/>
    </xf>
    <xf numFmtId="41" fontId="9" fillId="0" borderId="0" xfId="0" applyNumberFormat="1" applyFont="1" applyAlignment="1">
      <alignment vertical="center"/>
    </xf>
    <xf numFmtId="41" fontId="25" fillId="0" borderId="0" xfId="0" applyNumberFormat="1" applyFont="1" applyAlignment="1">
      <alignment vertical="center"/>
    </xf>
    <xf numFmtId="41" fontId="25" fillId="0" borderId="0" xfId="0" applyNumberFormat="1" applyFont="1" applyAlignment="1">
      <alignment horizontal="center" vertical="center"/>
    </xf>
    <xf numFmtId="41" fontId="24" fillId="0" borderId="0" xfId="0" applyNumberFormat="1" applyFont="1" applyAlignment="1">
      <alignment horizontal="left" vertical="center"/>
    </xf>
    <xf numFmtId="41" fontId="24" fillId="0" borderId="0" xfId="0" applyNumberFormat="1" applyFont="1" applyAlignment="1">
      <alignment horizontal="center" vertical="center"/>
    </xf>
    <xf numFmtId="41" fontId="25" fillId="12" borderId="0" xfId="0" applyNumberFormat="1" applyFont="1" applyFill="1" applyAlignment="1">
      <alignment vertical="center"/>
    </xf>
    <xf numFmtId="41" fontId="26" fillId="7" borderId="0" xfId="0" applyNumberFormat="1" applyFont="1" applyFill="1" applyAlignment="1">
      <alignment vertical="center"/>
    </xf>
    <xf numFmtId="41" fontId="9" fillId="12" borderId="0" xfId="0" applyNumberFormat="1" applyFont="1" applyFill="1" applyAlignment="1">
      <alignment vertical="center"/>
    </xf>
    <xf numFmtId="41" fontId="27" fillId="15" borderId="28" xfId="3" applyNumberFormat="1" applyFont="1" applyFill="1" applyBorder="1" applyAlignment="1">
      <alignment horizontal="center" vertical="center"/>
    </xf>
    <xf numFmtId="41" fontId="27" fillId="15" borderId="29" xfId="3" applyNumberFormat="1" applyFont="1" applyFill="1" applyBorder="1" applyAlignment="1">
      <alignment horizontal="center" vertical="center"/>
    </xf>
    <xf numFmtId="179" fontId="27" fillId="16" borderId="0" xfId="3" applyNumberFormat="1" applyFont="1" applyFill="1" applyBorder="1" applyAlignment="1" applyProtection="1">
      <alignment horizontal="center" vertical="center"/>
      <protection locked="0"/>
    </xf>
    <xf numFmtId="43" fontId="28" fillId="17" borderId="31" xfId="1" applyFont="1" applyFill="1" applyBorder="1" applyAlignment="1">
      <alignment horizontal="center"/>
    </xf>
    <xf numFmtId="43" fontId="28" fillId="18" borderId="31" xfId="1" applyFont="1" applyFill="1" applyBorder="1" applyAlignment="1"/>
    <xf numFmtId="43" fontId="28" fillId="17" borderId="31" xfId="1" applyFont="1" applyFill="1" applyBorder="1" applyAlignment="1"/>
    <xf numFmtId="43" fontId="29" fillId="15" borderId="31" xfId="1" applyFont="1" applyFill="1" applyBorder="1" applyAlignment="1">
      <alignment horizontal="center" wrapText="1"/>
    </xf>
    <xf numFmtId="43" fontId="19" fillId="0" borderId="31" xfId="1" applyNumberFormat="1" applyFont="1" applyFill="1" applyBorder="1" applyAlignment="1">
      <alignment horizontal="center" vertical="center"/>
    </xf>
    <xf numFmtId="43" fontId="19" fillId="15" borderId="31" xfId="1" applyNumberFormat="1" applyFont="1" applyFill="1" applyBorder="1" applyAlignment="1">
      <alignment horizontal="center" vertical="center"/>
    </xf>
    <xf numFmtId="41" fontId="20" fillId="15" borderId="34" xfId="1" applyNumberFormat="1" applyFont="1" applyFill="1" applyBorder="1" applyAlignment="1">
      <alignment horizontal="left" vertical="center"/>
    </xf>
    <xf numFmtId="43" fontId="20" fillId="15" borderId="34" xfId="1" applyNumberFormat="1" applyFont="1" applyFill="1" applyBorder="1" applyAlignment="1">
      <alignment horizontal="center" vertical="center"/>
    </xf>
    <xf numFmtId="41" fontId="26" fillId="9" borderId="0" xfId="0" applyNumberFormat="1" applyFont="1" applyFill="1" applyAlignment="1">
      <alignment vertical="center"/>
    </xf>
    <xf numFmtId="179" fontId="27" fillId="15" borderId="28" xfId="3" applyNumberFormat="1" applyFont="1" applyFill="1" applyBorder="1" applyAlignment="1" applyProtection="1">
      <alignment horizontal="center" vertical="center"/>
      <protection locked="0"/>
    </xf>
    <xf numFmtId="41" fontId="28" fillId="17" borderId="31" xfId="1" applyNumberFormat="1" applyFont="1" applyFill="1" applyBorder="1" applyAlignment="1"/>
    <xf numFmtId="41" fontId="28" fillId="17" borderId="31" xfId="1" applyNumberFormat="1" applyFont="1" applyFill="1" applyBorder="1" applyAlignment="1" applyProtection="1"/>
    <xf numFmtId="41" fontId="25" fillId="0" borderId="0" xfId="0" applyNumberFormat="1" applyFont="1" applyFill="1" applyAlignment="1">
      <alignment vertical="center"/>
    </xf>
    <xf numFmtId="41" fontId="25" fillId="12" borderId="0" xfId="0" applyNumberFormat="1" applyFont="1" applyFill="1" applyAlignment="1">
      <alignment horizontal="center" vertical="center"/>
    </xf>
    <xf numFmtId="41" fontId="29" fillId="15" borderId="31" xfId="1" applyNumberFormat="1" applyFont="1" applyFill="1" applyBorder="1" applyAlignment="1" applyProtection="1">
      <alignment horizontal="right" wrapText="1"/>
    </xf>
    <xf numFmtId="41" fontId="29" fillId="15" borderId="31" xfId="1" applyNumberFormat="1" applyFont="1" applyFill="1" applyBorder="1" applyAlignment="1" applyProtection="1">
      <alignment horizontal="center" wrapText="1"/>
    </xf>
    <xf numFmtId="43" fontId="19" fillId="11" borderId="19" xfId="1" applyNumberFormat="1" applyFont="1" applyFill="1" applyBorder="1" applyAlignment="1">
      <alignment horizontal="center"/>
    </xf>
    <xf numFmtId="41" fontId="20" fillId="15" borderId="34" xfId="1" applyNumberFormat="1" applyFont="1" applyFill="1" applyBorder="1" applyAlignment="1" applyProtection="1">
      <alignment horizontal="left" vertical="center"/>
    </xf>
    <xf numFmtId="185" fontId="25" fillId="0" borderId="0" xfId="0" applyNumberFormat="1" applyFont="1" applyAlignment="1">
      <alignment vertical="center"/>
    </xf>
    <xf numFmtId="41" fontId="19" fillId="7" borderId="0" xfId="1" applyNumberFormat="1" applyFont="1" applyFill="1" applyBorder="1" applyAlignment="1">
      <alignment horizontal="left" vertical="center" wrapText="1"/>
    </xf>
    <xf numFmtId="180" fontId="19" fillId="7" borderId="0" xfId="1" applyNumberFormat="1" applyFont="1" applyFill="1" applyBorder="1" applyAlignment="1">
      <alignment horizontal="left" vertical="center" wrapText="1"/>
    </xf>
    <xf numFmtId="0" fontId="25" fillId="0" borderId="0" xfId="0" applyFont="1" applyAlignment="1" applyProtection="1">
      <alignment horizontal="left" vertical="center"/>
      <protection locked="0"/>
    </xf>
    <xf numFmtId="0" fontId="0" fillId="0" borderId="0" xfId="0" applyFill="1" applyBorder="1"/>
    <xf numFmtId="0" fontId="27" fillId="9" borderId="0" xfId="0" applyFont="1" applyFill="1" applyAlignment="1" applyProtection="1">
      <alignment horizontal="left" vertical="center"/>
      <protection locked="0"/>
    </xf>
    <xf numFmtId="179" fontId="27" fillId="0" borderId="0" xfId="3" applyNumberFormat="1" applyFont="1" applyFill="1" applyBorder="1" applyAlignment="1" applyProtection="1">
      <alignment horizontal="center" vertical="center"/>
      <protection locked="0"/>
    </xf>
    <xf numFmtId="49" fontId="23" fillId="14" borderId="5" xfId="0" applyNumberFormat="1" applyFont="1" applyFill="1" applyBorder="1" applyAlignment="1">
      <alignment horizontal="center" vertical="center"/>
    </xf>
    <xf numFmtId="179" fontId="27" fillId="16" borderId="5" xfId="3" applyNumberFormat="1" applyFont="1" applyFill="1" applyBorder="1" applyAlignment="1" applyProtection="1">
      <alignment horizontal="center" vertical="center"/>
      <protection locked="0"/>
    </xf>
    <xf numFmtId="179" fontId="29" fillId="14" borderId="5" xfId="2" applyNumberFormat="1" applyFont="1" applyFill="1" applyBorder="1" applyAlignment="1" applyProtection="1">
      <alignment horizontal="left" wrapText="1"/>
      <protection locked="0"/>
    </xf>
    <xf numFmtId="186" fontId="29" fillId="14" borderId="5" xfId="2" applyNumberFormat="1" applyFont="1" applyFill="1" applyBorder="1" applyAlignment="1">
      <alignment horizontal="right" wrapText="1"/>
    </xf>
    <xf numFmtId="179" fontId="29" fillId="14" borderId="5" xfId="2" applyNumberFormat="1" applyFont="1" applyFill="1" applyBorder="1" applyAlignment="1">
      <alignment horizontal="right" wrapText="1"/>
    </xf>
    <xf numFmtId="179" fontId="30" fillId="19" borderId="5" xfId="0" applyNumberFormat="1" applyFont="1" applyFill="1" applyBorder="1" applyAlignment="1">
      <alignment horizontal="center" wrapText="1"/>
    </xf>
    <xf numFmtId="179" fontId="29" fillId="18" borderId="5" xfId="2" applyNumberFormat="1" applyFont="1" applyFill="1" applyBorder="1" applyAlignment="1">
      <alignment horizontal="center" wrapText="1"/>
    </xf>
    <xf numFmtId="179" fontId="29" fillId="6" borderId="5" xfId="0" applyNumberFormat="1" applyFont="1" applyFill="1" applyBorder="1" applyAlignment="1" applyProtection="1">
      <alignment horizontal="left"/>
      <protection locked="0"/>
    </xf>
    <xf numFmtId="186" fontId="29" fillId="6" borderId="5" xfId="0" applyNumberFormat="1" applyFont="1" applyFill="1" applyBorder="1" applyAlignment="1">
      <alignment horizontal="right"/>
    </xf>
    <xf numFmtId="179" fontId="29" fillId="6" borderId="5" xfId="0" applyNumberFormat="1" applyFont="1" applyFill="1" applyBorder="1" applyAlignment="1">
      <alignment horizontal="right"/>
    </xf>
    <xf numFmtId="179" fontId="30" fillId="6" borderId="5" xfId="0" applyNumberFormat="1" applyFont="1" applyFill="1" applyBorder="1" applyAlignment="1">
      <alignment horizontal="center" wrapText="1"/>
    </xf>
    <xf numFmtId="179" fontId="29" fillId="6" borderId="5" xfId="2" applyNumberFormat="1" applyFont="1" applyFill="1" applyBorder="1" applyAlignment="1">
      <alignment horizontal="right" wrapText="1"/>
    </xf>
    <xf numFmtId="179" fontId="19" fillId="0" borderId="5" xfId="0" applyNumberFormat="1" applyFont="1" applyFill="1" applyBorder="1" applyAlignment="1" applyProtection="1">
      <alignment horizontal="left" vertical="center"/>
      <protection locked="0"/>
    </xf>
    <xf numFmtId="186" fontId="19" fillId="0" borderId="5" xfId="0" applyNumberFormat="1" applyFont="1" applyFill="1" applyBorder="1" applyAlignment="1">
      <alignment horizontal="right" vertical="center"/>
    </xf>
    <xf numFmtId="179" fontId="19" fillId="0" borderId="5" xfId="0" applyNumberFormat="1" applyFont="1" applyFill="1" applyBorder="1" applyAlignment="1">
      <alignment horizontal="right" vertical="center"/>
    </xf>
    <xf numFmtId="179" fontId="30" fillId="0" borderId="5" xfId="0" applyNumberFormat="1" applyFont="1" applyFill="1" applyBorder="1" applyAlignment="1">
      <alignment horizontal="center" wrapText="1"/>
    </xf>
    <xf numFmtId="179" fontId="29" fillId="0" borderId="5" xfId="2" applyNumberFormat="1" applyFont="1" applyFill="1" applyBorder="1" applyAlignment="1">
      <alignment horizontal="right" wrapText="1"/>
    </xf>
    <xf numFmtId="179" fontId="29" fillId="0" borderId="5" xfId="0" applyNumberFormat="1" applyFont="1" applyFill="1" applyBorder="1" applyAlignment="1" applyProtection="1">
      <alignment horizontal="left"/>
      <protection locked="0"/>
    </xf>
    <xf numFmtId="186" fontId="29" fillId="0" borderId="5" xfId="0" applyNumberFormat="1" applyFont="1" applyFill="1" applyBorder="1" applyAlignment="1">
      <alignment horizontal="right"/>
    </xf>
    <xf numFmtId="179" fontId="29" fillId="0" borderId="5" xfId="0" applyNumberFormat="1" applyFont="1" applyFill="1" applyBorder="1" applyAlignment="1">
      <alignment horizontal="right"/>
    </xf>
    <xf numFmtId="179" fontId="28" fillId="0" borderId="5" xfId="0" applyNumberFormat="1" applyFont="1" applyFill="1" applyBorder="1" applyAlignment="1" applyProtection="1">
      <alignment horizontal="left"/>
      <protection locked="0"/>
    </xf>
    <xf numFmtId="179" fontId="31" fillId="0" borderId="5" xfId="0" applyNumberFormat="1" applyFont="1" applyFill="1" applyBorder="1" applyAlignment="1" applyProtection="1">
      <alignment horizontal="left"/>
      <protection locked="0"/>
    </xf>
    <xf numFmtId="186" fontId="31" fillId="0" borderId="5" xfId="0" applyNumberFormat="1" applyFont="1" applyFill="1" applyBorder="1" applyAlignment="1">
      <alignment horizontal="right"/>
    </xf>
    <xf numFmtId="179" fontId="31" fillId="0" borderId="5" xfId="0" applyNumberFormat="1" applyFont="1" applyFill="1" applyBorder="1" applyAlignment="1">
      <alignment horizontal="right"/>
    </xf>
    <xf numFmtId="179" fontId="32" fillId="0" borderId="5" xfId="0" applyNumberFormat="1" applyFont="1" applyFill="1" applyBorder="1" applyAlignment="1">
      <alignment horizontal="center" wrapText="1"/>
    </xf>
    <xf numFmtId="186" fontId="28" fillId="0" borderId="5" xfId="0" applyNumberFormat="1" applyFont="1" applyFill="1" applyBorder="1" applyAlignment="1">
      <alignment horizontal="right"/>
    </xf>
    <xf numFmtId="179" fontId="28" fillId="0" borderId="5" xfId="0" applyNumberFormat="1" applyFont="1" applyFill="1" applyBorder="1" applyAlignment="1">
      <alignment horizontal="right"/>
    </xf>
    <xf numFmtId="179" fontId="33" fillId="0" borderId="5" xfId="0" applyNumberFormat="1" applyFont="1" applyFill="1" applyBorder="1" applyAlignment="1" applyProtection="1">
      <alignment horizontal="left"/>
      <protection locked="0"/>
    </xf>
    <xf numFmtId="186" fontId="28" fillId="6" borderId="5" xfId="0" applyNumberFormat="1" applyFont="1" applyFill="1" applyBorder="1" applyAlignment="1">
      <alignment horizontal="right"/>
    </xf>
    <xf numFmtId="179" fontId="28" fillId="6" borderId="5" xfId="0" applyNumberFormat="1" applyFont="1" applyFill="1" applyBorder="1" applyAlignment="1">
      <alignment horizontal="right"/>
    </xf>
    <xf numFmtId="186" fontId="33" fillId="0" borderId="5" xfId="0" applyNumberFormat="1" applyFont="1" applyFill="1" applyBorder="1" applyAlignment="1">
      <alignment horizontal="right"/>
    </xf>
    <xf numFmtId="179" fontId="33" fillId="0" borderId="5" xfId="0" applyNumberFormat="1" applyFont="1" applyFill="1" applyBorder="1" applyAlignment="1">
      <alignment horizontal="right"/>
    </xf>
    <xf numFmtId="179" fontId="34" fillId="0" borderId="5" xfId="0" applyNumberFormat="1" applyFont="1" applyFill="1" applyBorder="1" applyAlignment="1">
      <alignment horizontal="center" wrapText="1"/>
    </xf>
    <xf numFmtId="179" fontId="28" fillId="0" borderId="5" xfId="2" applyNumberFormat="1" applyFont="1" applyFill="1" applyBorder="1" applyAlignment="1">
      <alignment horizontal="right" wrapText="1"/>
    </xf>
    <xf numFmtId="179" fontId="31" fillId="6" borderId="5" xfId="0" applyNumberFormat="1" applyFont="1" applyFill="1" applyBorder="1" applyAlignment="1" applyProtection="1">
      <alignment horizontal="left"/>
      <protection locked="0"/>
    </xf>
    <xf numFmtId="186" fontId="31" fillId="6" borderId="5" xfId="0" applyNumberFormat="1" applyFont="1" applyFill="1" applyBorder="1" applyAlignment="1">
      <alignment horizontal="right"/>
    </xf>
    <xf numFmtId="179" fontId="31" fillId="6" borderId="5" xfId="0" applyNumberFormat="1" applyFont="1" applyFill="1" applyBorder="1" applyAlignment="1">
      <alignment horizontal="right"/>
    </xf>
    <xf numFmtId="179" fontId="32" fillId="6" borderId="5" xfId="0" applyNumberFormat="1" applyFont="1" applyFill="1" applyBorder="1" applyAlignment="1">
      <alignment horizontal="center" wrapText="1"/>
    </xf>
    <xf numFmtId="179" fontId="33" fillId="20" borderId="5" xfId="0" applyNumberFormat="1" applyFont="1" applyFill="1" applyBorder="1" applyAlignment="1" applyProtection="1">
      <alignment horizontal="left"/>
      <protection locked="0"/>
    </xf>
    <xf numFmtId="179" fontId="31" fillId="20" borderId="5" xfId="0" applyNumberFormat="1" applyFont="1" applyFill="1" applyBorder="1" applyAlignment="1">
      <alignment horizontal="right"/>
    </xf>
    <xf numFmtId="179" fontId="32" fillId="20" borderId="5" xfId="0" applyNumberFormat="1" applyFont="1" applyFill="1" applyBorder="1" applyAlignment="1">
      <alignment horizontal="center" wrapText="1"/>
    </xf>
    <xf numFmtId="179" fontId="29" fillId="20" borderId="5" xfId="2" applyNumberFormat="1" applyFont="1" applyFill="1" applyBorder="1" applyAlignment="1">
      <alignment horizontal="right" wrapText="1"/>
    </xf>
    <xf numFmtId="179" fontId="31" fillId="0" borderId="0" xfId="0" applyNumberFormat="1" applyFont="1" applyFill="1" applyBorder="1" applyAlignment="1" applyProtection="1">
      <alignment horizontal="left"/>
      <protection locked="0"/>
    </xf>
    <xf numFmtId="179" fontId="9" fillId="0" borderId="0" xfId="0" applyNumberFormat="1" applyFont="1" applyFill="1" applyAlignment="1" applyProtection="1">
      <alignment horizontal="left" vertical="center"/>
      <protection locked="0"/>
    </xf>
    <xf numFmtId="186" fontId="0" fillId="0" borderId="0" xfId="0" applyNumberFormat="1"/>
    <xf numFmtId="179" fontId="9" fillId="0" borderId="0" xfId="0" applyNumberFormat="1" applyFont="1" applyAlignment="1" applyProtection="1">
      <alignment horizontal="left" vertical="center"/>
      <protection locked="0"/>
    </xf>
    <xf numFmtId="179" fontId="27" fillId="9" borderId="0" xfId="0" applyNumberFormat="1" applyFont="1" applyFill="1" applyAlignment="1" applyProtection="1">
      <alignment horizontal="left" vertical="center"/>
      <protection locked="0"/>
    </xf>
    <xf numFmtId="179" fontId="31" fillId="14" borderId="0" xfId="2" applyNumberFormat="1" applyFont="1" applyFill="1" applyBorder="1" applyAlignment="1" applyProtection="1">
      <alignment horizontal="left" wrapText="1"/>
      <protection locked="0"/>
    </xf>
    <xf numFmtId="186" fontId="29" fillId="21" borderId="0" xfId="2" applyNumberFormat="1" applyFont="1" applyFill="1" applyBorder="1" applyAlignment="1">
      <alignment horizontal="right" wrapText="1"/>
    </xf>
    <xf numFmtId="179" fontId="29" fillId="21" borderId="0" xfId="2" applyNumberFormat="1" applyFont="1" applyFill="1" applyBorder="1" applyAlignment="1">
      <alignment horizontal="right" wrapText="1"/>
    </xf>
    <xf numFmtId="179" fontId="29" fillId="21" borderId="0" xfId="2" applyNumberFormat="1" applyFont="1" applyFill="1" applyBorder="1" applyAlignment="1">
      <alignment horizontal="center" vertical="center" wrapText="1"/>
    </xf>
    <xf numFmtId="179" fontId="29" fillId="9" borderId="0" xfId="2" applyNumberFormat="1" applyFont="1" applyFill="1" applyBorder="1" applyAlignment="1">
      <alignment horizontal="right" wrapText="1"/>
    </xf>
    <xf numFmtId="0" fontId="35" fillId="21" borderId="0" xfId="0" applyFont="1" applyFill="1" applyAlignment="1">
      <alignment horizontal="center" vertical="center"/>
    </xf>
    <xf numFmtId="179" fontId="29" fillId="21" borderId="0" xfId="2" applyNumberFormat="1" applyFont="1" applyFill="1" applyBorder="1" applyAlignment="1">
      <alignment horizontal="center" wrapText="1"/>
    </xf>
    <xf numFmtId="179" fontId="31" fillId="17" borderId="35" xfId="0" applyNumberFormat="1" applyFont="1" applyFill="1" applyBorder="1" applyAlignment="1" applyProtection="1">
      <alignment horizontal="left"/>
      <protection hidden="1"/>
    </xf>
    <xf numFmtId="186" fontId="29" fillId="6" borderId="0" xfId="0" applyNumberFormat="1" applyFont="1" applyFill="1" applyBorder="1" applyAlignment="1">
      <alignment horizontal="right"/>
    </xf>
    <xf numFmtId="179" fontId="29" fillId="6" borderId="0" xfId="0" applyNumberFormat="1" applyFont="1" applyFill="1" applyBorder="1" applyAlignment="1">
      <alignment horizontal="right"/>
    </xf>
    <xf numFmtId="179" fontId="29" fillId="6" borderId="0" xfId="2" applyNumberFormat="1" applyFont="1" applyFill="1" applyBorder="1" applyAlignment="1">
      <alignment horizontal="center" vertical="center" wrapText="1"/>
    </xf>
    <xf numFmtId="179" fontId="29" fillId="6" borderId="0" xfId="0" applyNumberFormat="1" applyFont="1" applyFill="1" applyBorder="1" applyAlignment="1">
      <alignment horizontal="center" vertical="center"/>
    </xf>
    <xf numFmtId="179" fontId="29" fillId="18" borderId="0" xfId="2" applyNumberFormat="1" applyFont="1" applyFill="1" applyBorder="1" applyAlignment="1">
      <alignment horizontal="center" wrapText="1"/>
    </xf>
    <xf numFmtId="179" fontId="19" fillId="0" borderId="18" xfId="0" applyNumberFormat="1" applyFont="1" applyBorder="1" applyAlignment="1" applyProtection="1">
      <alignment horizontal="left" vertical="center"/>
      <protection hidden="1"/>
    </xf>
    <xf numFmtId="186" fontId="19" fillId="0" borderId="0" xfId="0" applyNumberFormat="1" applyFont="1" applyFill="1" applyBorder="1" applyAlignment="1">
      <alignment horizontal="right" vertical="center"/>
    </xf>
    <xf numFmtId="179" fontId="19" fillId="0" borderId="0" xfId="0" applyNumberFormat="1" applyFont="1" applyFill="1" applyBorder="1" applyAlignment="1">
      <alignment horizontal="right" vertical="center"/>
    </xf>
    <xf numFmtId="179" fontId="19" fillId="0" borderId="0" xfId="0" applyNumberFormat="1" applyFont="1" applyFill="1" applyBorder="1" applyAlignment="1">
      <alignment horizontal="center" vertical="center"/>
    </xf>
    <xf numFmtId="179" fontId="29" fillId="0" borderId="0" xfId="2" applyNumberFormat="1" applyFont="1" applyFill="1" applyBorder="1" applyAlignment="1">
      <alignment horizontal="center" vertical="center" wrapText="1"/>
    </xf>
    <xf numFmtId="186" fontId="29" fillId="0" borderId="0" xfId="0" applyNumberFormat="1" applyFont="1" applyFill="1" applyBorder="1" applyAlignment="1">
      <alignment horizontal="right"/>
    </xf>
    <xf numFmtId="179" fontId="29" fillId="0" borderId="0" xfId="0" applyNumberFormat="1" applyFont="1" applyFill="1" applyBorder="1" applyAlignment="1">
      <alignment horizontal="right"/>
    </xf>
    <xf numFmtId="179" fontId="29" fillId="0" borderId="0" xfId="0" applyNumberFormat="1" applyFont="1" applyFill="1" applyBorder="1" applyAlignment="1">
      <alignment horizontal="center" vertical="center"/>
    </xf>
    <xf numFmtId="179" fontId="33" fillId="17" borderId="35" xfId="0" applyNumberFormat="1" applyFont="1" applyFill="1" applyBorder="1" applyAlignment="1" applyProtection="1">
      <alignment horizontal="left"/>
      <protection hidden="1"/>
    </xf>
    <xf numFmtId="179" fontId="29" fillId="9" borderId="0" xfId="2" applyNumberFormat="1" applyFont="1" applyFill="1" applyBorder="1" applyAlignment="1">
      <alignment horizontal="center" vertical="center" wrapText="1"/>
    </xf>
    <xf numFmtId="186" fontId="31" fillId="0" borderId="0" xfId="0" applyNumberFormat="1" applyFont="1" applyFill="1" applyBorder="1" applyAlignment="1">
      <alignment horizontal="right"/>
    </xf>
    <xf numFmtId="179" fontId="31" fillId="0" borderId="0" xfId="0" applyNumberFormat="1" applyFont="1" applyFill="1" applyBorder="1" applyAlignment="1">
      <alignment horizontal="right"/>
    </xf>
    <xf numFmtId="179" fontId="31" fillId="0" borderId="0" xfId="0" applyNumberFormat="1" applyFont="1" applyFill="1" applyBorder="1" applyAlignment="1">
      <alignment horizontal="center" vertical="center"/>
    </xf>
    <xf numFmtId="186" fontId="28" fillId="0" borderId="0" xfId="0" applyNumberFormat="1" applyFont="1" applyFill="1" applyBorder="1" applyAlignment="1">
      <alignment horizontal="right"/>
    </xf>
    <xf numFmtId="179" fontId="28" fillId="0" borderId="0" xfId="0" applyNumberFormat="1" applyFont="1" applyFill="1" applyBorder="1" applyAlignment="1">
      <alignment horizontal="right"/>
    </xf>
    <xf numFmtId="179" fontId="28" fillId="0" borderId="0" xfId="0" applyNumberFormat="1" applyFont="1" applyFill="1" applyBorder="1" applyAlignment="1">
      <alignment horizontal="center" vertical="center"/>
    </xf>
    <xf numFmtId="179" fontId="31" fillId="14" borderId="35" xfId="0" applyNumberFormat="1" applyFont="1" applyFill="1" applyBorder="1" applyAlignment="1" applyProtection="1">
      <alignment horizontal="left"/>
      <protection hidden="1"/>
    </xf>
    <xf numFmtId="179" fontId="30" fillId="6" borderId="0" xfId="0" applyNumberFormat="1" applyFont="1" applyFill="1" applyBorder="1" applyAlignment="1">
      <alignment horizontal="center" vertical="center" wrapText="1"/>
    </xf>
    <xf numFmtId="186" fontId="28" fillId="6" borderId="0" xfId="0" applyNumberFormat="1" applyFont="1" applyFill="1" applyBorder="1" applyAlignment="1">
      <alignment horizontal="right"/>
    </xf>
    <xf numFmtId="179" fontId="28" fillId="6" borderId="0" xfId="0" applyNumberFormat="1" applyFont="1" applyFill="1" applyBorder="1" applyAlignment="1">
      <alignment horizontal="right"/>
    </xf>
    <xf numFmtId="179" fontId="28" fillId="6" borderId="0" xfId="0" applyNumberFormat="1" applyFont="1" applyFill="1" applyBorder="1" applyAlignment="1">
      <alignment horizontal="center" vertical="center"/>
    </xf>
    <xf numFmtId="186" fontId="33" fillId="0" borderId="0" xfId="0" applyNumberFormat="1" applyFont="1" applyFill="1" applyBorder="1" applyAlignment="1">
      <alignment horizontal="right"/>
    </xf>
    <xf numFmtId="179" fontId="33" fillId="0" borderId="0" xfId="0" applyNumberFormat="1" applyFont="1" applyFill="1" applyBorder="1" applyAlignment="1">
      <alignment horizontal="right"/>
    </xf>
    <xf numFmtId="179" fontId="33" fillId="0" borderId="0" xfId="0" applyNumberFormat="1" applyFont="1" applyFill="1" applyBorder="1" applyAlignment="1">
      <alignment horizontal="center" vertical="center"/>
    </xf>
    <xf numFmtId="179" fontId="28" fillId="0" borderId="0" xfId="2" applyNumberFormat="1" applyFont="1" applyFill="1" applyBorder="1" applyAlignment="1">
      <alignment horizontal="center" vertical="center" wrapText="1"/>
    </xf>
    <xf numFmtId="186" fontId="31" fillId="6" borderId="0" xfId="0" applyNumberFormat="1" applyFont="1" applyFill="1" applyBorder="1" applyAlignment="1">
      <alignment horizontal="right"/>
    </xf>
    <xf numFmtId="179" fontId="31" fillId="6" borderId="0" xfId="0" applyNumberFormat="1" applyFont="1" applyFill="1" applyBorder="1" applyAlignment="1">
      <alignment horizontal="right"/>
    </xf>
    <xf numFmtId="179" fontId="31" fillId="6" borderId="0" xfId="0" applyNumberFormat="1" applyFont="1" applyFill="1" applyBorder="1" applyAlignment="1">
      <alignment horizontal="center" vertical="center"/>
    </xf>
    <xf numFmtId="179" fontId="31" fillId="18" borderId="0" xfId="0" applyNumberFormat="1" applyFont="1" applyFill="1" applyBorder="1" applyAlignment="1" applyProtection="1">
      <alignment horizontal="left"/>
      <protection hidden="1"/>
    </xf>
    <xf numFmtId="179" fontId="33" fillId="20" borderId="35" xfId="0" applyNumberFormat="1" applyFont="1" applyFill="1" applyBorder="1" applyAlignment="1" applyProtection="1">
      <alignment horizontal="left"/>
      <protection locked="0"/>
    </xf>
    <xf numFmtId="179" fontId="25" fillId="0" borderId="0" xfId="0" applyNumberFormat="1" applyFont="1" applyAlignment="1" applyProtection="1">
      <alignment horizontal="left" vertical="center"/>
      <protection locked="0"/>
    </xf>
    <xf numFmtId="179" fontId="29" fillId="18" borderId="5" xfId="0" applyNumberFormat="1" applyFont="1" applyFill="1" applyBorder="1" applyAlignment="1">
      <alignment horizontal="center"/>
    </xf>
    <xf numFmtId="179" fontId="19" fillId="18" borderId="5" xfId="0" applyNumberFormat="1" applyFont="1" applyFill="1" applyBorder="1" applyAlignment="1">
      <alignment horizontal="center" vertical="center"/>
    </xf>
    <xf numFmtId="179" fontId="31" fillId="18" borderId="5" xfId="0" applyNumberFormat="1" applyFont="1" applyFill="1" applyBorder="1" applyAlignment="1">
      <alignment horizontal="center"/>
    </xf>
    <xf numFmtId="179" fontId="28" fillId="18" borderId="5" xfId="0" applyNumberFormat="1" applyFont="1" applyFill="1" applyBorder="1" applyAlignment="1">
      <alignment horizontal="center"/>
    </xf>
    <xf numFmtId="179" fontId="33" fillId="18" borderId="5" xfId="0" applyNumberFormat="1" applyFont="1" applyFill="1" applyBorder="1" applyAlignment="1">
      <alignment horizontal="center"/>
    </xf>
    <xf numFmtId="179" fontId="29" fillId="18" borderId="0" xfId="0" applyNumberFormat="1" applyFont="1" applyFill="1" applyBorder="1" applyAlignment="1">
      <alignment horizontal="center"/>
    </xf>
    <xf numFmtId="179" fontId="19" fillId="18" borderId="0" xfId="0" applyNumberFormat="1" applyFont="1" applyFill="1" applyBorder="1" applyAlignment="1">
      <alignment horizontal="center" vertical="center"/>
    </xf>
    <xf numFmtId="179" fontId="31" fillId="18" borderId="0" xfId="0" applyNumberFormat="1" applyFont="1" applyFill="1" applyBorder="1" applyAlignment="1">
      <alignment horizontal="center"/>
    </xf>
    <xf numFmtId="179" fontId="28" fillId="18" borderId="0" xfId="0" applyNumberFormat="1" applyFont="1" applyFill="1" applyBorder="1" applyAlignment="1">
      <alignment horizontal="center"/>
    </xf>
    <xf numFmtId="179" fontId="33" fillId="18" borderId="0" xfId="0" applyNumberFormat="1" applyFont="1" applyFill="1" applyBorder="1" applyAlignment="1">
      <alignment horizontal="center"/>
    </xf>
    <xf numFmtId="179" fontId="28" fillId="18" borderId="5" xfId="2" applyNumberFormat="1" applyFont="1" applyFill="1" applyBorder="1" applyAlignment="1">
      <alignment horizontal="center" wrapText="1"/>
    </xf>
    <xf numFmtId="179" fontId="29" fillId="20" borderId="5" xfId="2" applyNumberFormat="1" applyFont="1" applyFill="1" applyBorder="1" applyAlignment="1">
      <alignment horizontal="center" wrapText="1"/>
    </xf>
    <xf numFmtId="179" fontId="28" fillId="18" borderId="0" xfId="2" applyNumberFormat="1" applyFont="1" applyFill="1" applyBorder="1" applyAlignment="1">
      <alignment horizontal="center" wrapText="1"/>
    </xf>
    <xf numFmtId="49" fontId="23" fillId="0" borderId="0" xfId="0" applyNumberFormat="1" applyFont="1" applyFill="1" applyBorder="1" applyAlignment="1">
      <alignment horizontal="center" vertical="center"/>
    </xf>
    <xf numFmtId="179" fontId="0" fillId="0" borderId="0" xfId="0" applyNumberFormat="1" applyFill="1" applyBorder="1"/>
    <xf numFmtId="179" fontId="29" fillId="14" borderId="0" xfId="2" applyNumberFormat="1" applyFont="1" applyFill="1" applyBorder="1" applyAlignment="1" applyProtection="1">
      <alignment horizontal="left" wrapText="1"/>
      <protection locked="0"/>
    </xf>
    <xf numFmtId="179" fontId="29" fillId="14" borderId="31" xfId="2" applyNumberFormat="1" applyFont="1" applyFill="1" applyBorder="1" applyAlignment="1" applyProtection="1">
      <alignment vertical="center" wrapText="1"/>
      <protection hidden="1"/>
    </xf>
    <xf numFmtId="179" fontId="29" fillId="17" borderId="35" xfId="0" applyNumberFormat="1" applyFont="1" applyFill="1" applyBorder="1" applyAlignment="1" applyProtection="1">
      <alignment horizontal="left"/>
      <protection hidden="1"/>
    </xf>
    <xf numFmtId="179" fontId="29" fillId="0" borderId="35" xfId="0" applyNumberFormat="1" applyFont="1" applyFill="1" applyBorder="1" applyAlignment="1" applyProtection="1">
      <alignment vertical="center"/>
      <protection hidden="1"/>
    </xf>
    <xf numFmtId="179" fontId="28" fillId="0" borderId="35" xfId="0" applyNumberFormat="1" applyFont="1" applyFill="1" applyBorder="1" applyAlignment="1" applyProtection="1">
      <alignment vertical="center"/>
      <protection hidden="1"/>
    </xf>
    <xf numFmtId="179" fontId="29" fillId="17" borderId="35" xfId="0" applyNumberFormat="1" applyFont="1" applyFill="1" applyBorder="1" applyAlignment="1" applyProtection="1">
      <alignment vertical="center"/>
      <protection hidden="1"/>
    </xf>
    <xf numFmtId="179" fontId="31" fillId="14" borderId="35" xfId="0" applyNumberFormat="1" applyFont="1" applyFill="1" applyBorder="1" applyAlignment="1" applyProtection="1">
      <alignment vertical="center"/>
      <protection hidden="1"/>
    </xf>
    <xf numFmtId="179" fontId="28" fillId="17" borderId="35" xfId="0" applyNumberFormat="1" applyFont="1" applyFill="1" applyBorder="1" applyAlignment="1" applyProtection="1">
      <alignment horizontal="left"/>
      <protection hidden="1"/>
    </xf>
    <xf numFmtId="179" fontId="28" fillId="17" borderId="35" xfId="0" applyNumberFormat="1" applyFont="1" applyFill="1" applyBorder="1" applyAlignment="1" applyProtection="1">
      <alignment vertical="center"/>
      <protection hidden="1"/>
    </xf>
    <xf numFmtId="179" fontId="31" fillId="18" borderId="0" xfId="0" applyNumberFormat="1" applyFont="1" applyFill="1" applyBorder="1" applyAlignment="1" applyProtection="1">
      <alignment vertical="center"/>
      <protection hidden="1"/>
    </xf>
    <xf numFmtId="184" fontId="0" fillId="0" borderId="0" xfId="0" applyNumberFormat="1"/>
    <xf numFmtId="43" fontId="0" fillId="0" borderId="0" xfId="0" applyNumberFormat="1"/>
    <xf numFmtId="179" fontId="0" fillId="0" borderId="0" xfId="0" applyNumberFormat="1"/>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4" fillId="3" borderId="2" xfId="0" applyNumberFormat="1" applyFont="1" applyFill="1" applyBorder="1" applyAlignment="1">
      <alignment horizontal="center" vertical="center"/>
    </xf>
    <xf numFmtId="186" fontId="29" fillId="0" borderId="0" xfId="2" applyNumberFormat="1" applyFont="1" applyFill="1" applyBorder="1" applyAlignment="1">
      <alignment horizontal="center" vertical="center" wrapText="1"/>
    </xf>
    <xf numFmtId="43" fontId="16" fillId="0" borderId="15" xfId="1" applyFont="1" applyBorder="1" applyAlignment="1">
      <alignment horizontal="center" vertical="center"/>
    </xf>
    <xf numFmtId="43" fontId="16" fillId="0" borderId="36" xfId="1" applyFont="1" applyBorder="1" applyAlignment="1">
      <alignment vertical="center"/>
    </xf>
    <xf numFmtId="43" fontId="16" fillId="0" borderId="37" xfId="1" applyFont="1" applyBorder="1" applyAlignment="1">
      <alignment vertical="center"/>
    </xf>
    <xf numFmtId="43" fontId="16" fillId="12" borderId="36" xfId="1" applyFont="1" applyFill="1" applyBorder="1" applyAlignment="1">
      <alignment vertical="center"/>
    </xf>
    <xf numFmtId="43" fontId="16" fillId="11" borderId="37" xfId="1" applyFont="1" applyFill="1" applyBorder="1" applyAlignment="1">
      <alignment vertical="center"/>
    </xf>
    <xf numFmtId="43" fontId="16" fillId="11" borderId="36" xfId="1" applyFont="1" applyFill="1" applyBorder="1">
      <alignment vertical="center"/>
    </xf>
    <xf numFmtId="43" fontId="16" fillId="12" borderId="36" xfId="1" applyFont="1" applyFill="1" applyBorder="1">
      <alignment vertical="center"/>
    </xf>
    <xf numFmtId="43" fontId="16" fillId="0" borderId="36" xfId="1" applyFont="1" applyBorder="1">
      <alignment vertical="center"/>
    </xf>
    <xf numFmtId="43" fontId="16" fillId="11" borderId="36" xfId="1" applyFont="1" applyFill="1" applyBorder="1" applyAlignment="1">
      <alignment horizontal="right" vertical="center"/>
    </xf>
    <xf numFmtId="43" fontId="17" fillId="13" borderId="36" xfId="1" applyFont="1" applyFill="1" applyBorder="1" applyAlignment="1"/>
    <xf numFmtId="43" fontId="18" fillId="0" borderId="36" xfId="1" applyFont="1" applyBorder="1" applyProtection="1">
      <alignment vertical="center"/>
      <protection locked="0"/>
    </xf>
    <xf numFmtId="43" fontId="17" fillId="0" borderId="36" xfId="1" applyFont="1" applyBorder="1" applyAlignment="1">
      <alignment vertical="center" shrinkToFit="1"/>
    </xf>
    <xf numFmtId="43" fontId="16" fillId="0" borderId="36" xfId="1" applyFont="1" applyBorder="1" applyAlignment="1">
      <alignment horizontal="center" vertical="center"/>
    </xf>
    <xf numFmtId="43" fontId="16" fillId="0" borderId="36" xfId="1" applyFont="1" applyBorder="1" applyAlignment="1"/>
    <xf numFmtId="43" fontId="16" fillId="11" borderId="36" xfId="1" applyFont="1" applyFill="1" applyBorder="1" applyAlignment="1">
      <alignment vertical="center"/>
    </xf>
    <xf numFmtId="57" fontId="17" fillId="0" borderId="0" xfId="1" applyNumberFormat="1" applyFont="1" applyAlignment="1">
      <alignment horizontal="center"/>
    </xf>
    <xf numFmtId="43" fontId="17" fillId="0" borderId="0" xfId="1" applyNumberFormat="1" applyFont="1" applyAlignment="1">
      <alignment horizontal="right"/>
    </xf>
    <xf numFmtId="43" fontId="17" fillId="0" borderId="17" xfId="1" applyNumberFormat="1" applyFont="1" applyBorder="1" applyAlignment="1">
      <alignment horizontal="right"/>
    </xf>
    <xf numFmtId="43" fontId="17" fillId="0" borderId="15" xfId="1" applyNumberFormat="1" applyFont="1" applyBorder="1" applyAlignment="1">
      <alignment horizontal="right" vertical="center" wrapText="1"/>
    </xf>
    <xf numFmtId="43" fontId="17" fillId="0" borderId="15" xfId="1" applyNumberFormat="1" applyFont="1" applyBorder="1" applyAlignment="1">
      <alignment horizontal="center"/>
    </xf>
    <xf numFmtId="43" fontId="17" fillId="0" borderId="15" xfId="1" applyNumberFormat="1" applyFont="1" applyBorder="1" applyAlignment="1">
      <alignment horizontal="right"/>
    </xf>
    <xf numFmtId="43" fontId="17" fillId="0" borderId="26" xfId="1" applyNumberFormat="1" applyFont="1" applyBorder="1" applyAlignment="1">
      <alignment horizontal="right"/>
    </xf>
    <xf numFmtId="43" fontId="17" fillId="0" borderId="37" xfId="1" applyNumberFormat="1" applyFont="1" applyBorder="1" applyAlignment="1">
      <alignment horizontal="center"/>
    </xf>
    <xf numFmtId="43" fontId="17" fillId="0" borderId="36" xfId="1" applyNumberFormat="1" applyFont="1" applyBorder="1" applyAlignment="1">
      <alignment horizontal="right"/>
    </xf>
    <xf numFmtId="43" fontId="17" fillId="22" borderId="37" xfId="1" applyNumberFormat="1" applyFont="1" applyFill="1" applyBorder="1" applyAlignment="1">
      <alignment horizontal="center"/>
    </xf>
    <xf numFmtId="43" fontId="17" fillId="22" borderId="36" xfId="1" applyNumberFormat="1" applyFont="1" applyFill="1" applyBorder="1" applyAlignment="1">
      <alignment horizontal="right"/>
    </xf>
    <xf numFmtId="43" fontId="17" fillId="22" borderId="0" xfId="1" applyNumberFormat="1" applyFont="1" applyFill="1" applyAlignment="1">
      <alignment horizontal="right"/>
    </xf>
    <xf numFmtId="43" fontId="17" fillId="12" borderId="22" xfId="1" applyNumberFormat="1" applyFont="1" applyFill="1" applyBorder="1" applyAlignment="1">
      <alignment horizontal="center"/>
    </xf>
    <xf numFmtId="43" fontId="17" fillId="12" borderId="27" xfId="1" applyNumberFormat="1" applyFont="1" applyFill="1" applyBorder="1" applyAlignment="1">
      <alignment horizontal="right"/>
    </xf>
    <xf numFmtId="43" fontId="17" fillId="12" borderId="0" xfId="1" applyNumberFormat="1" applyFont="1" applyFill="1" applyAlignment="1">
      <alignment horizontal="right"/>
    </xf>
    <xf numFmtId="43" fontId="17" fillId="22" borderId="23" xfId="1" applyNumberFormat="1" applyFont="1" applyFill="1" applyBorder="1" applyAlignment="1">
      <alignment horizontal="center"/>
    </xf>
    <xf numFmtId="43" fontId="17" fillId="22" borderId="21" xfId="1" applyNumberFormat="1" applyFont="1" applyFill="1" applyBorder="1" applyAlignment="1">
      <alignment horizontal="right"/>
    </xf>
    <xf numFmtId="43" fontId="17" fillId="22" borderId="20" xfId="1" applyNumberFormat="1" applyFont="1" applyFill="1" applyBorder="1" applyAlignment="1">
      <alignment horizontal="right"/>
    </xf>
    <xf numFmtId="43" fontId="17" fillId="0" borderId="0" xfId="1" applyNumberFormat="1" applyFont="1" applyAlignment="1">
      <alignment horizontal="center"/>
    </xf>
    <xf numFmtId="43" fontId="17" fillId="0" borderId="25" xfId="1" applyNumberFormat="1" applyFont="1" applyBorder="1" applyAlignment="1">
      <alignment horizontal="right"/>
    </xf>
    <xf numFmtId="43" fontId="17" fillId="0" borderId="0" xfId="1" applyNumberFormat="1" applyFont="1" applyBorder="1" applyAlignment="1">
      <alignment horizontal="right"/>
    </xf>
    <xf numFmtId="43" fontId="17" fillId="0" borderId="24" xfId="1" applyNumberFormat="1" applyFont="1" applyBorder="1" applyAlignment="1">
      <alignment horizontal="right"/>
    </xf>
    <xf numFmtId="43" fontId="17" fillId="0" borderId="38" xfId="1" applyNumberFormat="1" applyFont="1" applyBorder="1" applyAlignment="1">
      <alignment horizontal="right"/>
    </xf>
    <xf numFmtId="43" fontId="17" fillId="12" borderId="37" xfId="1" applyNumberFormat="1" applyFont="1" applyFill="1" applyBorder="1" applyAlignment="1">
      <alignment horizontal="center"/>
    </xf>
    <xf numFmtId="43" fontId="17" fillId="12" borderId="36" xfId="1" applyNumberFormat="1" applyFont="1" applyFill="1" applyBorder="1" applyAlignment="1">
      <alignment horizontal="right"/>
    </xf>
    <xf numFmtId="43" fontId="17" fillId="12" borderId="38" xfId="1" applyNumberFormat="1" applyFont="1" applyFill="1" applyBorder="1" applyAlignment="1">
      <alignment horizontal="right"/>
    </xf>
    <xf numFmtId="43" fontId="17" fillId="11" borderId="37" xfId="1" applyNumberFormat="1" applyFont="1" applyFill="1" applyBorder="1" applyAlignment="1">
      <alignment horizontal="center"/>
    </xf>
    <xf numFmtId="43" fontId="17" fillId="11" borderId="36" xfId="1" applyNumberFormat="1" applyFont="1" applyFill="1" applyBorder="1" applyAlignment="1">
      <alignment horizontal="right"/>
    </xf>
    <xf numFmtId="43" fontId="17" fillId="11" borderId="0" xfId="1" applyNumberFormat="1" applyFont="1" applyFill="1" applyAlignment="1">
      <alignment horizontal="right"/>
    </xf>
    <xf numFmtId="43" fontId="17" fillId="0" borderId="27" xfId="1" applyNumberFormat="1" applyFont="1" applyBorder="1" applyAlignment="1">
      <alignment horizontal="right"/>
    </xf>
    <xf numFmtId="43" fontId="17" fillId="11" borderId="21" xfId="1" applyNumberFormat="1" applyFont="1" applyFill="1" applyBorder="1" applyAlignment="1">
      <alignment horizontal="right"/>
    </xf>
    <xf numFmtId="49" fontId="22" fillId="0" borderId="0" xfId="0" applyNumberFormat="1" applyFont="1" applyBorder="1" applyAlignment="1">
      <alignment horizontal="left" vertical="center"/>
    </xf>
    <xf numFmtId="49" fontId="2" fillId="0" borderId="0" xfId="0" applyNumberFormat="1" applyFont="1" applyBorder="1" applyAlignment="1">
      <alignment horizontal="left" vertical="center"/>
    </xf>
    <xf numFmtId="49" fontId="21" fillId="0" borderId="0" xfId="0" applyNumberFormat="1" applyFont="1" applyBorder="1" applyAlignment="1">
      <alignment vertical="center"/>
    </xf>
    <xf numFmtId="49" fontId="22" fillId="0" borderId="0" xfId="0" applyNumberFormat="1" applyFont="1" applyBorder="1" applyAlignment="1">
      <alignment vertical="center"/>
    </xf>
    <xf numFmtId="187" fontId="0" fillId="0" borderId="0" xfId="0" applyNumberFormat="1"/>
    <xf numFmtId="0" fontId="0" fillId="9" borderId="0" xfId="0" applyFill="1" applyAlignment="1">
      <alignment horizontal="center"/>
    </xf>
    <xf numFmtId="41" fontId="19" fillId="0" borderId="30" xfId="1" applyNumberFormat="1" applyFont="1" applyFill="1" applyBorder="1" applyAlignment="1">
      <alignment horizontal="center" vertical="center" textRotation="255"/>
    </xf>
    <xf numFmtId="41" fontId="19" fillId="0" borderId="32" xfId="1" applyNumberFormat="1" applyFont="1" applyFill="1" applyBorder="1" applyAlignment="1">
      <alignment horizontal="center" vertical="center" textRotation="255"/>
    </xf>
    <xf numFmtId="41" fontId="19" fillId="0" borderId="33" xfId="1" applyNumberFormat="1" applyFont="1" applyFill="1" applyBorder="1" applyAlignment="1">
      <alignment horizontal="center" vertical="center" textRotation="255"/>
    </xf>
    <xf numFmtId="41" fontId="19" fillId="0" borderId="30" xfId="1" applyNumberFormat="1" applyFont="1" applyBorder="1" applyAlignment="1">
      <alignment horizontal="center" vertical="top" textRotation="255" wrapText="1"/>
    </xf>
    <xf numFmtId="41" fontId="19" fillId="0" borderId="32" xfId="1" applyNumberFormat="1" applyFont="1" applyBorder="1" applyAlignment="1">
      <alignment horizontal="center" vertical="top" textRotation="255" wrapText="1"/>
    </xf>
    <xf numFmtId="41" fontId="19" fillId="0" borderId="33" xfId="1" applyNumberFormat="1" applyFont="1" applyBorder="1" applyAlignment="1">
      <alignment horizontal="center" vertical="top" textRotation="255" wrapText="1"/>
    </xf>
    <xf numFmtId="41" fontId="19" fillId="0" borderId="30" xfId="1" applyNumberFormat="1" applyFont="1" applyBorder="1" applyAlignment="1">
      <alignment horizontal="center" vertical="center" textRotation="255" wrapText="1"/>
    </xf>
    <xf numFmtId="41" fontId="19" fillId="0" borderId="32" xfId="1" applyNumberFormat="1" applyFont="1" applyBorder="1" applyAlignment="1">
      <alignment horizontal="center" vertical="center" textRotation="255" wrapText="1"/>
    </xf>
    <xf numFmtId="41" fontId="19" fillId="0" borderId="33" xfId="1" applyNumberFormat="1" applyFont="1" applyBorder="1" applyAlignment="1">
      <alignment horizontal="center" vertical="center" textRotation="255" wrapText="1"/>
    </xf>
    <xf numFmtId="49" fontId="22" fillId="0" borderId="0" xfId="0" applyNumberFormat="1" applyFont="1" applyBorder="1" applyAlignment="1">
      <alignment horizontal="left" vertical="center"/>
    </xf>
    <xf numFmtId="49" fontId="21" fillId="0" borderId="0" xfId="0" applyNumberFormat="1" applyFont="1" applyBorder="1" applyAlignment="1">
      <alignment horizontal="center" vertical="center"/>
    </xf>
    <xf numFmtId="43" fontId="41" fillId="0" borderId="0" xfId="1" applyNumberFormat="1" applyFont="1" applyAlignment="1">
      <alignment horizontal="center"/>
    </xf>
    <xf numFmtId="43" fontId="16" fillId="0" borderId="15" xfId="1" applyFont="1" applyBorder="1" applyAlignment="1">
      <alignment horizontal="center" vertical="center"/>
    </xf>
    <xf numFmtId="0" fontId="14" fillId="10" borderId="7" xfId="0" applyFont="1" applyFill="1" applyBorder="1" applyAlignment="1">
      <alignment horizontal="center"/>
    </xf>
    <xf numFmtId="0" fontId="14" fillId="10" borderId="9" xfId="0" applyFont="1" applyFill="1" applyBorder="1" applyAlignment="1">
      <alignment horizontal="center"/>
    </xf>
    <xf numFmtId="0" fontId="10" fillId="8" borderId="5" xfId="0" applyFont="1" applyFill="1" applyBorder="1" applyAlignment="1">
      <alignment horizontal="center" vertical="center" wrapText="1"/>
    </xf>
    <xf numFmtId="0" fontId="11" fillId="8" borderId="10" xfId="0" applyFont="1" applyFill="1" applyBorder="1" applyAlignment="1">
      <alignment horizontal="center" vertical="center"/>
    </xf>
    <xf numFmtId="0" fontId="11" fillId="8" borderId="13" xfId="0" applyFont="1" applyFill="1" applyBorder="1" applyAlignment="1">
      <alignment horizontal="center" vertical="center"/>
    </xf>
    <xf numFmtId="0" fontId="10" fillId="8" borderId="10"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xf numFmtId="0" fontId="10" fillId="8" borderId="11"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4" xfId="0" applyFont="1" applyFill="1" applyBorder="1" applyAlignment="1">
      <alignment horizontal="center" vertical="center"/>
    </xf>
    <xf numFmtId="49" fontId="6" fillId="0" borderId="0" xfId="0" applyNumberFormat="1" applyFont="1" applyBorder="1" applyAlignment="1">
      <alignment horizontal="center" vertical="center"/>
    </xf>
    <xf numFmtId="49" fontId="2" fillId="0" borderId="0" xfId="0" applyNumberFormat="1" applyFont="1" applyBorder="1" applyAlignment="1">
      <alignment horizontal="left" vertical="center"/>
    </xf>
    <xf numFmtId="49" fontId="1" fillId="2" borderId="0" xfId="0" applyNumberFormat="1" applyFont="1" applyFill="1" applyBorder="1" applyAlignment="1">
      <alignment horizontal="center" vertical="center"/>
    </xf>
    <xf numFmtId="0" fontId="2" fillId="2" borderId="0" xfId="0" applyFont="1" applyFill="1" applyBorder="1" applyAlignment="1">
      <alignment horizontal="right"/>
    </xf>
    <xf numFmtId="49" fontId="3" fillId="2" borderId="1" xfId="0" applyNumberFormat="1" applyFont="1" applyFill="1" applyBorder="1" applyAlignment="1">
      <alignment horizontal="left"/>
    </xf>
    <xf numFmtId="49" fontId="4" fillId="3" borderId="2" xfId="0" applyNumberFormat="1" applyFont="1" applyFill="1" applyBorder="1" applyAlignment="1">
      <alignment horizontal="center" vertical="center"/>
    </xf>
  </cellXfs>
  <cellStyles count="4">
    <cellStyle name="百分比" xfId="2" builtinId="5"/>
    <cellStyle name="常规" xfId="0" builtinId="0"/>
    <cellStyle name="千位分隔" xfId="1" builtinId="3"/>
    <cellStyle name="千位分隔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771;&#26680;/&#32771;&#26680;&#35843;&#25972;/2018.02/2&#26376;&#32771;&#26680;&#25968;&#25454;/&#32771;&#26680;&#25968;&#25454;&#35843;&#25972;&#34920;2018&#24180;2&#26376;-&#25237;&#34892;&#26465;&#324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130;&#21153;&#20998;&#26512;/&#36130;&#21153;&#20998;&#26512;2018/201803/&#20020;&#26102;ppt/&#12304;&#27719;&#24635;&#12305;&#32771;&#26680;&#35843;&#25972;&#27169;&#26495;%20-%202&#263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30">
          <cell r="T30"/>
        </row>
        <row r="94">
          <cell r="T94">
            <v>-6430867.96</v>
          </cell>
          <cell r="V94">
            <v>-985810.14</v>
          </cell>
          <cell r="W94">
            <v>-2844461.7</v>
          </cell>
          <cell r="X94">
            <v>-862773</v>
          </cell>
          <cell r="Y94">
            <v>-669954.85</v>
          </cell>
          <cell r="Z94">
            <v>-710564.9</v>
          </cell>
          <cell r="AA94">
            <v>-357303.37</v>
          </cell>
          <cell r="AB94">
            <v>0</v>
          </cell>
          <cell r="AC94">
            <v>-888452.1</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利润考核表结果表"/>
      <sheetName val="费用考核表结果表"/>
      <sheetName val="用友贴出原始数据-利润表"/>
      <sheetName val="用友贴出原始数据-费用表"/>
      <sheetName val="费用表【邓姐发】"/>
      <sheetName val="财务报表【邓姐发】"/>
      <sheetName val="资金及牌照费"/>
      <sheetName val="自动导入资金模版"/>
      <sheetName val="导出调整事项备查"/>
    </sheetNames>
    <sheetDataSet>
      <sheetData sheetId="0">
        <row r="47">
          <cell r="E47">
            <v>101174.89</v>
          </cell>
        </row>
        <row r="67">
          <cell r="G67">
            <v>-162154118.576666</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K129"/>
  <sheetViews>
    <sheetView showGridLines="0" tabSelected="1" workbookViewId="0">
      <pane xSplit="1" ySplit="3" topLeftCell="B67" activePane="bottomRight" state="frozen"/>
      <selection pane="topRight"/>
      <selection pane="bottomLeft"/>
      <selection pane="bottomRight" activeCell="A65" sqref="A65:XFD95"/>
    </sheetView>
  </sheetViews>
  <sheetFormatPr defaultColWidth="9" defaultRowHeight="13.5"/>
  <cols>
    <col min="1" max="1" width="35.125" style="117" customWidth="1"/>
    <col min="2" max="2" width="20.5" customWidth="1"/>
    <col min="3" max="3" width="15" bestFit="1" customWidth="1"/>
    <col min="4" max="4" width="11.625" customWidth="1"/>
    <col min="5" max="5" width="12.75" customWidth="1"/>
    <col min="6" max="6" width="12.75" bestFit="1" customWidth="1"/>
    <col min="7" max="7" width="12.75" customWidth="1"/>
    <col min="8" max="9" width="13.125" customWidth="1"/>
    <col min="10" max="10" width="11.625" customWidth="1"/>
    <col min="11" max="11" width="11.375" customWidth="1"/>
    <col min="12" max="13" width="14.125" customWidth="1"/>
    <col min="14" max="14" width="16.125" customWidth="1"/>
    <col min="15" max="15" width="10.25" customWidth="1"/>
    <col min="16" max="16" width="11.375" customWidth="1"/>
    <col min="17" max="17" width="11.625" customWidth="1"/>
    <col min="18" max="19" width="11.375" customWidth="1"/>
    <col min="20" max="20" width="15" customWidth="1"/>
    <col min="21" max="24" width="12.25" customWidth="1"/>
    <col min="25" max="26" width="16.125" customWidth="1"/>
    <col min="27" max="27" width="13.625" customWidth="1"/>
    <col min="28" max="28" width="14.125" customWidth="1"/>
    <col min="29" max="29" width="10.25" customWidth="1"/>
    <col min="30" max="32" width="9.625" style="118" customWidth="1"/>
    <col min="33" max="33" width="8" style="118" customWidth="1"/>
    <col min="34" max="34" width="6.375" style="118" customWidth="1"/>
    <col min="35" max="36" width="8" style="118" customWidth="1"/>
    <col min="37" max="37" width="6.375" style="118" customWidth="1"/>
  </cols>
  <sheetData>
    <row r="1" spans="1:37">
      <c r="A1"/>
    </row>
    <row r="2" spans="1:37">
      <c r="A2" s="119" t="s">
        <v>0</v>
      </c>
      <c r="B2" s="120"/>
      <c r="C2" s="120"/>
      <c r="D2" s="120">
        <f>-613971.65-C47</f>
        <v>53213.160000000033</v>
      </c>
      <c r="E2" s="120"/>
      <c r="F2" s="120"/>
      <c r="G2" s="120"/>
      <c r="H2" s="120"/>
      <c r="I2" s="120"/>
      <c r="J2" s="120"/>
      <c r="K2" s="120"/>
      <c r="L2" s="120"/>
      <c r="M2" s="120"/>
      <c r="N2" s="120"/>
      <c r="O2" s="120"/>
      <c r="P2" s="120"/>
      <c r="Q2" s="120"/>
      <c r="R2" s="120"/>
      <c r="S2" s="120"/>
      <c r="T2" s="120"/>
      <c r="U2" s="120"/>
      <c r="V2" s="120"/>
      <c r="W2" s="120"/>
      <c r="X2" s="120"/>
      <c r="Y2" s="120"/>
      <c r="Z2" s="120"/>
      <c r="AA2" s="120"/>
      <c r="AB2" s="120"/>
      <c r="AC2" s="120"/>
    </row>
    <row r="3" spans="1:37" s="9" customFormat="1" ht="16.350000000000001" customHeight="1">
      <c r="A3" s="121" t="s">
        <v>1</v>
      </c>
      <c r="B3" s="122" t="s">
        <v>2</v>
      </c>
      <c r="C3" s="122" t="s">
        <v>3</v>
      </c>
      <c r="D3" s="122" t="s">
        <v>4</v>
      </c>
      <c r="E3" s="122" t="s">
        <v>5</v>
      </c>
      <c r="F3" s="122" t="s">
        <v>6</v>
      </c>
      <c r="G3" s="122" t="s">
        <v>7</v>
      </c>
      <c r="H3" s="122" t="s">
        <v>8</v>
      </c>
      <c r="I3" s="122" t="s">
        <v>9</v>
      </c>
      <c r="J3" s="122" t="s">
        <v>10</v>
      </c>
      <c r="K3" s="122" t="s">
        <v>11</v>
      </c>
      <c r="L3" s="122" t="s">
        <v>12</v>
      </c>
      <c r="M3" s="122" t="s">
        <v>13</v>
      </c>
      <c r="N3" s="122" t="s">
        <v>14</v>
      </c>
      <c r="O3" s="122" t="s">
        <v>15</v>
      </c>
      <c r="P3" s="122" t="s">
        <v>16</v>
      </c>
      <c r="Q3" s="122" t="s">
        <v>17</v>
      </c>
      <c r="R3" s="122" t="s">
        <v>18</v>
      </c>
      <c r="S3" s="122" t="s">
        <v>19</v>
      </c>
      <c r="T3" s="122" t="s">
        <v>20</v>
      </c>
      <c r="U3" s="122" t="s">
        <v>21</v>
      </c>
      <c r="V3" s="122" t="s">
        <v>22</v>
      </c>
      <c r="W3" s="122" t="s">
        <v>23</v>
      </c>
      <c r="X3" s="122" t="s">
        <v>24</v>
      </c>
      <c r="Y3" s="122" t="s">
        <v>25</v>
      </c>
      <c r="Z3" s="122" t="s">
        <v>26</v>
      </c>
      <c r="AA3" s="122" t="s">
        <v>27</v>
      </c>
      <c r="AB3" s="122" t="s">
        <v>28</v>
      </c>
      <c r="AC3" s="122" t="s">
        <v>29</v>
      </c>
      <c r="AD3" s="225" t="s">
        <v>30</v>
      </c>
      <c r="AE3" s="225"/>
      <c r="AF3" s="225"/>
      <c r="AG3" s="225"/>
      <c r="AH3" s="225"/>
      <c r="AI3" s="225"/>
      <c r="AJ3" s="225"/>
      <c r="AK3" s="225"/>
    </row>
    <row r="4" spans="1:37" ht="14.25">
      <c r="A4" s="123" t="s">
        <v>31</v>
      </c>
      <c r="B4" s="124">
        <f>C4+D4+E4+G4+K4+P4+T4+AD4</f>
        <v>196337703.84000003</v>
      </c>
      <c r="C4" s="125">
        <f>财务报表【邓姐发】!J4</f>
        <v>921546.7</v>
      </c>
      <c r="D4" s="126">
        <f>财务报表【邓姐发】!I4+财务报表【邓姐发】!K4+财务报表【邓姐发】!S4+财务报表【邓姐发】!U4+财务报表【邓姐发】!AB4+F4</f>
        <v>-110748814.19999999</v>
      </c>
      <c r="E4" s="125">
        <f>财务报表【邓姐发】!P4+财务报表【邓姐发】!Q4+财务报表【邓姐发】!T4+财务报表【邓姐发】!O4</f>
        <v>317998176.89000005</v>
      </c>
      <c r="F4" s="125">
        <f>财务报表【邓姐发】!AK4</f>
        <v>3240340.4</v>
      </c>
      <c r="G4" s="127">
        <f>H4+I4+J4</f>
        <v>-230876.08000000007</v>
      </c>
      <c r="H4" s="125">
        <f>财务报表【邓姐发】!AL4</f>
        <v>9456542.4199999999</v>
      </c>
      <c r="I4" s="125">
        <f>财务报表【邓姐发】!AJ4</f>
        <v>-296625.11</v>
      </c>
      <c r="J4" s="125">
        <f>财务报表【邓姐发】!X4</f>
        <v>-9390793.3900000006</v>
      </c>
      <c r="K4" s="127">
        <f>L4+M4+N4+O4</f>
        <v>62458168.960000001</v>
      </c>
      <c r="L4" s="125">
        <f>财务报表【邓姐发】!V4</f>
        <v>23232369.989999998</v>
      </c>
      <c r="M4" s="125">
        <f>财务报表【邓姐发】!W4</f>
        <v>26546228.16</v>
      </c>
      <c r="N4" s="125">
        <f>财务报表【邓姐发】!AM4</f>
        <v>11787231.6</v>
      </c>
      <c r="O4" s="125">
        <f>财务报表【邓姐发】!AA4</f>
        <v>892339.21</v>
      </c>
      <c r="P4" s="127">
        <f>Q4+R4</f>
        <v>-84543734.819999993</v>
      </c>
      <c r="Q4" s="125">
        <f>财务报表【邓姐发】!Z4</f>
        <v>-76462697.269999996</v>
      </c>
      <c r="R4" s="125">
        <f>财务报表【邓姐发】!Y4</f>
        <v>-8081037.5499999998</v>
      </c>
      <c r="S4" s="125">
        <f>财务报表【邓姐发】!U4</f>
        <v>-1097.6400000000001</v>
      </c>
      <c r="T4" s="127">
        <f>U4+V4+W4+X4+Y4+Z4+AA4</f>
        <v>10483236.5</v>
      </c>
      <c r="U4" s="125">
        <f>财务报表【邓姐发】!AC4</f>
        <v>7942382.04</v>
      </c>
      <c r="V4" s="125">
        <f>财务报表【邓姐发】!AD4</f>
        <v>261792.46</v>
      </c>
      <c r="W4" s="125">
        <f>财务报表【邓姐发】!AE4</f>
        <v>2268293.42</v>
      </c>
      <c r="X4" s="125">
        <f>财务报表【邓姐发】!AF4</f>
        <v>10766.98</v>
      </c>
      <c r="Y4" s="125">
        <f>财务报表【邓姐发】!AG4</f>
        <v>0</v>
      </c>
      <c r="Z4" s="125">
        <f>财务报表【邓姐发】!AH4</f>
        <v>1.6</v>
      </c>
      <c r="AA4" s="125">
        <f>财务报表【邓姐发】!AI4</f>
        <v>0</v>
      </c>
      <c r="AB4" s="125">
        <f>财务报表【邓姐发】!AB4</f>
        <v>15000</v>
      </c>
      <c r="AC4" s="125">
        <f>财务报表【邓姐发】!S4</f>
        <v>0</v>
      </c>
      <c r="AD4" s="118">
        <f>财务报表【邓姐发】!R4</f>
        <v>-0.11</v>
      </c>
    </row>
    <row r="5" spans="1:37" ht="14.25">
      <c r="A5" s="128" t="s">
        <v>32</v>
      </c>
      <c r="B5" s="129">
        <f t="shared" ref="B5:B29" si="0">C5+D5+E5+G5+K5+P5+T5+AD5</f>
        <v>172098517.37</v>
      </c>
      <c r="C5" s="130">
        <f>财务报表【邓姐发】!J5</f>
        <v>0</v>
      </c>
      <c r="D5" s="131">
        <f>财务报表【邓姐发】!I5+财务报表【邓姐发】!K5+财务报表【邓姐发】!S5+财务报表【邓姐发】!U5+财务报表【邓姐发】!AB5+F5</f>
        <v>1141338.6600000001</v>
      </c>
      <c r="E5" s="132">
        <f>财务报表【邓姐发】!P5+财务报表【邓姐发】!Q5+财务报表【邓姐发】!T5+财务报表【邓姐发】!O5</f>
        <v>140340499.56</v>
      </c>
      <c r="F5" s="130">
        <f>财务报表【邓姐发】!AK5</f>
        <v>2542920.6800000002</v>
      </c>
      <c r="G5" s="127">
        <f t="shared" ref="G5:G29" si="1">H5+I5+J5</f>
        <v>11796694.610000001</v>
      </c>
      <c r="H5" s="130">
        <f>财务报表【邓姐发】!AL5</f>
        <v>9440722.8000000007</v>
      </c>
      <c r="I5" s="130">
        <f>财务报表【邓姐发】!AJ5</f>
        <v>2355971.81</v>
      </c>
      <c r="J5" s="132">
        <f>财务报表【邓姐发】!X5</f>
        <v>0</v>
      </c>
      <c r="K5" s="127">
        <f t="shared" ref="K5:K29" si="2">L5+M5+N5+O5</f>
        <v>8338067.2300000004</v>
      </c>
      <c r="L5" s="132">
        <f>财务报表【邓姐发】!V5</f>
        <v>-2058544.5</v>
      </c>
      <c r="M5" s="132">
        <f>财务报表【邓姐发】!W5</f>
        <v>-724892.62</v>
      </c>
      <c r="N5" s="132">
        <f>财务报表【邓姐发】!AM5</f>
        <v>10229165.140000001</v>
      </c>
      <c r="O5" s="132">
        <f>财务报表【邓姐发】!AA5</f>
        <v>892339.21</v>
      </c>
      <c r="P5" s="212">
        <f t="shared" ref="P5:P29" si="3">Q5+R5</f>
        <v>-1308.8499999999999</v>
      </c>
      <c r="Q5" s="130">
        <f>财务报表【邓姐发】!Z5</f>
        <v>0</v>
      </c>
      <c r="R5" s="130">
        <f>财务报表【邓姐发】!Y5</f>
        <v>-1308.8499999999999</v>
      </c>
      <c r="S5" s="130">
        <f>财务报表【邓姐发】!U5</f>
        <v>-3242</v>
      </c>
      <c r="T5" s="127">
        <f t="shared" ref="T5:T27" si="4">U5+V5+W5+X5+Y5+Z5+AA5</f>
        <v>10483226.16</v>
      </c>
      <c r="U5" s="130">
        <f>财务报表【邓姐发】!AC5</f>
        <v>7942373.2999999998</v>
      </c>
      <c r="V5" s="130">
        <f>财务报表【邓姐发】!AD5</f>
        <v>261792.46</v>
      </c>
      <c r="W5" s="130">
        <f>财务报表【邓姐发】!AE5</f>
        <v>2268293.42</v>
      </c>
      <c r="X5" s="130">
        <f>财务报表【邓姐发】!AF5</f>
        <v>10766.98</v>
      </c>
      <c r="Y5" s="130">
        <f>财务报表【邓姐发】!AG5</f>
        <v>0</v>
      </c>
      <c r="Z5" s="130">
        <f>财务报表【邓姐发】!AH5</f>
        <v>0</v>
      </c>
      <c r="AA5" s="130">
        <f>财务报表【邓姐发】!AI5</f>
        <v>0</v>
      </c>
      <c r="AB5" s="130">
        <f>财务报表【邓姐发】!AB5</f>
        <v>15000</v>
      </c>
      <c r="AC5" s="130">
        <f>财务报表【邓姐发】!S5</f>
        <v>0</v>
      </c>
      <c r="AD5" s="118">
        <f>财务报表【邓姐发】!R5</f>
        <v>0</v>
      </c>
    </row>
    <row r="6" spans="1:37" ht="14.25">
      <c r="A6" s="133" t="s">
        <v>33</v>
      </c>
      <c r="B6" s="134">
        <f t="shared" si="0"/>
        <v>137037700.79000002</v>
      </c>
      <c r="C6" s="135">
        <f>财务报表【邓姐发】!J6</f>
        <v>0</v>
      </c>
      <c r="D6" s="136">
        <f>财务报表【邓姐发】!I6+财务报表【邓姐发】!K6+财务报表【邓姐发】!S6+财务报表【邓姐发】!U6+财务报表【邓姐发】!AB6+F6</f>
        <v>-1194678.1200000001</v>
      </c>
      <c r="E6" s="137">
        <f>财务报表【邓姐发】!P6+财务报表【邓姐发】!Q6+财务报表【邓姐发】!T6+财务报表【邓姐发】!O6</f>
        <v>138156776.33000001</v>
      </c>
      <c r="F6" s="135">
        <f>财务报表【邓姐发】!AK6</f>
        <v>48441.89</v>
      </c>
      <c r="G6" s="127">
        <f t="shared" si="1"/>
        <v>76911.429999999993</v>
      </c>
      <c r="H6" s="135">
        <f>财务报表【邓姐发】!AL6</f>
        <v>0</v>
      </c>
      <c r="I6" s="135">
        <f>财务报表【邓姐发】!AJ6</f>
        <v>76911.429999999993</v>
      </c>
      <c r="J6" s="137">
        <f>财务报表【邓姐发】!X6</f>
        <v>0</v>
      </c>
      <c r="K6" s="127">
        <f t="shared" si="2"/>
        <v>0</v>
      </c>
      <c r="L6" s="137">
        <f>财务报表【邓姐发】!V6</f>
        <v>0</v>
      </c>
      <c r="M6" s="137">
        <f>财务报表【邓姐发】!W6</f>
        <v>0</v>
      </c>
      <c r="N6" s="137">
        <f>财务报表【邓姐发】!AM6</f>
        <v>0</v>
      </c>
      <c r="O6" s="137">
        <f>财务报表【邓姐发】!AA6</f>
        <v>0</v>
      </c>
      <c r="P6" s="213">
        <f t="shared" si="3"/>
        <v>-1308.8499999999999</v>
      </c>
      <c r="Q6" s="135">
        <f>财务报表【邓姐发】!Z6</f>
        <v>0</v>
      </c>
      <c r="R6" s="135">
        <f>财务报表【邓姐发】!Y6</f>
        <v>-1308.8499999999999</v>
      </c>
      <c r="S6" s="135">
        <f>财务报表【邓姐发】!U6</f>
        <v>0</v>
      </c>
      <c r="T6" s="127">
        <f t="shared" si="4"/>
        <v>0</v>
      </c>
      <c r="U6" s="135">
        <f>财务报表【邓姐发】!AC6</f>
        <v>0</v>
      </c>
      <c r="V6" s="135">
        <f>财务报表【邓姐发】!AD6</f>
        <v>0</v>
      </c>
      <c r="W6" s="135">
        <f>财务报表【邓姐发】!AE6</f>
        <v>0</v>
      </c>
      <c r="X6" s="135">
        <f>财务报表【邓姐发】!AF6</f>
        <v>0</v>
      </c>
      <c r="Y6" s="135">
        <f>财务报表【邓姐发】!AG6</f>
        <v>0</v>
      </c>
      <c r="Z6" s="135">
        <f>财务报表【邓姐发】!AH6</f>
        <v>0</v>
      </c>
      <c r="AA6" s="135">
        <f>财务报表【邓姐发】!AI6</f>
        <v>0</v>
      </c>
      <c r="AB6" s="135">
        <f>财务报表【邓姐发】!AB6</f>
        <v>0</v>
      </c>
      <c r="AC6" s="135">
        <f>财务报表【邓姐发】!S6</f>
        <v>0</v>
      </c>
      <c r="AD6" s="118">
        <f>财务报表【邓姐发】!R6</f>
        <v>0</v>
      </c>
    </row>
    <row r="7" spans="1:37" ht="14.25">
      <c r="A7" s="133" t="s">
        <v>34</v>
      </c>
      <c r="B7" s="134">
        <f t="shared" si="0"/>
        <v>10498226.16</v>
      </c>
      <c r="C7" s="135">
        <f>财务报表【邓姐发】!J7</f>
        <v>0</v>
      </c>
      <c r="D7" s="136">
        <f>财务报表【邓姐发】!I7+财务报表【邓姐发】!K7+财务报表【邓姐发】!S7+财务报表【邓姐发】!U7+财务报表【邓姐发】!AB7+F7</f>
        <v>15000</v>
      </c>
      <c r="E7" s="137">
        <f>财务报表【邓姐发】!P7+财务报表【邓姐发】!Q7+财务报表【邓姐发】!T7+财务报表【邓姐发】!O7</f>
        <v>0</v>
      </c>
      <c r="F7" s="135">
        <f>财务报表【邓姐发】!AK7</f>
        <v>0</v>
      </c>
      <c r="G7" s="127">
        <f t="shared" si="1"/>
        <v>0</v>
      </c>
      <c r="H7" s="135">
        <f>财务报表【邓姐发】!AL7</f>
        <v>0</v>
      </c>
      <c r="I7" s="135">
        <f>财务报表【邓姐发】!AJ7</f>
        <v>0</v>
      </c>
      <c r="J7" s="137">
        <f>财务报表【邓姐发】!X7</f>
        <v>0</v>
      </c>
      <c r="K7" s="127">
        <f t="shared" si="2"/>
        <v>0</v>
      </c>
      <c r="L7" s="137">
        <f>财务报表【邓姐发】!V7</f>
        <v>0</v>
      </c>
      <c r="M7" s="137">
        <f>财务报表【邓姐发】!W7</f>
        <v>0</v>
      </c>
      <c r="N7" s="137">
        <f>财务报表【邓姐发】!AM7</f>
        <v>0</v>
      </c>
      <c r="O7" s="137">
        <f>财务报表【邓姐发】!AA7</f>
        <v>0</v>
      </c>
      <c r="P7" s="213">
        <f t="shared" si="3"/>
        <v>0</v>
      </c>
      <c r="Q7" s="135">
        <f>财务报表【邓姐发】!Z7</f>
        <v>0</v>
      </c>
      <c r="R7" s="135">
        <f>财务报表【邓姐发】!Y7</f>
        <v>0</v>
      </c>
      <c r="S7" s="135">
        <f>财务报表【邓姐发】!U7</f>
        <v>0</v>
      </c>
      <c r="T7" s="127">
        <f t="shared" si="4"/>
        <v>10483226.16</v>
      </c>
      <c r="U7" s="135">
        <f>财务报表【邓姐发】!AC7</f>
        <v>7942373.2999999998</v>
      </c>
      <c r="V7" s="135">
        <f>财务报表【邓姐发】!AD7</f>
        <v>261792.46</v>
      </c>
      <c r="W7" s="135">
        <f>财务报表【邓姐发】!AE7</f>
        <v>2268293.42</v>
      </c>
      <c r="X7" s="135">
        <f>财务报表【邓姐发】!AF7</f>
        <v>10766.98</v>
      </c>
      <c r="Y7" s="135">
        <f>财务报表【邓姐发】!AG7</f>
        <v>0</v>
      </c>
      <c r="Z7" s="135">
        <f>财务报表【邓姐发】!AH7</f>
        <v>0</v>
      </c>
      <c r="AA7" s="135">
        <f>财务报表【邓姐发】!AI7</f>
        <v>0</v>
      </c>
      <c r="AB7" s="135">
        <f>财务报表【邓姐发】!AB7</f>
        <v>15000</v>
      </c>
      <c r="AC7" s="135">
        <f>财务报表【邓姐发】!S7</f>
        <v>0</v>
      </c>
      <c r="AD7" s="118">
        <f>财务报表【邓姐发】!R7</f>
        <v>0</v>
      </c>
    </row>
    <row r="8" spans="1:37" ht="14.25">
      <c r="A8" s="133" t="s">
        <v>35</v>
      </c>
      <c r="B8" s="134">
        <f t="shared" si="0"/>
        <v>24446340.219999999</v>
      </c>
      <c r="C8" s="135">
        <f>财务报表【邓姐发】!J8</f>
        <v>0</v>
      </c>
      <c r="D8" s="136">
        <f>财务报表【邓姐发】!I8+财务报表【邓姐发】!K8+财务报表【邓姐发】!S8+财务报表【邓姐发】!U8+财务报表【邓姐发】!AB8+F8</f>
        <v>2497391.9</v>
      </c>
      <c r="E8" s="137">
        <f>财务报表【邓姐发】!P8+财务报表【邓姐发】!Q8+财务报表【邓姐发】!T8+财务报表【邓姐发】!O8</f>
        <v>0</v>
      </c>
      <c r="F8" s="135">
        <f>财务报表【邓姐发】!AK8</f>
        <v>2497391.9</v>
      </c>
      <c r="G8" s="127">
        <f t="shared" si="1"/>
        <v>11719783.18</v>
      </c>
      <c r="H8" s="135">
        <f>财务报表【邓姐发】!AL8</f>
        <v>9440722.8000000007</v>
      </c>
      <c r="I8" s="135">
        <f>财务报表【邓姐发】!AJ8</f>
        <v>2279060.38</v>
      </c>
      <c r="J8" s="137">
        <f>财务报表【邓姐发】!X8</f>
        <v>0</v>
      </c>
      <c r="K8" s="127">
        <f t="shared" si="2"/>
        <v>10229165.140000001</v>
      </c>
      <c r="L8" s="137">
        <f>财务报表【邓姐发】!V8</f>
        <v>0</v>
      </c>
      <c r="M8" s="137">
        <f>财务报表【邓姐发】!W8</f>
        <v>0</v>
      </c>
      <c r="N8" s="137">
        <f>财务报表【邓姐发】!AM8</f>
        <v>10229165.140000001</v>
      </c>
      <c r="O8" s="137">
        <f>财务报表【邓姐发】!AA8</f>
        <v>0</v>
      </c>
      <c r="P8" s="213">
        <f t="shared" si="3"/>
        <v>0</v>
      </c>
      <c r="Q8" s="135">
        <f>财务报表【邓姐发】!Z8</f>
        <v>0</v>
      </c>
      <c r="R8" s="135">
        <f>财务报表【邓姐发】!Y8</f>
        <v>0</v>
      </c>
      <c r="S8" s="135">
        <f>财务报表【邓姐发】!U8</f>
        <v>0</v>
      </c>
      <c r="T8" s="127">
        <f t="shared" si="4"/>
        <v>0</v>
      </c>
      <c r="U8" s="135">
        <f>财务报表【邓姐发】!AC8</f>
        <v>0</v>
      </c>
      <c r="V8" s="135">
        <f>财务报表【邓姐发】!AD8</f>
        <v>0</v>
      </c>
      <c r="W8" s="135">
        <f>财务报表【邓姐发】!AE8</f>
        <v>0</v>
      </c>
      <c r="X8" s="135">
        <f>财务报表【邓姐发】!AF8</f>
        <v>0</v>
      </c>
      <c r="Y8" s="135">
        <f>财务报表【邓姐发】!AG8</f>
        <v>0</v>
      </c>
      <c r="Z8" s="135">
        <f>财务报表【邓姐发】!AH8</f>
        <v>0</v>
      </c>
      <c r="AA8" s="135">
        <f>财务报表【邓姐发】!AI8</f>
        <v>0</v>
      </c>
      <c r="AB8" s="135">
        <f>财务报表【邓姐发】!AB8</f>
        <v>0</v>
      </c>
      <c r="AC8" s="135">
        <f>财务报表【邓姐发】!S8</f>
        <v>0</v>
      </c>
      <c r="AD8" s="118">
        <f>财务报表【邓姐发】!R8</f>
        <v>0</v>
      </c>
    </row>
    <row r="9" spans="1:37" ht="14.25">
      <c r="A9" s="138" t="s">
        <v>36</v>
      </c>
      <c r="B9" s="139">
        <f t="shared" si="0"/>
        <v>65675100.059999987</v>
      </c>
      <c r="C9" s="140">
        <f>财务报表【邓姐发】!J9</f>
        <v>921546.7</v>
      </c>
      <c r="D9" s="136">
        <f>财务报表【邓姐发】!I9+财务报表【邓姐发】!K9+财务报表【邓姐发】!S9+财务报表【邓姐发】!U9+财务报表【邓姐发】!AB9+F9</f>
        <v>-116392441.83000001</v>
      </c>
      <c r="E9" s="137">
        <f>财务报表【邓姐发】!P9+财务报表【邓姐发】!Q9+财务报表【邓姐发】!T9+财务报表【邓姐发】!O9</f>
        <v>167883025.19</v>
      </c>
      <c r="F9" s="140">
        <f>财务报表【邓姐发】!AK9</f>
        <v>187225.85</v>
      </c>
      <c r="G9" s="127">
        <f t="shared" si="1"/>
        <v>10866911.719999999</v>
      </c>
      <c r="H9" s="140">
        <f>财务报表【邓姐发】!AL9</f>
        <v>0</v>
      </c>
      <c r="I9" s="140">
        <f>财务报表【邓姐发】!AJ9</f>
        <v>9064.5400000000009</v>
      </c>
      <c r="J9" s="137">
        <f>财务报表【邓姐发】!X9</f>
        <v>10857847.18</v>
      </c>
      <c r="K9" s="127">
        <f t="shared" si="2"/>
        <v>1735718.4300000002</v>
      </c>
      <c r="L9" s="137">
        <f>财务报表【邓姐发】!V9</f>
        <v>-33598.19</v>
      </c>
      <c r="M9" s="137">
        <f>财务报表【邓姐发】!W9</f>
        <v>1769316.62</v>
      </c>
      <c r="N9" s="137">
        <f>财务报表【邓姐发】!AM9</f>
        <v>0</v>
      </c>
      <c r="O9" s="137">
        <f>财务报表【邓姐发】!AA9</f>
        <v>0</v>
      </c>
      <c r="P9" s="212">
        <f t="shared" si="3"/>
        <v>660329.51</v>
      </c>
      <c r="Q9" s="140">
        <f>财务报表【邓姐发】!Z9</f>
        <v>0</v>
      </c>
      <c r="R9" s="140">
        <f>财务报表【邓姐发】!Y9</f>
        <v>660329.51</v>
      </c>
      <c r="S9" s="140">
        <f>财务报表【邓姐发】!U9</f>
        <v>2144.36</v>
      </c>
      <c r="T9" s="127">
        <f t="shared" si="4"/>
        <v>10.34</v>
      </c>
      <c r="U9" s="140">
        <f>财务报表【邓姐发】!AC9</f>
        <v>8.74</v>
      </c>
      <c r="V9" s="140">
        <f>财务报表【邓姐发】!AD9</f>
        <v>0</v>
      </c>
      <c r="W9" s="140">
        <f>财务报表【邓姐发】!AE9</f>
        <v>0</v>
      </c>
      <c r="X9" s="140">
        <f>财务报表【邓姐发】!AF9</f>
        <v>0</v>
      </c>
      <c r="Y9" s="140">
        <f>财务报表【邓姐发】!AG9</f>
        <v>0</v>
      </c>
      <c r="Z9" s="140">
        <f>财务报表【邓姐发】!AH9</f>
        <v>1.6</v>
      </c>
      <c r="AA9" s="140">
        <f>财务报表【邓姐发】!AI9</f>
        <v>0</v>
      </c>
      <c r="AB9" s="140">
        <f>财务报表【邓姐发】!AB9</f>
        <v>0</v>
      </c>
      <c r="AC9" s="140">
        <f>财务报表【邓姐发】!S9</f>
        <v>0</v>
      </c>
      <c r="AD9" s="118">
        <f>财务报表【邓姐发】!R9</f>
        <v>0</v>
      </c>
    </row>
    <row r="10" spans="1:37" ht="14.25">
      <c r="A10" s="138" t="s">
        <v>37</v>
      </c>
      <c r="B10" s="139">
        <f t="shared" si="0"/>
        <v>-35470466.450000003</v>
      </c>
      <c r="C10" s="140">
        <f>财务报表【邓姐发】!J10</f>
        <v>0</v>
      </c>
      <c r="D10" s="136">
        <f>财务报表【邓姐发】!I10+财务报表【邓姐发】!K10+财务报表【邓姐发】!S10+财务报表【邓姐发】!U10+财务报表【邓姐发】!AB10+F10</f>
        <v>4452430.33</v>
      </c>
      <c r="E10" s="137">
        <f>财务报表【邓姐发】!P10+财务报表【邓姐发】!Q10+财务报表【邓姐发】!T10+财务报表【邓姐发】!O10</f>
        <v>104150.94</v>
      </c>
      <c r="F10" s="140">
        <f>财务报表【邓姐发】!AK10</f>
        <v>510193.87</v>
      </c>
      <c r="G10" s="127">
        <f t="shared" si="1"/>
        <v>-18587771.560000002</v>
      </c>
      <c r="H10" s="140">
        <f>财务报表【邓姐发】!AL10</f>
        <v>15819.62</v>
      </c>
      <c r="I10" s="140">
        <f>财务报表【邓姐发】!AJ10</f>
        <v>-2661661.46</v>
      </c>
      <c r="J10" s="137">
        <f>财务报表【邓姐发】!X10</f>
        <v>-15941929.720000001</v>
      </c>
      <c r="K10" s="127">
        <f t="shared" si="2"/>
        <v>-17577288.75</v>
      </c>
      <c r="L10" s="137">
        <f>财务报表【邓姐发】!V10</f>
        <v>16899284.68</v>
      </c>
      <c r="M10" s="137">
        <f>财务报表【邓姐发】!W10</f>
        <v>-36034639.890000001</v>
      </c>
      <c r="N10" s="137">
        <f>财务报表【邓姐发】!AM10</f>
        <v>1558066.46</v>
      </c>
      <c r="O10" s="137">
        <f>财务报表【邓姐发】!AA10</f>
        <v>0</v>
      </c>
      <c r="P10" s="212">
        <f t="shared" si="3"/>
        <v>-3861987.41</v>
      </c>
      <c r="Q10" s="140">
        <f>财务报表【邓姐发】!Z10</f>
        <v>-4077084.12</v>
      </c>
      <c r="R10" s="140">
        <f>财务报表【邓姐发】!Y10</f>
        <v>215096.71</v>
      </c>
      <c r="S10" s="140">
        <f>财务报表【邓姐发】!U10</f>
        <v>0</v>
      </c>
      <c r="T10" s="127">
        <f t="shared" si="4"/>
        <v>0</v>
      </c>
      <c r="U10" s="140">
        <f>财务报表【邓姐发】!AC10</f>
        <v>0</v>
      </c>
      <c r="V10" s="140">
        <f>财务报表【邓姐发】!AD10</f>
        <v>0</v>
      </c>
      <c r="W10" s="140">
        <f>财务报表【邓姐发】!AE10</f>
        <v>0</v>
      </c>
      <c r="X10" s="140">
        <f>财务报表【邓姐发】!AF10</f>
        <v>0</v>
      </c>
      <c r="Y10" s="140">
        <f>财务报表【邓姐发】!AG10</f>
        <v>0</v>
      </c>
      <c r="Z10" s="140">
        <f>财务报表【邓姐发】!AH10</f>
        <v>0</v>
      </c>
      <c r="AA10" s="140">
        <f>财务报表【邓姐发】!AI10</f>
        <v>0</v>
      </c>
      <c r="AB10" s="140">
        <f>财务报表【邓姐发】!AB10</f>
        <v>0</v>
      </c>
      <c r="AC10" s="140">
        <f>财务报表【邓姐发】!S10</f>
        <v>0</v>
      </c>
      <c r="AD10" s="118">
        <f>财务报表【邓姐发】!R10</f>
        <v>0</v>
      </c>
    </row>
    <row r="11" spans="1:37" ht="14.25">
      <c r="A11" s="141" t="s">
        <v>38</v>
      </c>
      <c r="B11" s="139">
        <f t="shared" si="0"/>
        <v>0</v>
      </c>
      <c r="C11" s="140">
        <f>财务报表【邓姐发】!J11</f>
        <v>0</v>
      </c>
      <c r="D11" s="136">
        <f>财务报表【邓姐发】!I11+财务报表【邓姐发】!K11+财务报表【邓姐发】!S11+财务报表【邓姐发】!U11+财务报表【邓姐发】!AB11+F11</f>
        <v>0</v>
      </c>
      <c r="E11" s="137">
        <f>财务报表【邓姐发】!P11+财务报表【邓姐发】!Q11+财务报表【邓姐发】!T11+财务报表【邓姐发】!O11</f>
        <v>0</v>
      </c>
      <c r="F11" s="140">
        <f>财务报表【邓姐发】!AK11</f>
        <v>0</v>
      </c>
      <c r="G11" s="127">
        <f t="shared" si="1"/>
        <v>0</v>
      </c>
      <c r="H11" s="140">
        <f>财务报表【邓姐发】!AL11</f>
        <v>0</v>
      </c>
      <c r="I11" s="140">
        <f>财务报表【邓姐发】!AJ11</f>
        <v>0</v>
      </c>
      <c r="J11" s="137">
        <f>财务报表【邓姐发】!X11</f>
        <v>0</v>
      </c>
      <c r="K11" s="127">
        <f t="shared" si="2"/>
        <v>0</v>
      </c>
      <c r="L11" s="137">
        <f>财务报表【邓姐发】!V11</f>
        <v>0</v>
      </c>
      <c r="M11" s="137">
        <f>财务报表【邓姐发】!W11</f>
        <v>0</v>
      </c>
      <c r="N11" s="137">
        <f>财务报表【邓姐发】!AM11</f>
        <v>0</v>
      </c>
      <c r="O11" s="137">
        <f>财务报表【邓姐发】!AA11</f>
        <v>0</v>
      </c>
      <c r="P11" s="212">
        <f t="shared" si="3"/>
        <v>0</v>
      </c>
      <c r="Q11" s="140">
        <f>财务报表【邓姐发】!Z11</f>
        <v>0</v>
      </c>
      <c r="R11" s="140">
        <f>财务报表【邓姐发】!Y11</f>
        <v>0</v>
      </c>
      <c r="S11" s="140">
        <f>财务报表【邓姐发】!U11</f>
        <v>0</v>
      </c>
      <c r="T11" s="127">
        <f t="shared" si="4"/>
        <v>0</v>
      </c>
      <c r="U11" s="140">
        <f>财务报表【邓姐发】!AC11</f>
        <v>0</v>
      </c>
      <c r="V11" s="140">
        <f>财务报表【邓姐发】!AD11</f>
        <v>0</v>
      </c>
      <c r="W11" s="140">
        <f>财务报表【邓姐发】!AE11</f>
        <v>0</v>
      </c>
      <c r="X11" s="140">
        <f>财务报表【邓姐发】!AF11</f>
        <v>0</v>
      </c>
      <c r="Y11" s="140">
        <f>财务报表【邓姐发】!AG11</f>
        <v>0</v>
      </c>
      <c r="Z11" s="140">
        <f>财务报表【邓姐发】!AH11</f>
        <v>0</v>
      </c>
      <c r="AA11" s="140">
        <f>财务报表【邓姐发】!AI11</f>
        <v>0</v>
      </c>
      <c r="AB11" s="140">
        <f>财务报表【邓姐发】!AB11</f>
        <v>0</v>
      </c>
      <c r="AC11" s="140">
        <f>财务报表【邓姐发】!S11</f>
        <v>0</v>
      </c>
      <c r="AD11" s="118">
        <f>财务报表【邓姐发】!R11</f>
        <v>0</v>
      </c>
    </row>
    <row r="12" spans="1:37" ht="14.25">
      <c r="A12" s="138" t="s">
        <v>39</v>
      </c>
      <c r="B12" s="139">
        <f t="shared" si="0"/>
        <v>-15685806.870000012</v>
      </c>
      <c r="C12" s="140">
        <f>财务报表【邓姐发】!J12</f>
        <v>0</v>
      </c>
      <c r="D12" s="136">
        <f>财务报表【邓姐发】!I12+财务报表【邓姐发】!K12+财务报表【邓姐发】!S12+财务报表【邓姐发】!U12+财务报表【邓姐发】!AB12+F12</f>
        <v>0</v>
      </c>
      <c r="E12" s="137">
        <f>财务报表【邓姐发】!P12+财务报表【邓姐发】!Q12+财务报表【邓姐发】!T12+财务报表【邓姐发】!O12</f>
        <v>0</v>
      </c>
      <c r="F12" s="140">
        <f>财务报表【邓姐发】!AK12</f>
        <v>0</v>
      </c>
      <c r="G12" s="127">
        <f t="shared" si="1"/>
        <v>-4306710.8499999996</v>
      </c>
      <c r="H12" s="140">
        <f>财务报表【邓姐发】!AL12</f>
        <v>0</v>
      </c>
      <c r="I12" s="140">
        <f>财务报表【邓姐发】!AJ12</f>
        <v>0</v>
      </c>
      <c r="J12" s="137">
        <f>财务报表【邓姐发】!X12</f>
        <v>-4306710.8499999996</v>
      </c>
      <c r="K12" s="127">
        <f t="shared" si="2"/>
        <v>69961672.049999997</v>
      </c>
      <c r="L12" s="137">
        <f>财务报表【邓姐发】!V12</f>
        <v>8425228</v>
      </c>
      <c r="M12" s="137">
        <f>财务报表【邓姐发】!W12</f>
        <v>61536444.049999997</v>
      </c>
      <c r="N12" s="137">
        <f>财务报表【邓姐发】!AM12</f>
        <v>0</v>
      </c>
      <c r="O12" s="137">
        <f>财务报表【邓姐发】!AA12</f>
        <v>0</v>
      </c>
      <c r="P12" s="212">
        <f t="shared" si="3"/>
        <v>-81340768.070000008</v>
      </c>
      <c r="Q12" s="140">
        <f>财务报表【邓姐发】!Z12</f>
        <v>-72385613.150000006</v>
      </c>
      <c r="R12" s="140">
        <f>财务报表【邓姐发】!Y12</f>
        <v>-8955154.9199999999</v>
      </c>
      <c r="S12" s="140">
        <f>财务报表【邓姐发】!U12</f>
        <v>0</v>
      </c>
      <c r="T12" s="127">
        <f t="shared" si="4"/>
        <v>0</v>
      </c>
      <c r="U12" s="140">
        <f>财务报表【邓姐发】!AC12</f>
        <v>0</v>
      </c>
      <c r="V12" s="140">
        <f>财务报表【邓姐发】!AD12</f>
        <v>0</v>
      </c>
      <c r="W12" s="140">
        <f>财务报表【邓姐发】!AE12</f>
        <v>0</v>
      </c>
      <c r="X12" s="140">
        <f>财务报表【邓姐发】!AF12</f>
        <v>0</v>
      </c>
      <c r="Y12" s="140">
        <f>财务报表【邓姐发】!AG12</f>
        <v>0</v>
      </c>
      <c r="Z12" s="140">
        <f>财务报表【邓姐发】!AH12</f>
        <v>0</v>
      </c>
      <c r="AA12" s="140">
        <f>财务报表【邓姐发】!AI12</f>
        <v>0</v>
      </c>
      <c r="AB12" s="140">
        <f>财务报表【邓姐发】!AB12</f>
        <v>0</v>
      </c>
      <c r="AC12" s="140">
        <f>财务报表【邓姐发】!S12</f>
        <v>0</v>
      </c>
      <c r="AD12" s="118">
        <f>财务报表【邓姐发】!R12</f>
        <v>0</v>
      </c>
    </row>
    <row r="13" spans="1:37" ht="14.25">
      <c r="A13" s="138" t="s">
        <v>40</v>
      </c>
      <c r="B13" s="139">
        <f t="shared" si="0"/>
        <v>-431279.88999999996</v>
      </c>
      <c r="C13" s="140">
        <f>财务报表【邓姐发】!J13</f>
        <v>0</v>
      </c>
      <c r="D13" s="136">
        <f>财务报表【邓姐发】!I13+财务报表【邓姐发】!K13+财务报表【邓姐发】!S13+财务报表【邓姐发】!U13+财务报表【邓姐发】!AB13+F13</f>
        <v>49677.51</v>
      </c>
      <c r="E13" s="137">
        <f>财务报表【邓姐发】!P13+财务报表【邓姐发】!Q13+财务报表【邓姐发】!T13+财务报表【邓姐发】!O13</f>
        <v>-480957.29</v>
      </c>
      <c r="F13" s="140">
        <f>财务报表【邓姐发】!AK13</f>
        <v>0</v>
      </c>
      <c r="G13" s="127">
        <f t="shared" si="1"/>
        <v>0</v>
      </c>
      <c r="H13" s="140">
        <f>财务报表【邓姐发】!AL13</f>
        <v>0</v>
      </c>
      <c r="I13" s="140">
        <f>财务报表【邓姐发】!AJ13</f>
        <v>0</v>
      </c>
      <c r="J13" s="137">
        <f>财务报表【邓姐发】!X13</f>
        <v>0</v>
      </c>
      <c r="K13" s="127">
        <f t="shared" si="2"/>
        <v>0</v>
      </c>
      <c r="L13" s="137">
        <f>财务报表【邓姐发】!V13</f>
        <v>0</v>
      </c>
      <c r="M13" s="137">
        <f>财务报表【邓姐发】!W13</f>
        <v>0</v>
      </c>
      <c r="N13" s="137">
        <f>财务报表【邓姐发】!AM13</f>
        <v>0</v>
      </c>
      <c r="O13" s="137">
        <f>财务报表【邓姐发】!AA13</f>
        <v>0</v>
      </c>
      <c r="P13" s="212">
        <f t="shared" si="3"/>
        <v>0</v>
      </c>
      <c r="Q13" s="140">
        <f>财务报表【邓姐发】!Z13</f>
        <v>0</v>
      </c>
      <c r="R13" s="140">
        <f>财务报表【邓姐发】!Y13</f>
        <v>0</v>
      </c>
      <c r="S13" s="140">
        <f>财务报表【邓姐发】!U13</f>
        <v>0</v>
      </c>
      <c r="T13" s="127">
        <f t="shared" si="4"/>
        <v>0</v>
      </c>
      <c r="U13" s="140">
        <f>财务报表【邓姐发】!AC13</f>
        <v>0</v>
      </c>
      <c r="V13" s="140">
        <f>财务报表【邓姐发】!AD13</f>
        <v>0</v>
      </c>
      <c r="W13" s="140">
        <f>财务报表【邓姐发】!AE13</f>
        <v>0</v>
      </c>
      <c r="X13" s="140">
        <f>财务报表【邓姐发】!AF13</f>
        <v>0</v>
      </c>
      <c r="Y13" s="140">
        <f>财务报表【邓姐发】!AG13</f>
        <v>0</v>
      </c>
      <c r="Z13" s="140">
        <f>财务报表【邓姐发】!AH13</f>
        <v>0</v>
      </c>
      <c r="AA13" s="140">
        <f>财务报表【邓姐发】!AI13</f>
        <v>0</v>
      </c>
      <c r="AB13" s="140">
        <f>财务报表【邓姐发】!AB13</f>
        <v>0</v>
      </c>
      <c r="AC13" s="140">
        <f>财务报表【邓姐发】!S13</f>
        <v>0</v>
      </c>
      <c r="AD13" s="118">
        <f>财务报表【邓姐发】!R13</f>
        <v>-0.11</v>
      </c>
    </row>
    <row r="14" spans="1:37" ht="14.25">
      <c r="A14" s="138" t="s">
        <v>41</v>
      </c>
      <c r="B14" s="139">
        <f t="shared" si="0"/>
        <v>10151748.390000001</v>
      </c>
      <c r="C14" s="140">
        <f>财务报表【邓姐发】!J14</f>
        <v>0</v>
      </c>
      <c r="D14" s="136">
        <f>财务报表【邓姐发】!I14+财务报表【邓姐发】!K14+财务报表【邓姐发】!S14+财务报表【邓姐发】!U14+财务报表【邓姐发】!AB14+F14</f>
        <v>0</v>
      </c>
      <c r="E14" s="137">
        <f>财务报表【邓姐发】!P14+财务报表【邓姐发】!Q14+财务报表【邓姐发】!T14+财务报表【邓姐发】!O14</f>
        <v>10151748.390000001</v>
      </c>
      <c r="F14" s="140">
        <f>财务报表【邓姐发】!AK14</f>
        <v>0</v>
      </c>
      <c r="G14" s="127">
        <f t="shared" si="1"/>
        <v>0</v>
      </c>
      <c r="H14" s="140">
        <f>财务报表【邓姐发】!AL14</f>
        <v>0</v>
      </c>
      <c r="I14" s="140">
        <f>财务报表【邓姐发】!AJ14</f>
        <v>0</v>
      </c>
      <c r="J14" s="137">
        <f>财务报表【邓姐发】!X14</f>
        <v>0</v>
      </c>
      <c r="K14" s="127">
        <f t="shared" si="2"/>
        <v>0</v>
      </c>
      <c r="L14" s="137">
        <f>财务报表【邓姐发】!V14</f>
        <v>0</v>
      </c>
      <c r="M14" s="137">
        <f>财务报表【邓姐发】!W14</f>
        <v>0</v>
      </c>
      <c r="N14" s="137">
        <f>财务报表【邓姐发】!AM14</f>
        <v>0</v>
      </c>
      <c r="O14" s="137">
        <f>财务报表【邓姐发】!AA14</f>
        <v>0</v>
      </c>
      <c r="P14" s="212">
        <f t="shared" si="3"/>
        <v>0</v>
      </c>
      <c r="Q14" s="140">
        <f>财务报表【邓姐发】!Z14</f>
        <v>0</v>
      </c>
      <c r="R14" s="140">
        <f>财务报表【邓姐发】!Y14</f>
        <v>0</v>
      </c>
      <c r="S14" s="140">
        <f>财务报表【邓姐发】!U14</f>
        <v>0</v>
      </c>
      <c r="T14" s="127">
        <f t="shared" si="4"/>
        <v>0</v>
      </c>
      <c r="U14" s="140">
        <f>财务报表【邓姐发】!AC14</f>
        <v>0</v>
      </c>
      <c r="V14" s="140">
        <f>财务报表【邓姐发】!AD14</f>
        <v>0</v>
      </c>
      <c r="W14" s="140">
        <f>财务报表【邓姐发】!AE14</f>
        <v>0</v>
      </c>
      <c r="X14" s="140">
        <f>财务报表【邓姐发】!AF14</f>
        <v>0</v>
      </c>
      <c r="Y14" s="140">
        <f>财务报表【邓姐发】!AG14</f>
        <v>0</v>
      </c>
      <c r="Z14" s="140">
        <f>财务报表【邓姐发】!AH14</f>
        <v>0</v>
      </c>
      <c r="AA14" s="140">
        <f>财务报表【邓姐发】!AI14</f>
        <v>0</v>
      </c>
      <c r="AB14" s="140">
        <f>财务报表【邓姐发】!AB14</f>
        <v>0</v>
      </c>
      <c r="AC14" s="140">
        <f>财务报表【邓姐发】!S14</f>
        <v>0</v>
      </c>
      <c r="AD14" s="118">
        <f>财务报表【邓姐发】!R14</f>
        <v>0</v>
      </c>
    </row>
    <row r="15" spans="1:37" ht="14.25">
      <c r="A15" s="142" t="s">
        <v>42</v>
      </c>
      <c r="B15" s="143">
        <f t="shared" si="0"/>
        <v>-108.76999999999998</v>
      </c>
      <c r="C15" s="144">
        <f>财务报表【邓姐发】!J15</f>
        <v>0</v>
      </c>
      <c r="D15" s="145">
        <f>财务报表【邓姐发】!I15+财务报表【邓姐发】!K15+财务报表【邓姐发】!S15+财务报表【邓姐发】!U15+财务报表【邓姐发】!AB15+F15</f>
        <v>181.13</v>
      </c>
      <c r="E15" s="137">
        <f>财务报表【邓姐发】!P15+财务报表【邓姐发】!Q15+财务报表【邓姐发】!T15+财务报表【邓姐发】!O15</f>
        <v>-289.89999999999998</v>
      </c>
      <c r="F15" s="144">
        <f>财务报表【邓姐发】!AK15</f>
        <v>0</v>
      </c>
      <c r="G15" s="127">
        <f t="shared" si="1"/>
        <v>0</v>
      </c>
      <c r="H15" s="144">
        <f>财务报表【邓姐发】!AL15</f>
        <v>0</v>
      </c>
      <c r="I15" s="144">
        <f>财务报表【邓姐发】!AJ15</f>
        <v>0</v>
      </c>
      <c r="J15" s="137">
        <f>财务报表【邓姐发】!X15</f>
        <v>0</v>
      </c>
      <c r="K15" s="127">
        <f t="shared" si="2"/>
        <v>0</v>
      </c>
      <c r="L15" s="137">
        <f>财务报表【邓姐发】!V15</f>
        <v>0</v>
      </c>
      <c r="M15" s="137">
        <f>财务报表【邓姐发】!W15</f>
        <v>0</v>
      </c>
      <c r="N15" s="137">
        <f>财务报表【邓姐发】!AM15</f>
        <v>0</v>
      </c>
      <c r="O15" s="137">
        <f>财务报表【邓姐发】!AA15</f>
        <v>0</v>
      </c>
      <c r="P15" s="214">
        <f t="shared" si="3"/>
        <v>0</v>
      </c>
      <c r="Q15" s="144">
        <f>财务报表【邓姐发】!Z15</f>
        <v>0</v>
      </c>
      <c r="R15" s="144">
        <f>财务报表【邓姐发】!Y15</f>
        <v>0</v>
      </c>
      <c r="S15" s="144">
        <f>财务报表【邓姐发】!U15</f>
        <v>0</v>
      </c>
      <c r="T15" s="127">
        <f t="shared" si="4"/>
        <v>0</v>
      </c>
      <c r="U15" s="144">
        <f>财务报表【邓姐发】!AC15</f>
        <v>0</v>
      </c>
      <c r="V15" s="144">
        <f>财务报表【邓姐发】!AD15</f>
        <v>0</v>
      </c>
      <c r="W15" s="144">
        <f>财务报表【邓姐发】!AE15</f>
        <v>0</v>
      </c>
      <c r="X15" s="144">
        <f>财务报表【邓姐发】!AF15</f>
        <v>0</v>
      </c>
      <c r="Y15" s="144">
        <f>财务报表【邓姐发】!AG15</f>
        <v>0</v>
      </c>
      <c r="Z15" s="144">
        <f>财务报表【邓姐发】!AH15</f>
        <v>0</v>
      </c>
      <c r="AA15" s="144">
        <f>财务报表【邓姐发】!AI15</f>
        <v>0</v>
      </c>
      <c r="AB15" s="144">
        <f>财务报表【邓姐发】!AB15</f>
        <v>0</v>
      </c>
      <c r="AC15" s="144">
        <f>财务报表【邓姐发】!S15</f>
        <v>0</v>
      </c>
      <c r="AD15" s="118">
        <f>财务报表【邓姐发】!R15</f>
        <v>0</v>
      </c>
    </row>
    <row r="16" spans="1:37" ht="14.25">
      <c r="A16" s="138" t="s">
        <v>43</v>
      </c>
      <c r="B16" s="146">
        <f t="shared" si="0"/>
        <v>0</v>
      </c>
      <c r="C16" s="147">
        <f>财务报表【邓姐发】!J16</f>
        <v>0</v>
      </c>
      <c r="D16" s="136">
        <f>财务报表【邓姐发】!I16+财务报表【邓姐发】!K16+财务报表【邓姐发】!S16+财务报表【邓姐发】!U16+财务报表【邓姐发】!AB16+F16</f>
        <v>0</v>
      </c>
      <c r="E16" s="137">
        <f>财务报表【邓姐发】!P16+财务报表【邓姐发】!Q16+财务报表【邓姐发】!T16+财务报表【邓姐发】!O16</f>
        <v>0</v>
      </c>
      <c r="F16" s="147">
        <f>财务报表【邓姐发】!AK16</f>
        <v>0</v>
      </c>
      <c r="G16" s="127">
        <f t="shared" si="1"/>
        <v>0</v>
      </c>
      <c r="H16" s="147">
        <f>财务报表【邓姐发】!AL16</f>
        <v>0</v>
      </c>
      <c r="I16" s="147">
        <f>财务报表【邓姐发】!AJ16</f>
        <v>0</v>
      </c>
      <c r="J16" s="137">
        <f>财务报表【邓姐发】!X16</f>
        <v>0</v>
      </c>
      <c r="K16" s="127">
        <f t="shared" si="2"/>
        <v>0</v>
      </c>
      <c r="L16" s="137">
        <f>财务报表【邓姐发】!V16</f>
        <v>0</v>
      </c>
      <c r="M16" s="137">
        <f>财务报表【邓姐发】!W16</f>
        <v>0</v>
      </c>
      <c r="N16" s="137">
        <f>财务报表【邓姐发】!AM16</f>
        <v>0</v>
      </c>
      <c r="O16" s="137">
        <f>财务报表【邓姐发】!AA16</f>
        <v>0</v>
      </c>
      <c r="P16" s="215">
        <f t="shared" si="3"/>
        <v>0</v>
      </c>
      <c r="Q16" s="147">
        <f>财务报表【邓姐发】!Z16</f>
        <v>0</v>
      </c>
      <c r="R16" s="147">
        <f>财务报表【邓姐发】!Y16</f>
        <v>0</v>
      </c>
      <c r="S16" s="147">
        <f>财务报表【邓姐发】!U16</f>
        <v>0</v>
      </c>
      <c r="T16" s="127">
        <f t="shared" si="4"/>
        <v>0</v>
      </c>
      <c r="U16" s="147">
        <f>财务报表【邓姐发】!AC16</f>
        <v>0</v>
      </c>
      <c r="V16" s="147">
        <f>财务报表【邓姐发】!AD16</f>
        <v>0</v>
      </c>
      <c r="W16" s="147">
        <f>财务报表【邓姐发】!AE16</f>
        <v>0</v>
      </c>
      <c r="X16" s="147">
        <f>财务报表【邓姐发】!AF16</f>
        <v>0</v>
      </c>
      <c r="Y16" s="147">
        <f>财务报表【邓姐发】!AG16</f>
        <v>0</v>
      </c>
      <c r="Z16" s="147">
        <f>财务报表【邓姐发】!AH16</f>
        <v>0</v>
      </c>
      <c r="AA16" s="147">
        <f>财务报表【邓姐发】!AI16</f>
        <v>0</v>
      </c>
      <c r="AB16" s="147">
        <f>财务报表【邓姐发】!AB16</f>
        <v>0</v>
      </c>
      <c r="AC16" s="147">
        <f>财务报表【邓姐发】!S16</f>
        <v>0</v>
      </c>
      <c r="AD16" s="118">
        <f>财务报表【邓姐发】!R16</f>
        <v>0</v>
      </c>
    </row>
    <row r="17" spans="1:30" ht="14.25">
      <c r="A17" s="128" t="s">
        <v>44</v>
      </c>
      <c r="B17" s="129">
        <f t="shared" si="0"/>
        <v>206856613.28000003</v>
      </c>
      <c r="C17" s="130">
        <f>财务报表【邓姐发】!J17</f>
        <v>15212.99</v>
      </c>
      <c r="D17" s="131">
        <f>财务报表【邓姐发】!I17+财务报表【邓姐发】!K17+财务报表【邓姐发】!S17+财务报表【邓姐发】!U17+财务报表【邓姐发】!AB17+F17</f>
        <v>57156953.100000001</v>
      </c>
      <c r="E17" s="132">
        <f>财务报表【邓姐发】!P17+财务报表【邓姐发】!Q17+财务报表【邓姐发】!T17+财务报表【邓姐发】!O17</f>
        <v>118126887.55000001</v>
      </c>
      <c r="F17" s="130">
        <f>财务报表【邓姐发】!AK17</f>
        <v>1929905.05</v>
      </c>
      <c r="G17" s="127">
        <f t="shared" si="1"/>
        <v>5365128.8699999992</v>
      </c>
      <c r="H17" s="130">
        <f>财务报表【邓姐发】!AL17</f>
        <v>2047396.48</v>
      </c>
      <c r="I17" s="130">
        <f>财务报表【邓姐发】!AJ17</f>
        <v>1068630.8799999999</v>
      </c>
      <c r="J17" s="132">
        <f>财务报表【邓姐发】!X17</f>
        <v>2249101.5099999998</v>
      </c>
      <c r="K17" s="127">
        <f t="shared" si="2"/>
        <v>5956756.5700000003</v>
      </c>
      <c r="L17" s="130">
        <f>财务报表【邓姐发】!V17</f>
        <v>1619409.54</v>
      </c>
      <c r="M17" s="130">
        <f>财务报表【邓姐发】!W17</f>
        <v>2043689.97</v>
      </c>
      <c r="N17" s="130">
        <f>财务报表【邓姐发】!AM17</f>
        <v>1759000.07</v>
      </c>
      <c r="O17" s="130">
        <f>财务报表【邓姐发】!AA17</f>
        <v>534656.99</v>
      </c>
      <c r="P17" s="212">
        <f t="shared" si="3"/>
        <v>1437502.24</v>
      </c>
      <c r="Q17" s="130">
        <f>财务报表【邓姐发】!Z17</f>
        <v>-84456.56</v>
      </c>
      <c r="R17" s="130">
        <f>财务报表【邓姐发】!Y17</f>
        <v>1521958.8</v>
      </c>
      <c r="S17" s="130">
        <f>财务报表【邓姐发】!U17</f>
        <v>7088011.6699999999</v>
      </c>
      <c r="T17" s="127">
        <f t="shared" si="4"/>
        <v>18798171.960000001</v>
      </c>
      <c r="U17" s="130">
        <f>财务报表【邓姐发】!AC17</f>
        <v>7581366.1399999997</v>
      </c>
      <c r="V17" s="130">
        <f>财务报表【邓姐发】!AD17</f>
        <v>4707449.18</v>
      </c>
      <c r="W17" s="130">
        <f>财务报表【邓姐发】!AE17</f>
        <v>3293900.82</v>
      </c>
      <c r="X17" s="130">
        <f>财务报表【邓姐发】!AF17</f>
        <v>1232998.6399999999</v>
      </c>
      <c r="Y17" s="130">
        <f>财务报表【邓姐发】!AG17</f>
        <v>1317720.3700000001</v>
      </c>
      <c r="Z17" s="130">
        <f>财务报表【邓姐发】!AH17</f>
        <v>664736.81000000006</v>
      </c>
      <c r="AA17" s="130">
        <f>财务报表【邓姐发】!AI17</f>
        <v>0</v>
      </c>
      <c r="AB17" s="130">
        <f>财务报表【邓姐发】!AB17</f>
        <v>3701681.9</v>
      </c>
      <c r="AC17" s="130">
        <f>财务报表【邓姐发】!S17</f>
        <v>4142829.45</v>
      </c>
      <c r="AD17" s="118">
        <f>财务报表【邓姐发】!R17</f>
        <v>0</v>
      </c>
    </row>
    <row r="18" spans="1:30" ht="14.25">
      <c r="A18" s="141" t="s">
        <v>45</v>
      </c>
      <c r="B18" s="146">
        <f t="shared" si="0"/>
        <v>2398608.9900000002</v>
      </c>
      <c r="C18" s="147">
        <f>财务报表【邓姐发】!J18</f>
        <v>0</v>
      </c>
      <c r="D18" s="136">
        <f>财务报表【邓姐发】!I18+财务报表【邓姐发】!K18+财务报表【邓姐发】!S18+财务报表【邓姐发】!U18+财务报表【邓姐发】!AB18+F18</f>
        <v>-169440.55</v>
      </c>
      <c r="E18" s="137">
        <f>财务报表【邓姐发】!P18+财务报表【邓姐发】!Q18+财务报表【邓姐发】!T18+财务报表【邓姐发】!O18</f>
        <v>2213920.6800000002</v>
      </c>
      <c r="F18" s="147">
        <f>财务报表【邓姐发】!AK18</f>
        <v>17579.669999999998</v>
      </c>
      <c r="G18" s="127">
        <f t="shared" si="1"/>
        <v>-42120.75</v>
      </c>
      <c r="H18" s="147">
        <f>财务报表【邓姐发】!AL18</f>
        <v>67950.38</v>
      </c>
      <c r="I18" s="147">
        <f>财务报表【邓姐发】!AJ18</f>
        <v>16945.93</v>
      </c>
      <c r="J18" s="137">
        <f>财务报表【邓姐发】!X18</f>
        <v>-127017.06</v>
      </c>
      <c r="K18" s="127">
        <f t="shared" si="2"/>
        <v>352991.80999999994</v>
      </c>
      <c r="L18" s="137">
        <f>财务报表【邓姐发】!V18</f>
        <v>383891.79</v>
      </c>
      <c r="M18" s="137">
        <f>财务报表【邓姐发】!W18</f>
        <v>-109852.02</v>
      </c>
      <c r="N18" s="137">
        <f>财务报表【邓姐发】!AM18</f>
        <v>72564.94</v>
      </c>
      <c r="O18" s="137">
        <f>财务报表【邓姐发】!AA18</f>
        <v>6387.1</v>
      </c>
      <c r="P18" s="215">
        <f t="shared" si="3"/>
        <v>-30131.03</v>
      </c>
      <c r="Q18" s="147">
        <f>财务报表【邓姐发】!Z18</f>
        <v>-29528.46</v>
      </c>
      <c r="R18" s="147">
        <f>财务报表【邓姐发】!Y18</f>
        <v>-602.57000000000005</v>
      </c>
      <c r="S18" s="147">
        <f>财务报表【邓姐发】!U18</f>
        <v>20</v>
      </c>
      <c r="T18" s="127">
        <f t="shared" si="4"/>
        <v>73388.83</v>
      </c>
      <c r="U18" s="147">
        <f>财务报表【邓姐发】!AC18</f>
        <v>56345.69</v>
      </c>
      <c r="V18" s="147">
        <f>财务报表【邓姐发】!AD18</f>
        <v>1646.47</v>
      </c>
      <c r="W18" s="147">
        <f>财务报表【邓姐发】!AE18</f>
        <v>15603.11</v>
      </c>
      <c r="X18" s="147">
        <f>财务报表【邓姐发】!AF18</f>
        <v>-49.62</v>
      </c>
      <c r="Y18" s="147">
        <f>财务报表【邓姐发】!AG18</f>
        <v>-131.69</v>
      </c>
      <c r="Z18" s="147">
        <f>财务报表【邓姐发】!AH18</f>
        <v>-25.13</v>
      </c>
      <c r="AA18" s="147">
        <f>财务报表【邓姐发】!AI18</f>
        <v>0</v>
      </c>
      <c r="AB18" s="147">
        <f>财务报表【邓姐发】!AB18</f>
        <v>-4199.43</v>
      </c>
      <c r="AC18" s="147">
        <f>财务报表【邓姐发】!S18</f>
        <v>-712.7</v>
      </c>
      <c r="AD18" s="118">
        <f>财务报表【邓姐发】!R18</f>
        <v>0</v>
      </c>
    </row>
    <row r="19" spans="1:30" ht="14.25">
      <c r="A19" s="141" t="s">
        <v>46</v>
      </c>
      <c r="B19" s="146">
        <f t="shared" si="0"/>
        <v>203346122.68000001</v>
      </c>
      <c r="C19" s="147">
        <f>财务报表【邓姐发】!J19</f>
        <v>15212.99</v>
      </c>
      <c r="D19" s="136">
        <f>财务报表【邓姐发】!I19+财务报表【邓姐发】!K19+财务报表【邓姐发】!S19+财务报表【邓姐发】!U19+财务报表【邓姐发】!AB19+F19</f>
        <v>57702463.859999999</v>
      </c>
      <c r="E19" s="137">
        <f>财务报表【邓姐发】!P19+财务报表【邓姐发】!Q19+财务报表【邓姐发】!T19+财务报表【邓姐发】!O19</f>
        <v>114425015.05</v>
      </c>
      <c r="F19" s="147">
        <f>财务报表【邓姐发】!AK19</f>
        <v>1912325.38</v>
      </c>
      <c r="G19" s="127">
        <f t="shared" si="1"/>
        <v>5407249.6199999992</v>
      </c>
      <c r="H19" s="147">
        <f>财务报表【邓姐发】!AL19</f>
        <v>1979446.1</v>
      </c>
      <c r="I19" s="147">
        <f>财务报表【邓姐发】!AJ19</f>
        <v>1051684.95</v>
      </c>
      <c r="J19" s="137">
        <f>财务报表【邓姐发】!X19</f>
        <v>2376118.5699999998</v>
      </c>
      <c r="K19" s="127">
        <f t="shared" si="2"/>
        <v>5603764.7599999998</v>
      </c>
      <c r="L19" s="137">
        <f>财务报表【邓姐发】!V19</f>
        <v>1235517.75</v>
      </c>
      <c r="M19" s="137">
        <f>财务报表【邓姐发】!W19</f>
        <v>2153541.9900000002</v>
      </c>
      <c r="N19" s="137">
        <f>财务报表【邓姐发】!AM19</f>
        <v>1686435.13</v>
      </c>
      <c r="O19" s="137">
        <f>财务报表【邓姐发】!AA19</f>
        <v>528269.89</v>
      </c>
      <c r="P19" s="215">
        <f t="shared" si="3"/>
        <v>1467633.27</v>
      </c>
      <c r="Q19" s="147">
        <f>财务报表【邓姐发】!Z19</f>
        <v>-54928.1</v>
      </c>
      <c r="R19" s="147">
        <f>财务报表【邓姐发】!Y19</f>
        <v>1522561.37</v>
      </c>
      <c r="S19" s="147">
        <f>财务报表【邓姐发】!U19</f>
        <v>7087991.6699999999</v>
      </c>
      <c r="T19" s="127">
        <f t="shared" si="4"/>
        <v>18724783.130000003</v>
      </c>
      <c r="U19" s="147">
        <f>财务报表【邓姐发】!AC19</f>
        <v>7525020.4500000002</v>
      </c>
      <c r="V19" s="147">
        <f>财务报表【邓姐发】!AD19</f>
        <v>4705802.71</v>
      </c>
      <c r="W19" s="147">
        <f>财务报表【邓姐发】!AE19</f>
        <v>3278297.71</v>
      </c>
      <c r="X19" s="147">
        <f>财务报表【邓姐发】!AF19</f>
        <v>1233048.26</v>
      </c>
      <c r="Y19" s="147">
        <f>财务报表【邓姐发】!AG19</f>
        <v>1317852.06</v>
      </c>
      <c r="Z19" s="147">
        <f>财务报表【邓姐发】!AH19</f>
        <v>664761.93999999994</v>
      </c>
      <c r="AA19" s="147">
        <f>财务报表【邓姐发】!AI19</f>
        <v>0</v>
      </c>
      <c r="AB19" s="147">
        <f>财务报表【邓姐发】!AB19</f>
        <v>3705881.33</v>
      </c>
      <c r="AC19" s="147">
        <f>财务报表【邓姐发】!S19</f>
        <v>4143542.15</v>
      </c>
      <c r="AD19" s="118">
        <f>财务报表【邓姐发】!R19</f>
        <v>0</v>
      </c>
    </row>
    <row r="20" spans="1:30" ht="14.25">
      <c r="A20" s="148" t="s">
        <v>47</v>
      </c>
      <c r="B20" s="143">
        <f t="shared" si="0"/>
        <v>-388370.21</v>
      </c>
      <c r="C20" s="144">
        <f>财务报表【邓姐发】!J20</f>
        <v>0</v>
      </c>
      <c r="D20" s="145">
        <f>财务报表【邓姐发】!I20+财务报表【邓姐发】!K20+财务报表【邓姐发】!S20+财务报表【邓姐发】!U20+财务报表【邓姐发】!AB20+F20</f>
        <v>-376070.21</v>
      </c>
      <c r="E20" s="137">
        <f>财务报表【邓姐发】!P20+财务报表【邓姐发】!Q20+财务报表【邓姐发】!T20+财务报表【邓姐发】!O20</f>
        <v>-12300</v>
      </c>
      <c r="F20" s="144">
        <f>财务报表【邓姐发】!AK20</f>
        <v>0</v>
      </c>
      <c r="G20" s="127">
        <f t="shared" si="1"/>
        <v>0</v>
      </c>
      <c r="H20" s="144">
        <f>财务报表【邓姐发】!AL20</f>
        <v>0</v>
      </c>
      <c r="I20" s="144">
        <f>财务报表【邓姐发】!AJ20</f>
        <v>0</v>
      </c>
      <c r="J20" s="137">
        <f>财务报表【邓姐发】!X20</f>
        <v>0</v>
      </c>
      <c r="K20" s="127">
        <f t="shared" si="2"/>
        <v>0</v>
      </c>
      <c r="L20" s="137">
        <f>财务报表【邓姐发】!V20</f>
        <v>0</v>
      </c>
      <c r="M20" s="137">
        <f>财务报表【邓姐发】!W20</f>
        <v>0</v>
      </c>
      <c r="N20" s="137">
        <f>财务报表【邓姐发】!AM20</f>
        <v>0</v>
      </c>
      <c r="O20" s="137">
        <f>财务报表【邓姐发】!AA20</f>
        <v>0</v>
      </c>
      <c r="P20" s="214">
        <f t="shared" si="3"/>
        <v>0</v>
      </c>
      <c r="Q20" s="144">
        <f>财务报表【邓姐发】!Z20</f>
        <v>0</v>
      </c>
      <c r="R20" s="144">
        <f>财务报表【邓姐发】!Y20</f>
        <v>0</v>
      </c>
      <c r="S20" s="144">
        <f>财务报表【邓姐发】!U20</f>
        <v>0</v>
      </c>
      <c r="T20" s="127">
        <f t="shared" si="4"/>
        <v>0</v>
      </c>
      <c r="U20" s="144">
        <f>财务报表【邓姐发】!AC20</f>
        <v>0</v>
      </c>
      <c r="V20" s="144">
        <f>财务报表【邓姐发】!AD20</f>
        <v>0</v>
      </c>
      <c r="W20" s="144">
        <f>财务报表【邓姐发】!AE20</f>
        <v>0</v>
      </c>
      <c r="X20" s="144">
        <f>财务报表【邓姐发】!AF20</f>
        <v>0</v>
      </c>
      <c r="Y20" s="144">
        <f>财务报表【邓姐发】!AG20</f>
        <v>0</v>
      </c>
      <c r="Z20" s="144">
        <f>财务报表【邓姐发】!AH20</f>
        <v>0</v>
      </c>
      <c r="AA20" s="144">
        <f>财务报表【邓姐发】!AI20</f>
        <v>0</v>
      </c>
      <c r="AB20" s="144">
        <f>财务报表【邓姐发】!AB20</f>
        <v>0</v>
      </c>
      <c r="AC20" s="144">
        <f>财务报表【邓姐发】!S20</f>
        <v>0</v>
      </c>
      <c r="AD20" s="118">
        <f>财务报表【邓姐发】!R20</f>
        <v>0</v>
      </c>
    </row>
    <row r="21" spans="1:30" ht="14.25">
      <c r="A21" s="141" t="s">
        <v>48</v>
      </c>
      <c r="B21" s="146">
        <f t="shared" si="0"/>
        <v>1500251.82</v>
      </c>
      <c r="C21" s="147">
        <f>财务报表【邓姐发】!J21</f>
        <v>0</v>
      </c>
      <c r="D21" s="136">
        <f>财务报表【邓姐发】!I21+财务报表【邓姐发】!K21+财务报表【邓姐发】!S21+财务报表【邓姐发】!U21+财务报表【邓姐发】!AB21+F21</f>
        <v>0</v>
      </c>
      <c r="E21" s="137">
        <f>财务报表【邓姐发】!P21+财务报表【邓姐发】!Q21+财务报表【邓姐发】!T21+财务报表【邓姐发】!O21</f>
        <v>1500251.82</v>
      </c>
      <c r="F21" s="147">
        <f>财务报表【邓姐发】!AK21</f>
        <v>0</v>
      </c>
      <c r="G21" s="127">
        <f t="shared" si="1"/>
        <v>0</v>
      </c>
      <c r="H21" s="147">
        <f>财务报表【邓姐发】!AL21</f>
        <v>0</v>
      </c>
      <c r="I21" s="147">
        <f>财务报表【邓姐发】!AJ21</f>
        <v>0</v>
      </c>
      <c r="J21" s="137">
        <f>财务报表【邓姐发】!X21</f>
        <v>0</v>
      </c>
      <c r="K21" s="127">
        <f t="shared" si="2"/>
        <v>0</v>
      </c>
      <c r="L21" s="137">
        <f>财务报表【邓姐发】!V21</f>
        <v>0</v>
      </c>
      <c r="M21" s="137">
        <f>财务报表【邓姐发】!W21</f>
        <v>0</v>
      </c>
      <c r="N21" s="137">
        <f>财务报表【邓姐发】!AM21</f>
        <v>0</v>
      </c>
      <c r="O21" s="137">
        <f>财务报表【邓姐发】!AA21</f>
        <v>0</v>
      </c>
      <c r="P21" s="215">
        <f t="shared" si="3"/>
        <v>0</v>
      </c>
      <c r="Q21" s="147">
        <f>财务报表【邓姐发】!Z21</f>
        <v>0</v>
      </c>
      <c r="R21" s="147">
        <f>财务报表【邓姐发】!Y21</f>
        <v>0</v>
      </c>
      <c r="S21" s="147">
        <f>财务报表【邓姐发】!U21</f>
        <v>0</v>
      </c>
      <c r="T21" s="127">
        <f t="shared" si="4"/>
        <v>0</v>
      </c>
      <c r="U21" s="147">
        <f>财务报表【邓姐发】!AC21</f>
        <v>0</v>
      </c>
      <c r="V21" s="147">
        <f>财务报表【邓姐发】!AD21</f>
        <v>0</v>
      </c>
      <c r="W21" s="147">
        <f>财务报表【邓姐发】!AE21</f>
        <v>0</v>
      </c>
      <c r="X21" s="147">
        <f>财务报表【邓姐发】!AF21</f>
        <v>0</v>
      </c>
      <c r="Y21" s="147">
        <f>财务报表【邓姐发】!AG21</f>
        <v>0</v>
      </c>
      <c r="Z21" s="147">
        <f>财务报表【邓姐发】!AH21</f>
        <v>0</v>
      </c>
      <c r="AA21" s="147">
        <f>财务报表【邓姐发】!AI21</f>
        <v>0</v>
      </c>
      <c r="AB21" s="147">
        <f>财务报表【邓姐发】!AB21</f>
        <v>0</v>
      </c>
      <c r="AC21" s="147">
        <f>财务报表【邓姐发】!S21</f>
        <v>0</v>
      </c>
      <c r="AD21" s="118">
        <f>财务报表【邓姐发】!R21</f>
        <v>0</v>
      </c>
    </row>
    <row r="22" spans="1:30" ht="14.25">
      <c r="A22" s="128" t="s">
        <v>49</v>
      </c>
      <c r="B22" s="149">
        <f>C22+D22+E22+G22+K22+P22+T22+AD22</f>
        <v>-10518909.43999996</v>
      </c>
      <c r="C22" s="150">
        <f>财务报表【邓姐发】!J22</f>
        <v>906333.71</v>
      </c>
      <c r="D22" s="131">
        <f>财务报表【邓姐发】!I22+财务报表【邓姐发】!K22+财务报表【邓姐发】!S22+财务报表【邓姐发】!U22+财务报表【邓姐发】!AB22+F22</f>
        <v>-167905767.30000001</v>
      </c>
      <c r="E22" s="132">
        <f>财务报表【邓姐发】!P22+财务报表【邓姐发】!Q22+财务报表【邓姐发】!T22+财务报表【邓姐发】!O22</f>
        <v>199871289.34000003</v>
      </c>
      <c r="F22" s="150">
        <f>财务报表【邓姐发】!AK22</f>
        <v>1310435.3500000001</v>
      </c>
      <c r="G22" s="127">
        <f t="shared" si="1"/>
        <v>-5596004.9500000002</v>
      </c>
      <c r="H22" s="150">
        <f>财务报表【邓姐发】!AL22</f>
        <v>7409145.9400000004</v>
      </c>
      <c r="I22" s="150">
        <f>财务报表【邓姐发】!AJ22</f>
        <v>-1365255.99</v>
      </c>
      <c r="J22" s="132">
        <f>财务报表【邓姐发】!X22</f>
        <v>-11639894.9</v>
      </c>
      <c r="K22" s="127">
        <f t="shared" si="2"/>
        <v>56501412.390000001</v>
      </c>
      <c r="L22" s="130">
        <f>财务报表【邓姐发】!V22</f>
        <v>21612960.449999999</v>
      </c>
      <c r="M22" s="130">
        <f>财务报表【邓姐发】!W22</f>
        <v>24502538.190000001</v>
      </c>
      <c r="N22" s="130">
        <f>财务报表【邓姐发】!AM22</f>
        <v>10028231.529999999</v>
      </c>
      <c r="O22" s="130">
        <f>财务报表【邓姐发】!AA22</f>
        <v>357682.22</v>
      </c>
      <c r="P22" s="215">
        <f t="shared" si="3"/>
        <v>-85981237.059999987</v>
      </c>
      <c r="Q22" s="150">
        <f>财务报表【邓姐发】!Z22</f>
        <v>-76378240.709999993</v>
      </c>
      <c r="R22" s="150">
        <f>财务报表【邓姐发】!Y22</f>
        <v>-9602996.3499999996</v>
      </c>
      <c r="S22" s="150">
        <f>财务报表【邓姐发】!U22</f>
        <v>-7089109.3099999996</v>
      </c>
      <c r="T22" s="127">
        <f t="shared" si="4"/>
        <v>-8314935.46</v>
      </c>
      <c r="U22" s="150">
        <f>财务报表【邓姐发】!AC22</f>
        <v>361015.9</v>
      </c>
      <c r="V22" s="150">
        <f>财务报表【邓姐发】!AD22</f>
        <v>-4445656.72</v>
      </c>
      <c r="W22" s="150">
        <f>财务报表【邓姐发】!AE22</f>
        <v>-1025607.4</v>
      </c>
      <c r="X22" s="150">
        <f>财务报表【邓姐发】!AF22</f>
        <v>-1222231.6599999999</v>
      </c>
      <c r="Y22" s="150">
        <f>财务报表【邓姐发】!AG22</f>
        <v>-1317720.3700000001</v>
      </c>
      <c r="Z22" s="150">
        <f>财务报表【邓姐发】!AH22</f>
        <v>-664735.21</v>
      </c>
      <c r="AA22" s="150">
        <f>财务报表【邓姐发】!AI22</f>
        <v>0</v>
      </c>
      <c r="AB22" s="150">
        <f>财务报表【邓姐发】!AB22</f>
        <v>-3686681.9</v>
      </c>
      <c r="AC22" s="150">
        <f>财务报表【邓姐发】!S22</f>
        <v>-4142829.45</v>
      </c>
      <c r="AD22" s="118">
        <f>财务报表【邓姐发】!R22</f>
        <v>-0.11</v>
      </c>
    </row>
    <row r="23" spans="1:30" ht="14.25">
      <c r="A23" s="148" t="s">
        <v>50</v>
      </c>
      <c r="B23" s="151">
        <f t="shared" si="0"/>
        <v>41749.070000000007</v>
      </c>
      <c r="C23" s="152">
        <f>财务报表【邓姐发】!J23</f>
        <v>0</v>
      </c>
      <c r="D23" s="153">
        <f>财务报表【邓姐发】!I23+财务报表【邓姐发】!K23+财务报表【邓姐发】!S23+财务报表【邓姐发】!U23+财务报表【邓姐发】!AB23+F23</f>
        <v>0</v>
      </c>
      <c r="E23" s="154">
        <f>财务报表【邓姐发】!P23+财务报表【邓姐发】!Q23+财务报表【邓姐发】!T23+财务报表【邓姐发】!O23</f>
        <v>21749.070000000003</v>
      </c>
      <c r="F23" s="152">
        <f>财务报表【邓姐发】!AK23</f>
        <v>0</v>
      </c>
      <c r="G23" s="127">
        <f t="shared" si="1"/>
        <v>0</v>
      </c>
      <c r="H23" s="152">
        <f>财务报表【邓姐发】!AL23</f>
        <v>0</v>
      </c>
      <c r="I23" s="152">
        <f>财务报表【邓姐发】!AJ23</f>
        <v>0</v>
      </c>
      <c r="J23" s="154">
        <f>财务报表【邓姐发】!X23</f>
        <v>0</v>
      </c>
      <c r="K23" s="127">
        <f t="shared" si="2"/>
        <v>0</v>
      </c>
      <c r="L23" s="154">
        <f>财务报表【邓姐发】!V23</f>
        <v>0</v>
      </c>
      <c r="M23" s="154">
        <f>财务报表【邓姐发】!W23</f>
        <v>0</v>
      </c>
      <c r="N23" s="154">
        <f>财务报表【邓姐发】!AM23</f>
        <v>0</v>
      </c>
      <c r="O23" s="154">
        <f>财务报表【邓姐发】!AA23</f>
        <v>0</v>
      </c>
      <c r="P23" s="216">
        <f t="shared" si="3"/>
        <v>0</v>
      </c>
      <c r="Q23" s="152">
        <f>财务报表【邓姐发】!Z23</f>
        <v>0</v>
      </c>
      <c r="R23" s="152">
        <f>财务报表【邓姐发】!Y23</f>
        <v>0</v>
      </c>
      <c r="S23" s="152">
        <f>财务报表【邓姐发】!U23</f>
        <v>0</v>
      </c>
      <c r="T23" s="222">
        <f t="shared" si="4"/>
        <v>20000</v>
      </c>
      <c r="U23" s="152">
        <f>财务报表【邓姐发】!AC23</f>
        <v>20000</v>
      </c>
      <c r="V23" s="152">
        <f>财务报表【邓姐发】!AD23</f>
        <v>0</v>
      </c>
      <c r="W23" s="152">
        <f>财务报表【邓姐发】!AE23</f>
        <v>0</v>
      </c>
      <c r="X23" s="152">
        <f>财务报表【邓姐发】!AF23</f>
        <v>0</v>
      </c>
      <c r="Y23" s="152">
        <f>财务报表【邓姐发】!AG23</f>
        <v>0</v>
      </c>
      <c r="Z23" s="152">
        <f>财务报表【邓姐发】!AH23</f>
        <v>0</v>
      </c>
      <c r="AA23" s="152">
        <f>财务报表【邓姐发】!AI23</f>
        <v>0</v>
      </c>
      <c r="AB23" s="152">
        <f>财务报表【邓姐发】!AB23</f>
        <v>0</v>
      </c>
      <c r="AC23" s="152">
        <f>财务报表【邓姐发】!S23</f>
        <v>0</v>
      </c>
      <c r="AD23" s="118">
        <f>财务报表【邓姐发】!R23</f>
        <v>0</v>
      </c>
    </row>
    <row r="24" spans="1:30" ht="14.25">
      <c r="A24" s="141" t="s">
        <v>51</v>
      </c>
      <c r="B24" s="146">
        <f t="shared" si="0"/>
        <v>403848.84</v>
      </c>
      <c r="C24" s="147">
        <f>财务报表【邓姐发】!J24</f>
        <v>0</v>
      </c>
      <c r="D24" s="136">
        <f>财务报表【邓姐发】!I24+财务报表【邓姐发】!K24+财务报表【邓姐发】!S24+财务报表【邓姐发】!U24+财务报表【邓姐发】!AB24+F24</f>
        <v>382727.02</v>
      </c>
      <c r="E24" s="137">
        <f>财务报表【邓姐发】!P24+财务报表【邓姐发】!Q24+财务报表【邓姐发】!T24+财务报表【邓姐发】!O24</f>
        <v>19093.04</v>
      </c>
      <c r="F24" s="147">
        <f>财务报表【邓姐发】!AK24</f>
        <v>0</v>
      </c>
      <c r="G24" s="127">
        <f t="shared" si="1"/>
        <v>1250</v>
      </c>
      <c r="H24" s="147">
        <f>财务报表【邓姐发】!AL24</f>
        <v>0</v>
      </c>
      <c r="I24" s="147">
        <f>财务报表【邓姐发】!AJ24</f>
        <v>0</v>
      </c>
      <c r="J24" s="137">
        <f>财务报表【邓姐发】!X24</f>
        <v>1250</v>
      </c>
      <c r="K24" s="127">
        <f t="shared" si="2"/>
        <v>0</v>
      </c>
      <c r="L24" s="154">
        <f>财务报表【邓姐发】!V24</f>
        <v>0</v>
      </c>
      <c r="M24" s="154">
        <f>财务报表【邓姐发】!W24</f>
        <v>0</v>
      </c>
      <c r="N24" s="154">
        <f>财务报表【邓姐发】!AM24</f>
        <v>0</v>
      </c>
      <c r="O24" s="154">
        <f>财务报表【邓姐发】!AA24</f>
        <v>0</v>
      </c>
      <c r="P24" s="215">
        <f t="shared" si="3"/>
        <v>0</v>
      </c>
      <c r="Q24" s="147">
        <f>财务报表【邓姐发】!Z24</f>
        <v>0</v>
      </c>
      <c r="R24" s="147">
        <f>财务报表【邓姐发】!Y24</f>
        <v>0</v>
      </c>
      <c r="S24" s="147">
        <f>财务报表【邓姐发】!U24</f>
        <v>450</v>
      </c>
      <c r="T24" s="127">
        <f t="shared" si="4"/>
        <v>778.78</v>
      </c>
      <c r="U24" s="147">
        <f>财务报表【邓姐发】!AC24</f>
        <v>778.78</v>
      </c>
      <c r="V24" s="147">
        <f>财务报表【邓姐发】!AD24</f>
        <v>0</v>
      </c>
      <c r="W24" s="147">
        <f>财务报表【邓姐发】!AE24</f>
        <v>0</v>
      </c>
      <c r="X24" s="147">
        <f>财务报表【邓姐发】!AF24</f>
        <v>0</v>
      </c>
      <c r="Y24" s="147">
        <f>财务报表【邓姐发】!AG24</f>
        <v>0</v>
      </c>
      <c r="Z24" s="147">
        <f>财务报表【邓姐发】!AH24</f>
        <v>0</v>
      </c>
      <c r="AA24" s="147">
        <f>财务报表【邓姐发】!AI24</f>
        <v>0</v>
      </c>
      <c r="AB24" s="147">
        <f>财务报表【邓姐发】!AB24</f>
        <v>0</v>
      </c>
      <c r="AC24" s="147">
        <f>财务报表【邓姐发】!S24</f>
        <v>0</v>
      </c>
      <c r="AD24" s="118">
        <f>财务报表【邓姐发】!R24</f>
        <v>0</v>
      </c>
    </row>
    <row r="25" spans="1:30" ht="14.25">
      <c r="A25" s="155" t="s">
        <v>52</v>
      </c>
      <c r="B25" s="156">
        <f t="shared" si="0"/>
        <v>-10881009.209999999</v>
      </c>
      <c r="C25" s="157">
        <f>财务报表【邓姐发】!J25</f>
        <v>906333.71</v>
      </c>
      <c r="D25" s="158">
        <f>财务报表【邓姐发】!I25+财务报表【邓姐发】!K25+财务报表【邓姐发】!S25+财务报表【邓姐发】!U25+财务报表【邓姐发】!AB25+F25</f>
        <v>-168288494.32000002</v>
      </c>
      <c r="E25" s="132">
        <f>财务报表【邓姐发】!P25+财务报表【邓姐发】!Q25+财务报表【邓姐发】!T25+财务报表【邓姐发】!O25</f>
        <v>199873945.37</v>
      </c>
      <c r="F25" s="157">
        <f>财务报表【邓姐发】!AK25</f>
        <v>1310435.3500000001</v>
      </c>
      <c r="G25" s="127">
        <f t="shared" si="1"/>
        <v>-5597254.9500000002</v>
      </c>
      <c r="H25" s="157">
        <f>财务报表【邓姐发】!AL25</f>
        <v>7409145.9400000004</v>
      </c>
      <c r="I25" s="157">
        <f>财务报表【邓姐发】!AJ25</f>
        <v>-1365255.99</v>
      </c>
      <c r="J25" s="132">
        <f>财务报表【邓姐发】!X25</f>
        <v>-11641144.9</v>
      </c>
      <c r="K25" s="127">
        <f t="shared" si="2"/>
        <v>56501412.390000001</v>
      </c>
      <c r="L25" s="130">
        <f>财务报表【邓姐发】!V25</f>
        <v>21612960.449999999</v>
      </c>
      <c r="M25" s="130">
        <f>财务报表【邓姐发】!W25</f>
        <v>24502538.190000001</v>
      </c>
      <c r="N25" s="130">
        <f>财务报表【邓姐发】!AM25</f>
        <v>10028231.529999999</v>
      </c>
      <c r="O25" s="130">
        <f>财务报表【邓姐发】!AA25</f>
        <v>357682.22</v>
      </c>
      <c r="P25" s="214">
        <f t="shared" si="3"/>
        <v>-85981237.059999987</v>
      </c>
      <c r="Q25" s="157">
        <f>财务报表【邓姐发】!Z25</f>
        <v>-76378240.709999993</v>
      </c>
      <c r="R25" s="157">
        <f>财务报表【邓姐发】!Y25</f>
        <v>-9602996.3499999996</v>
      </c>
      <c r="S25" s="157">
        <f>财务报表【邓姐发】!U25</f>
        <v>-7089559.3099999996</v>
      </c>
      <c r="T25" s="127">
        <f t="shared" si="4"/>
        <v>-8295714.2400000002</v>
      </c>
      <c r="U25" s="157">
        <f>财务报表【邓姐发】!AC25</f>
        <v>380237.12</v>
      </c>
      <c r="V25" s="157">
        <f>财务报表【邓姐发】!AD25</f>
        <v>-4445656.72</v>
      </c>
      <c r="W25" s="157">
        <f>财务报表【邓姐发】!AE25</f>
        <v>-1025607.4</v>
      </c>
      <c r="X25" s="157">
        <f>财务报表【邓姐发】!AF25</f>
        <v>-1222231.6599999999</v>
      </c>
      <c r="Y25" s="157">
        <f>财务报表【邓姐发】!AG25</f>
        <v>-1317720.3700000001</v>
      </c>
      <c r="Z25" s="157">
        <f>财务报表【邓姐发】!AH25</f>
        <v>-664735.21</v>
      </c>
      <c r="AA25" s="157">
        <f>财务报表【邓姐发】!AI25</f>
        <v>0</v>
      </c>
      <c r="AB25" s="157">
        <f>财务报表【邓姐发】!AB25</f>
        <v>-3686681.9</v>
      </c>
      <c r="AC25" s="157">
        <f>财务报表【邓姐发】!S25</f>
        <v>-4142829.45</v>
      </c>
      <c r="AD25" s="118">
        <f>财务报表【邓姐发】!R25</f>
        <v>-0.11</v>
      </c>
    </row>
    <row r="26" spans="1:30" ht="14.25">
      <c r="A26" s="148" t="s">
        <v>53</v>
      </c>
      <c r="B26" s="143">
        <f t="shared" si="0"/>
        <v>-1198294.6599999999</v>
      </c>
      <c r="C26" s="144">
        <f>财务报表【邓姐发】!J26</f>
        <v>0</v>
      </c>
      <c r="D26" s="136">
        <f>财务报表【邓姐发】!I26+财务报表【邓姐发】!K26+财务报表【邓姐发】!S26+财务报表【邓姐发】!U26+财务报表【邓姐发】!AB26+F26</f>
        <v>-1198294.6599999999</v>
      </c>
      <c r="E26" s="137">
        <f>财务报表【邓姐发】!P26+财务报表【邓姐发】!Q26+财务报表【邓姐发】!T26+财务报表【邓姐发】!O26</f>
        <v>0</v>
      </c>
      <c r="F26" s="144">
        <f>财务报表【邓姐发】!AK26</f>
        <v>0</v>
      </c>
      <c r="G26" s="127">
        <f t="shared" si="1"/>
        <v>0</v>
      </c>
      <c r="H26" s="144">
        <f>财务报表【邓姐发】!AL26</f>
        <v>0</v>
      </c>
      <c r="I26" s="144">
        <f>财务报表【邓姐发】!AJ26</f>
        <v>0</v>
      </c>
      <c r="J26" s="137">
        <f>财务报表【邓姐发】!X26</f>
        <v>0</v>
      </c>
      <c r="K26" s="127">
        <f t="shared" si="2"/>
        <v>0</v>
      </c>
      <c r="L26" s="137">
        <f>财务报表【邓姐发】!V26</f>
        <v>0</v>
      </c>
      <c r="M26" s="137">
        <f>财务报表【邓姐发】!W26</f>
        <v>0</v>
      </c>
      <c r="N26" s="137">
        <f>财务报表【邓姐发】!AM26</f>
        <v>0</v>
      </c>
      <c r="O26" s="137">
        <f>财务报表【邓姐发】!AA26</f>
        <v>0</v>
      </c>
      <c r="P26" s="214">
        <f t="shared" si="3"/>
        <v>0</v>
      </c>
      <c r="Q26" s="144">
        <f>财务报表【邓姐发】!Z26</f>
        <v>0</v>
      </c>
      <c r="R26" s="144">
        <f>财务报表【邓姐发】!Y26</f>
        <v>0</v>
      </c>
      <c r="S26" s="144">
        <f>财务报表【邓姐发】!U26</f>
        <v>0</v>
      </c>
      <c r="T26" s="127">
        <f t="shared" si="4"/>
        <v>0</v>
      </c>
      <c r="U26" s="144">
        <f>财务报表【邓姐发】!AC26</f>
        <v>0</v>
      </c>
      <c r="V26" s="144">
        <f>财务报表【邓姐发】!AD26</f>
        <v>0</v>
      </c>
      <c r="W26" s="144">
        <f>财务报表【邓姐发】!AE26</f>
        <v>0</v>
      </c>
      <c r="X26" s="144">
        <f>财务报表【邓姐发】!AF26</f>
        <v>0</v>
      </c>
      <c r="Y26" s="144">
        <f>财务报表【邓姐发】!AG26</f>
        <v>0</v>
      </c>
      <c r="Z26" s="144">
        <f>财务报表【邓姐发】!AH26</f>
        <v>0</v>
      </c>
      <c r="AA26" s="144">
        <f>财务报表【邓姐发】!AI26</f>
        <v>0</v>
      </c>
      <c r="AB26" s="144">
        <f>财务报表【邓姐发】!AB26</f>
        <v>0</v>
      </c>
      <c r="AC26" s="144">
        <f>财务报表【邓姐发】!S26</f>
        <v>0</v>
      </c>
      <c r="AD26" s="118">
        <f>财务报表【邓姐发】!R26</f>
        <v>0</v>
      </c>
    </row>
    <row r="27" spans="1:30" ht="14.25">
      <c r="A27" s="155" t="s">
        <v>54</v>
      </c>
      <c r="B27" s="156">
        <f t="shared" si="0"/>
        <v>-9682714.5500000026</v>
      </c>
      <c r="C27" s="157">
        <f>财务报表【邓姐发】!J27</f>
        <v>906333.71</v>
      </c>
      <c r="D27" s="158">
        <f>财务报表【邓姐发】!I27+财务报表【邓姐发】!K27+财务报表【邓姐发】!S27+财务报表【邓姐发】!U27+财务报表【邓姐发】!AB27+F27</f>
        <v>-167090199.66000003</v>
      </c>
      <c r="E27" s="132">
        <f>财务报表【邓姐发】!P27+财务报表【邓姐发】!Q27+财务报表【邓姐发】!T27+财务报表【邓姐发】!O27</f>
        <v>199873945.37</v>
      </c>
      <c r="F27" s="157">
        <f>财务报表【邓姐发】!AK27</f>
        <v>1310435.3500000001</v>
      </c>
      <c r="G27" s="127">
        <f t="shared" si="1"/>
        <v>-5597254.9500000002</v>
      </c>
      <c r="H27" s="157">
        <f>财务报表【邓姐发】!AL27</f>
        <v>7409145.9400000004</v>
      </c>
      <c r="I27" s="157">
        <f>财务报表【邓姐发】!AJ27</f>
        <v>-1365255.99</v>
      </c>
      <c r="J27" s="132">
        <f>财务报表【邓姐发】!X27</f>
        <v>-11641144.9</v>
      </c>
      <c r="K27" s="127">
        <f t="shared" si="2"/>
        <v>56501412.390000001</v>
      </c>
      <c r="L27" s="130">
        <f>财务报表【邓姐发】!V27</f>
        <v>21612960.449999999</v>
      </c>
      <c r="M27" s="130">
        <f>财务报表【邓姐发】!W27</f>
        <v>24502538.190000001</v>
      </c>
      <c r="N27" s="130">
        <f>财务报表【邓姐发】!AM27</f>
        <v>10028231.529999999</v>
      </c>
      <c r="O27" s="130">
        <f>财务报表【邓姐发】!AA27</f>
        <v>357682.22</v>
      </c>
      <c r="P27" s="214">
        <f t="shared" si="3"/>
        <v>-85981237.059999987</v>
      </c>
      <c r="Q27" s="157">
        <f>财务报表【邓姐发】!Z27</f>
        <v>-76378240.709999993</v>
      </c>
      <c r="R27" s="157">
        <f>财务报表【邓姐发】!Y27</f>
        <v>-9602996.3499999996</v>
      </c>
      <c r="S27" s="157">
        <f>财务报表【邓姐发】!U27</f>
        <v>-7089559.3099999996</v>
      </c>
      <c r="T27" s="127">
        <f t="shared" si="4"/>
        <v>-8295714.2400000002</v>
      </c>
      <c r="U27" s="157">
        <f>财务报表【邓姐发】!AC27</f>
        <v>380237.12</v>
      </c>
      <c r="V27" s="157">
        <f>财务报表【邓姐发】!AD27</f>
        <v>-4445656.72</v>
      </c>
      <c r="W27" s="157">
        <f>财务报表【邓姐发】!AE27</f>
        <v>-1025607.4</v>
      </c>
      <c r="X27" s="157">
        <f>财务报表【邓姐发】!AF27</f>
        <v>-1222231.6599999999</v>
      </c>
      <c r="Y27" s="157">
        <f>财务报表【邓姐发】!AG27</f>
        <v>-1317720.3700000001</v>
      </c>
      <c r="Z27" s="157">
        <f>财务报表【邓姐发】!AH27</f>
        <v>-664735.21</v>
      </c>
      <c r="AA27" s="157">
        <f>财务报表【邓姐发】!AI27</f>
        <v>0</v>
      </c>
      <c r="AB27" s="157">
        <f>财务报表【邓姐发】!AB27</f>
        <v>-3686681.9</v>
      </c>
      <c r="AC27" s="157">
        <f>财务报表【邓姐发】!S27</f>
        <v>-4142829.45</v>
      </c>
      <c r="AD27" s="118">
        <f>财务报表【邓姐发】!R27</f>
        <v>-0.11</v>
      </c>
    </row>
    <row r="28" spans="1:30" ht="14.25">
      <c r="A28" s="155" t="s">
        <v>55</v>
      </c>
      <c r="B28" s="156">
        <f t="shared" si="0"/>
        <v>-59799515.560000002</v>
      </c>
      <c r="C28" s="157">
        <f>财务报表【邓姐发】!J35</f>
        <v>0</v>
      </c>
      <c r="D28" s="158">
        <f>财务报表【邓姐发】!I35+财务报表【邓姐发】!K35+财务报表【邓姐发】!S35+财务报表【邓姐发】!U35+财务报表【邓姐发】!AB35+F28</f>
        <v>-5495.3</v>
      </c>
      <c r="E28" s="132">
        <f>财务报表【邓姐发】!P35+财务报表【邓姐发】!Q35+财务报表【邓姐发】!T35+财务报表【邓姐发】!O35</f>
        <v>-579600.01</v>
      </c>
      <c r="F28" s="157">
        <f>财务报表【邓姐发】!AK35</f>
        <v>-5495.3</v>
      </c>
      <c r="G28" s="127">
        <f t="shared" si="1"/>
        <v>-74349591.200000003</v>
      </c>
      <c r="H28" s="157">
        <f>财务报表【邓姐发】!AL35</f>
        <v>-81206428.079999998</v>
      </c>
      <c r="I28" s="157">
        <f>财务报表【邓姐发】!AJ35</f>
        <v>587615.71</v>
      </c>
      <c r="J28" s="132">
        <f>财务报表【邓姐发】!X35</f>
        <v>6269221.1699999999</v>
      </c>
      <c r="K28" s="127">
        <f t="shared" si="2"/>
        <v>15135170.949999999</v>
      </c>
      <c r="L28" s="130">
        <f>财务报表【邓姐发】!V35</f>
        <v>12743532.67</v>
      </c>
      <c r="M28" s="130">
        <f>财务报表【邓姐发】!W35</f>
        <v>0</v>
      </c>
      <c r="N28" s="130">
        <f>财务报表【邓姐发】!AM35</f>
        <v>2391638.2799999998</v>
      </c>
      <c r="O28" s="130">
        <f>财务报表【邓姐发】!AA35</f>
        <v>0</v>
      </c>
      <c r="P28" s="214">
        <f t="shared" si="3"/>
        <v>0</v>
      </c>
      <c r="Q28" s="157">
        <f>财务报表【邓姐发】!Z35</f>
        <v>0</v>
      </c>
      <c r="R28" s="157">
        <f>财务报表【邓姐发】!Y35</f>
        <v>0</v>
      </c>
      <c r="S28" s="157">
        <f>财务报表【邓姐发】!U35</f>
        <v>0</v>
      </c>
      <c r="T28" s="127"/>
      <c r="U28" s="157">
        <f>财务报表【邓姐发】!AC35</f>
        <v>0</v>
      </c>
      <c r="V28" s="157">
        <f>财务报表【邓姐发】!AD35</f>
        <v>0</v>
      </c>
      <c r="W28" s="157">
        <f>财务报表【邓姐发】!AE35</f>
        <v>0</v>
      </c>
      <c r="X28" s="157">
        <f>财务报表【邓姐发】!AF35</f>
        <v>0</v>
      </c>
      <c r="Y28" s="157">
        <f>财务报表【邓姐发】!AG35</f>
        <v>0</v>
      </c>
      <c r="Z28" s="157">
        <f>财务报表【邓姐发】!AH35</f>
        <v>0</v>
      </c>
      <c r="AA28" s="157">
        <f>财务报表【邓姐发】!AI35</f>
        <v>0</v>
      </c>
      <c r="AB28" s="157">
        <f>财务报表【邓姐发】!AB35</f>
        <v>0</v>
      </c>
      <c r="AC28" s="157">
        <f>财务报表【邓姐发】!S35</f>
        <v>0</v>
      </c>
      <c r="AD28" s="118">
        <f>财务报表【邓姐发】!R35</f>
        <v>0</v>
      </c>
    </row>
    <row r="29" spans="1:30" ht="14.25">
      <c r="A29" s="155" t="s">
        <v>56</v>
      </c>
      <c r="B29" s="156">
        <f t="shared" si="0"/>
        <v>-69482230.10999997</v>
      </c>
      <c r="C29" s="157">
        <f>财务报表【邓姐发】!J48</f>
        <v>906333.71</v>
      </c>
      <c r="D29" s="158">
        <f>财务报表【邓姐发】!I48+财务报表【邓姐发】!K48+财务报表【邓姐发】!S48+财务报表【邓姐发】!U48+财务报表【邓姐发】!AB48+F29</f>
        <v>-167095694.96000001</v>
      </c>
      <c r="E29" s="132">
        <f>财务报表【邓姐发】!P48+财务报表【邓姐发】!Q48+财务报表【邓姐发】!T48+财务报表【邓姐发】!O48</f>
        <v>199294345.36000001</v>
      </c>
      <c r="F29" s="157">
        <f>财务报表【邓姐发】!AK48</f>
        <v>1304940.05</v>
      </c>
      <c r="G29" s="127">
        <f t="shared" si="1"/>
        <v>-79946846.150000006</v>
      </c>
      <c r="H29" s="157">
        <f>财务报表【邓姐发】!AL48</f>
        <v>-73797282.140000001</v>
      </c>
      <c r="I29" s="157">
        <f>财务报表【邓姐发】!AJ48</f>
        <v>-777640.28</v>
      </c>
      <c r="J29" s="132">
        <f>财务报表【邓姐发】!X48</f>
        <v>-5371923.7300000004</v>
      </c>
      <c r="K29" s="127">
        <f t="shared" si="2"/>
        <v>71636583.340000004</v>
      </c>
      <c r="L29" s="130">
        <f>财务报表【邓姐发】!V48</f>
        <v>34356493.119999997</v>
      </c>
      <c r="M29" s="130">
        <f>财务报表【邓姐发】!W48</f>
        <v>24502538.190000001</v>
      </c>
      <c r="N29" s="130">
        <f>财务报表【邓姐发】!AM48</f>
        <v>12419869.809999999</v>
      </c>
      <c r="O29" s="130">
        <f>财务报表【邓姐发】!AA48</f>
        <v>357682.22</v>
      </c>
      <c r="P29" s="214">
        <f t="shared" si="3"/>
        <v>-85981237.059999987</v>
      </c>
      <c r="Q29" s="157">
        <f>财务报表【邓姐发】!Z48</f>
        <v>-76378240.709999993</v>
      </c>
      <c r="R29" s="157">
        <f>财务报表【邓姐发】!Y48</f>
        <v>-9602996.3499999996</v>
      </c>
      <c r="S29" s="157">
        <f>财务报表【邓姐发】!U48</f>
        <v>-7089559.3099999996</v>
      </c>
      <c r="T29" s="127">
        <f t="shared" ref="T29" si="5">T27+T28</f>
        <v>-8295714.2400000002</v>
      </c>
      <c r="U29" s="157">
        <f>财务报表【邓姐发】!AC48</f>
        <v>380237.12</v>
      </c>
      <c r="V29" s="157">
        <f>财务报表【邓姐发】!AD48</f>
        <v>-4445656.72</v>
      </c>
      <c r="W29" s="157">
        <f>财务报表【邓姐发】!AE48</f>
        <v>-1025607.4</v>
      </c>
      <c r="X29" s="157">
        <f>财务报表【邓姐发】!AF48</f>
        <v>-1222231.6599999999</v>
      </c>
      <c r="Y29" s="157">
        <f>财务报表【邓姐发】!AG48</f>
        <v>-1317720.3700000001</v>
      </c>
      <c r="Z29" s="157">
        <f>财务报表【邓姐发】!AH48</f>
        <v>-664735.21</v>
      </c>
      <c r="AA29" s="157">
        <f>财务报表【邓姐发】!AI48</f>
        <v>0</v>
      </c>
      <c r="AB29" s="157">
        <f>财务报表【邓姐发】!AB48</f>
        <v>-3686681.9</v>
      </c>
      <c r="AC29" s="157">
        <f>财务报表【邓姐发】!S48</f>
        <v>-4142829.45</v>
      </c>
      <c r="AD29" s="118">
        <f>财务报表【邓姐发】!R48</f>
        <v>-0.11</v>
      </c>
    </row>
    <row r="30" spans="1:30" ht="14.25">
      <c r="A30" s="159"/>
      <c r="B30" s="160"/>
      <c r="C30" s="160"/>
      <c r="D30" s="161"/>
      <c r="E30" s="162"/>
      <c r="F30" s="160"/>
      <c r="G30" s="160"/>
      <c r="H30" s="160"/>
      <c r="I30" s="160"/>
      <c r="J30" s="162"/>
      <c r="K30" s="162"/>
      <c r="L30" s="160"/>
      <c r="M30" s="160"/>
      <c r="N30" s="160"/>
      <c r="O30" s="160"/>
      <c r="P30" s="160"/>
      <c r="Q30" s="160"/>
      <c r="R30" s="160"/>
      <c r="S30" s="160"/>
      <c r="T30" s="223"/>
      <c r="U30" s="160"/>
      <c r="V30" s="160"/>
      <c r="W30" s="160"/>
      <c r="X30" s="160"/>
      <c r="Y30" s="160"/>
      <c r="Z30" s="160"/>
      <c r="AA30" s="160"/>
      <c r="AB30" s="160"/>
      <c r="AC30" s="160"/>
    </row>
    <row r="31" spans="1:30">
      <c r="A31" s="163"/>
      <c r="B31" s="165">
        <f>B23-B24</f>
        <v>-362099.77</v>
      </c>
    </row>
    <row r="32" spans="1:30">
      <c r="A32" s="164" t="s">
        <v>57</v>
      </c>
      <c r="B32" s="165">
        <f>B4+B28/0.75</f>
        <v>116605016.42666669</v>
      </c>
      <c r="C32" s="165">
        <f>B28/0.75</f>
        <v>-79732687.413333341</v>
      </c>
      <c r="D32" s="165"/>
      <c r="E32" s="165"/>
      <c r="F32" s="165"/>
      <c r="G32" s="165"/>
      <c r="H32" s="165"/>
      <c r="I32" s="165"/>
      <c r="J32" s="165"/>
      <c r="K32" s="165"/>
      <c r="L32" s="165"/>
      <c r="M32" s="165"/>
      <c r="N32" s="165"/>
      <c r="O32" s="165"/>
      <c r="P32" s="165"/>
      <c r="Q32" s="165"/>
      <c r="R32" s="165"/>
      <c r="S32" s="165"/>
      <c r="T32" s="165"/>
      <c r="U32" s="165"/>
      <c r="V32" s="165"/>
      <c r="W32" s="165"/>
      <c r="X32" s="165"/>
      <c r="Y32" s="165"/>
      <c r="Z32" s="165"/>
      <c r="AA32" s="165"/>
      <c r="AB32" s="165"/>
      <c r="AC32" s="165"/>
    </row>
    <row r="33" spans="1:37">
      <c r="A33" s="166" t="s">
        <v>58</v>
      </c>
      <c r="C33">
        <f>B28/0.75</f>
        <v>-79732687.413333341</v>
      </c>
    </row>
    <row r="34" spans="1:37">
      <c r="A34" s="166"/>
      <c r="E34" s="295"/>
      <c r="F34" s="295"/>
      <c r="G34" s="295"/>
      <c r="H34" s="295"/>
    </row>
    <row r="35" spans="1:37">
      <c r="A35" s="167" t="s">
        <v>59</v>
      </c>
      <c r="B35">
        <f>B28/0.75</f>
        <v>-79732687.413333341</v>
      </c>
      <c r="E35" s="295"/>
      <c r="F35" s="295"/>
      <c r="G35" s="295"/>
      <c r="H35" s="295"/>
    </row>
    <row r="36" spans="1:37" s="9" customFormat="1" ht="16.350000000000001" customHeight="1">
      <c r="A36" s="81" t="s">
        <v>1</v>
      </c>
      <c r="B36" s="95" t="s">
        <v>2</v>
      </c>
      <c r="C36" s="95" t="s">
        <v>3</v>
      </c>
      <c r="D36" s="95" t="s">
        <v>4</v>
      </c>
      <c r="E36" s="95" t="s">
        <v>5</v>
      </c>
      <c r="F36" s="95" t="s">
        <v>6</v>
      </c>
      <c r="G36" s="95" t="s">
        <v>7</v>
      </c>
      <c r="H36" s="95" t="s">
        <v>8</v>
      </c>
      <c r="I36" s="95" t="s">
        <v>9</v>
      </c>
      <c r="J36" s="95" t="s">
        <v>10</v>
      </c>
      <c r="K36" s="95" t="s">
        <v>11</v>
      </c>
      <c r="L36" s="95" t="s">
        <v>12</v>
      </c>
      <c r="M36" s="95" t="s">
        <v>13</v>
      </c>
      <c r="N36" s="95" t="s">
        <v>14</v>
      </c>
      <c r="O36" s="95" t="s">
        <v>15</v>
      </c>
      <c r="P36" s="95" t="s">
        <v>16</v>
      </c>
      <c r="Q36" s="95" t="s">
        <v>17</v>
      </c>
      <c r="R36" s="95" t="s">
        <v>18</v>
      </c>
      <c r="S36" s="95" t="s">
        <v>19</v>
      </c>
      <c r="T36" s="95" t="s">
        <v>20</v>
      </c>
      <c r="U36" s="95" t="s">
        <v>21</v>
      </c>
      <c r="V36" s="95" t="s">
        <v>22</v>
      </c>
      <c r="W36" s="95" t="s">
        <v>23</v>
      </c>
      <c r="X36" s="95" t="s">
        <v>24</v>
      </c>
      <c r="Y36" s="95" t="s">
        <v>25</v>
      </c>
      <c r="Z36" s="95" t="s">
        <v>26</v>
      </c>
      <c r="AA36" s="95" t="s">
        <v>60</v>
      </c>
      <c r="AB36" s="95" t="s">
        <v>28</v>
      </c>
      <c r="AC36" s="95" t="s">
        <v>29</v>
      </c>
      <c r="AD36" s="225"/>
      <c r="AE36" s="225"/>
      <c r="AF36" s="225"/>
      <c r="AG36" s="225"/>
      <c r="AH36" s="225"/>
      <c r="AI36" s="225"/>
      <c r="AJ36" s="225"/>
      <c r="AK36" s="225"/>
    </row>
    <row r="37" spans="1:37" ht="14.25">
      <c r="A37" s="168" t="s">
        <v>61</v>
      </c>
      <c r="B37" s="169">
        <f>C37+D37+E37+G37+K37+P37+T37</f>
        <v>954557.89999997639</v>
      </c>
      <c r="C37" s="170">
        <f>C38+C42+C43+C45+C47</f>
        <v>19053616.933333341</v>
      </c>
      <c r="D37" s="171">
        <f>INDEX('用友贴出原始数据-利润表'!$A$5:$AK$193,MATCH($A37&amp;"调整额",'用友贴出原始数据-利润表'!$A$6:$A$193,0)+1,MATCH($D$36,'用友贴出原始数据-利润表'!$B$5:$AK$5,0)+1)+S37+AB37+AC37+F37</f>
        <v>8469863.9733333308</v>
      </c>
      <c r="E37" s="172">
        <f>E38+E42+E43+E45+E47</f>
        <v>12389260.286666671</v>
      </c>
      <c r="F37" s="173">
        <f>INDEX('用友贴出原始数据-利润表'!$A$5:$AK$193,MATCH($A$37&amp;"调整额",'用友贴出原始数据-利润表'!$A$6:$A$193,0)+1,MATCH(F36,'用友贴出原始数据-利润表'!$B$5:$AK$5,0)+1)</f>
        <v>2064098.6533333301</v>
      </c>
      <c r="G37" s="174">
        <f>H37+I37+J37</f>
        <v>-105618314.86666667</v>
      </c>
      <c r="H37" s="173">
        <f>INDEX('用友贴出原始数据-利润表'!$A$5:$AK$193,MATCH($A$37&amp;"调整额",'用友贴出原始数据-利润表'!$A$6:$A$193,0)+1,MATCH(H36,'用友贴出原始数据-利润表'!$B$5:$AK$5,0)+1)</f>
        <v>-109546521.94</v>
      </c>
      <c r="I37" s="173">
        <f>INDEX('用友贴出原始数据-利润表'!$A$5:$AK$193,MATCH($A$37&amp;"调整额",'用友贴出原始数据-利润表'!$A$6:$A$193,0)+1,MATCH(I36,'用友贴出原始数据-利润表'!$B$5:$AK$5,0)+1)</f>
        <v>668551.46333333</v>
      </c>
      <c r="J37" s="173">
        <f>INDEX('用友贴出原始数据-利润表'!$A$5:$AK$193,MATCH($A$37&amp;"调整额",'用友贴出原始数据-利润表'!$A$6:$A$193,0)+1,MATCH(J36,'用友贴出原始数据-利润表'!$B$5:$AK$5,0)+1)</f>
        <v>3259655.61</v>
      </c>
      <c r="K37" s="174">
        <f>L37+M37+N37+O37</f>
        <v>16556564.283333298</v>
      </c>
      <c r="L37" s="173">
        <f>INDEX('用友贴出原始数据-利润表'!$A$5:$AK$193,MATCH($A$37&amp;"调整额",'用友贴出原始数据-利润表'!$A$6:$A$193,0)+1,MATCH(L36,'用友贴出原始数据-利润表'!$B$5:$AK$5,0)+1)</f>
        <v>27604072.5233333</v>
      </c>
      <c r="M37" s="173">
        <f>INDEX('用友贴出原始数据-利润表'!$A$5:$AK$193,MATCH($A$37&amp;"调整额",'用友贴出原始数据-利润表'!$A$6:$A$193,0)+1,MATCH(M36,'用友贴出原始数据-利润表'!$B$5:$AK$5,0)+1)</f>
        <v>-2211351.69</v>
      </c>
      <c r="N37" s="173">
        <f>INDEX('用友贴出原始数据-利润表'!$A$5:$AK$193,MATCH($A$37&amp;"调整额",'用友贴出原始数据-利润表'!$A$6:$A$193,0)+1,MATCH(N36,'用友贴出原始数据-利润表'!$B$5:$AK$5,0)+1)</f>
        <v>-883294.52</v>
      </c>
      <c r="O37" s="173">
        <f>INDEX('用友贴出原始数据-利润表'!$A$5:$AK$193,MATCH($A$37&amp;"调整额",'用友贴出原始数据-利润表'!$A$6:$A$193,0)+1,MATCH(O36,'用友贴出原始数据-利润表'!$B$5:$AK$5,0)+1)</f>
        <v>-7952862.0300000003</v>
      </c>
      <c r="P37" s="174">
        <f>Q37+R37</f>
        <v>50636491.610000007</v>
      </c>
      <c r="Q37" s="173">
        <f>INDEX('用友贴出原始数据-利润表'!$A$5:$AK$193,MATCH($A$37&amp;"调整额",'用友贴出原始数据-利润表'!$A$6:$A$193,0)+1,MATCH(Q36,'用友贴出原始数据-利润表'!$B$5:$AK$5,0)+1)</f>
        <v>50315787.090000004</v>
      </c>
      <c r="R37" s="173">
        <f>INDEX('用友贴出原始数据-利润表'!$A$5:$AK$193,MATCH($A$37&amp;"调整额",'用友贴出原始数据-利润表'!$A$6:$A$193,0)+1,MATCH(R36,'用友贴出原始数据-利润表'!$B$5:$AK$5,0)+1)</f>
        <v>320704.52</v>
      </c>
      <c r="S37" s="173">
        <f>INDEX('用友贴出原始数据-利润表'!$A$5:$AK$193,MATCH($A$37&amp;"调整额",'用友贴出原始数据-利润表'!$A$6:$A$193,0)+1,MATCH(S36,'用友贴出原始数据-利润表'!$B$5:$AK$5,0)+1)</f>
        <v>0</v>
      </c>
      <c r="T37" s="174">
        <f>U37+V37+W37+X37+Y37+Z37+AA37</f>
        <v>-532924.32000000007</v>
      </c>
      <c r="U37" s="173">
        <f>INDEX('用友贴出原始数据-利润表'!$A$5:$AK$193,MATCH($A$37&amp;"调整额",'用友贴出原始数据-利润表'!$A$6:$A$193,0)+1,MATCH(U36,'用友贴出原始数据-利润表'!$B$5:$AK$5,0)+1)</f>
        <v>0</v>
      </c>
      <c r="V37" s="173">
        <f>INDEX('用友贴出原始数据-利润表'!$A$5:$AK$193,MATCH($A$37&amp;"调整额",'用友贴出原始数据-利润表'!$A$6:$A$193,0)+1,MATCH(V36,'用友贴出原始数据-利润表'!$B$5:$AK$5,0)+1)</f>
        <v>-35377.360000000001</v>
      </c>
      <c r="W37" s="173">
        <f>INDEX('用友贴出原始数据-利润表'!$A$5:$AK$193,MATCH($A$37&amp;"调整额",'用友贴出原始数据-利润表'!$A$6:$A$193,0)+1,MATCH(W36,'用友贴出原始数据-利润表'!$B$5:$AK$5,0)+1)</f>
        <v>-497546.96</v>
      </c>
      <c r="X37" s="173">
        <f>INDEX('用友贴出原始数据-利润表'!$A$5:$AK$193,MATCH($A$37&amp;"调整额",'用友贴出原始数据-利润表'!$A$6:$A$193,0)+1,MATCH(X36,'用友贴出原始数据-利润表'!$B$5:$AK$5,0)+1)</f>
        <v>0</v>
      </c>
      <c r="Y37" s="173">
        <f>INDEX('用友贴出原始数据-利润表'!$A$5:$AK$193,MATCH($A$37&amp;"调整额",'用友贴出原始数据-利润表'!$A$6:$A$193,0)+1,MATCH(Y36,'用友贴出原始数据-利润表'!$B$5:$AK$5,0)+1)</f>
        <v>0</v>
      </c>
      <c r="Z37" s="173">
        <f>INDEX('用友贴出原始数据-利润表'!$A$5:$AK$193,MATCH($A$37&amp;"调整额",'用友贴出原始数据-利润表'!$A$6:$A$193,0)+1,MATCH(Z36,'用友贴出原始数据-利润表'!$B$5:$AK$5,0)+1)</f>
        <v>0</v>
      </c>
      <c r="AA37" s="173">
        <f>INDEX('用友贴出原始数据-利润表'!$A$5:$AK$193,MATCH($A$37&amp;"调整额",'用友贴出原始数据-利润表'!$A$6:$A$193,0)+1,MATCH(AA36,'用友贴出原始数据-利润表'!$B$5:$AK$5,0)+1)</f>
        <v>0</v>
      </c>
      <c r="AB37" s="173">
        <f>INDEX('用友贴出原始数据-利润表'!$A$5:$AK$193,MATCH($A$37&amp;"调整额",'用友贴出原始数据-利润表'!$A$6:$A$193,0)+1,MATCH(AB36,'用友贴出原始数据-利润表'!$B$5:$AK$5,0)+1)</f>
        <v>0</v>
      </c>
      <c r="AC37" s="173">
        <f>INDEX('用友贴出原始数据-利润表'!$A$5:$AK$193,MATCH($A$37&amp;"调整额",'用友贴出原始数据-利润表'!$A$6:$A$193,0)+1,MATCH(AC36,'用友贴出原始数据-利润表'!$B$5:$AK$5,0)+1)</f>
        <v>0</v>
      </c>
    </row>
    <row r="38" spans="1:37" ht="14.25">
      <c r="A38" s="175" t="s">
        <v>62</v>
      </c>
      <c r="B38" s="176">
        <f t="shared" ref="B38:B61" si="6">C38+D38+E38+G38+K38+P38+T38</f>
        <v>-473008.39000000042</v>
      </c>
      <c r="C38" s="177">
        <v>532924.31999999995</v>
      </c>
      <c r="D38" s="171">
        <f>INDEX('用友贴出原始数据-利润表'!$A$5:$AK$193,MATCH($A38&amp;"调整额",'用友贴出原始数据-利润表'!$A$6:$A$193,0)+1,MATCH($D$36,'用友贴出原始数据-利润表'!$B$5:$AK$5,0)+1)+S38+AB38+AC38+F38</f>
        <v>2071425.72</v>
      </c>
      <c r="E38" s="178">
        <f>INDEX('用友贴出原始数据-利润表'!$A$5:$AK$193,MATCH(A38&amp;"调整额",'用友贴出原始数据-利润表'!$A$6:$A$193,0)+1,MATCH($E$36,'用友贴出原始数据-利润表'!$B$5:$AK$5,0)+1)+INDEX('用友贴出原始数据-利润表'!$A$5:$AK$193,MATCH(A38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605760.9</v>
      </c>
      <c r="F38" s="179">
        <f>INDEX('用友贴出原始数据-利润表'!$A$5:$AK$193,MATCH($A$38&amp;"调整额",'用友贴出原始数据-利润表'!$A$6:$A$193,0)+1,MATCH(F36,'用友贴出原始数据-利润表'!$B$5:$AK$5,0)+1)</f>
        <v>2071425.72</v>
      </c>
      <c r="G38" s="180">
        <f t="shared" ref="G38:G62" si="7">H38+I38+J38</f>
        <v>-2004491.77</v>
      </c>
      <c r="H38" s="179">
        <f>INDEX('用友贴出原始数据-利润表'!$A$5:$AK$193,MATCH($A$38&amp;"调整额",'用友贴出原始数据-利润表'!$A$6:$A$193,0)+1,MATCH(H36,'用友贴出原始数据-利润表'!$B$5:$AK$5,0)+1)</f>
        <v>-1249400</v>
      </c>
      <c r="I38" s="179">
        <f>INDEX('用友贴出原始数据-利润表'!$A$5:$AK$193,MATCH($A$38&amp;"调整额",'用友贴出原始数据-利润表'!$A$6:$A$193,0)+1,MATCH(I36,'用友贴出原始数据-利润表'!$B$5:$AK$5,0)+1)</f>
        <v>-114936.15</v>
      </c>
      <c r="J38" s="179">
        <f>INDEX('用友贴出原始数据-利润表'!$A$5:$AK$193,MATCH($A$38&amp;"调整额",'用友贴出原始数据-利润表'!$A$6:$A$193,0)+1,MATCH(J36,'用友贴出原始数据-利润表'!$B$5:$AK$5,0)+1)</f>
        <v>-640155.62</v>
      </c>
      <c r="K38" s="180">
        <f t="shared" ref="K38:K62" si="8">L38+M38+N38+O38</f>
        <v>-931849.80000000028</v>
      </c>
      <c r="L38" s="179">
        <f>INDEX('用友贴出原始数据-利润表'!$A$5:$AK$193,MATCH($A$38&amp;"调整额",'用友贴出原始数据-利润表'!$A$6:$A$193,0)+1,MATCH(L36,'用友贴出原始数据-利润表'!$B$5:$AK$5,0)+1)</f>
        <v>-40628.03</v>
      </c>
      <c r="M38" s="179">
        <f>INDEX('用友贴出原始数据-利润表'!$A$5:$AK$193,MATCH($A$38&amp;"调整额",'用友贴出原始数据-利润表'!$A$6:$A$193,0)+1,MATCH(M36,'用友贴出原始数据-利润表'!$B$5:$AK$5,0)+1)</f>
        <v>-22361.41</v>
      </c>
      <c r="N38" s="179">
        <f>INDEX('用友贴出原始数据-利润表'!$A$5:$AK$193,MATCH($A$38&amp;"调整额",'用友贴出原始数据-利润表'!$A$6:$A$193,0)+1,MATCH(N36,'用友贴出原始数据-利润表'!$B$5:$AK$5,0)+1)</f>
        <v>-2455559.4900000002</v>
      </c>
      <c r="O38" s="179">
        <f>INDEX('用友贴出原始数据-利润表'!$A$5:$AK$193,MATCH($A$38&amp;"调整额",'用友贴出原始数据-利润表'!$A$6:$A$193,0)+1,MATCH(O36,'用友贴出原始数据-利润表'!$B$5:$AK$5,0)+1)</f>
        <v>1586699.13</v>
      </c>
      <c r="P38" s="217">
        <f t="shared" ref="P38:P51" si="9">Q38+R38</f>
        <v>-213853.44</v>
      </c>
      <c r="Q38" s="179">
        <f>INDEX('用友贴出原始数据-利润表'!$A$5:$AK$193,MATCH($A$38&amp;"调整额",'用友贴出原始数据-利润表'!$A$6:$A$193,0)+1,MATCH(Q36,'用友贴出原始数据-利润表'!$B$5:$AK$5,0)+1)</f>
        <v>-201355.77</v>
      </c>
      <c r="R38" s="179">
        <f>INDEX('用友贴出原始数据-利润表'!$A$5:$AK$193,MATCH($A$38&amp;"调整额",'用友贴出原始数据-利润表'!$A$6:$A$193,0)+1,MATCH(R36,'用友贴出原始数据-利润表'!$B$5:$AK$5,0)+1)</f>
        <v>-12497.67</v>
      </c>
      <c r="S38" s="179">
        <f>INDEX('用友贴出原始数据-利润表'!$A$5:$AK$193,MATCH($A$38&amp;"调整额",'用友贴出原始数据-利润表'!$A$6:$A$193,0)+1,MATCH(S36,'用友贴出原始数据-利润表'!$B$5:$AK$5,0)+1)</f>
        <v>0</v>
      </c>
      <c r="T38" s="180">
        <f t="shared" ref="T38:T60" si="10">U38+V38+W38+X38+Y38+Z38+AA38</f>
        <v>-532924.32000000007</v>
      </c>
      <c r="U38" s="179">
        <f>INDEX('用友贴出原始数据-利润表'!$A$5:$AK$193,MATCH($A$38&amp;"调整额",'用友贴出原始数据-利润表'!$A$6:$A$193,0)+1,MATCH(U36,'用友贴出原始数据-利润表'!$B$5:$AK$5,0)+1)</f>
        <v>0</v>
      </c>
      <c r="V38" s="179">
        <f>INDEX('用友贴出原始数据-利润表'!$A$5:$AK$193,MATCH($A$38&amp;"调整额",'用友贴出原始数据-利润表'!$A$6:$A$193,0)+1,MATCH(V36,'用友贴出原始数据-利润表'!$B$5:$AK$5,0)+1)</f>
        <v>-35377.360000000001</v>
      </c>
      <c r="W38" s="179">
        <f>INDEX('用友贴出原始数据-利润表'!$A$5:$AK$193,MATCH($A$38&amp;"调整额",'用友贴出原始数据-利润表'!$A$6:$A$193,0)+1,MATCH(W36,'用友贴出原始数据-利润表'!$B$5:$AK$5,0)+1)</f>
        <v>-497546.96</v>
      </c>
      <c r="X38" s="179">
        <f>INDEX('用友贴出原始数据-利润表'!$A$5:$AK$193,MATCH($A$38&amp;"调整额",'用友贴出原始数据-利润表'!$A$6:$A$193,0)+1,MATCH(X36,'用友贴出原始数据-利润表'!$B$5:$AK$5,0)+1)</f>
        <v>0</v>
      </c>
      <c r="Y38" s="179">
        <f>INDEX('用友贴出原始数据-利润表'!$A$5:$AK$193,MATCH($A$38&amp;"调整额",'用友贴出原始数据-利润表'!$A$6:$A$193,0)+1,MATCH(Y36,'用友贴出原始数据-利润表'!$B$5:$AK$5,0)+1)</f>
        <v>0</v>
      </c>
      <c r="Z38" s="179">
        <f>INDEX('用友贴出原始数据-利润表'!$A$5:$AK$193,MATCH($A$38&amp;"调整额",'用友贴出原始数据-利润表'!$A$6:$A$193,0)+1,MATCH(Z36,'用友贴出原始数据-利润表'!$B$5:$AK$5,0)+1)</f>
        <v>0</v>
      </c>
      <c r="AA38" s="179">
        <f>INDEX('用友贴出原始数据-利润表'!$A$5:$AK$193,MATCH($A$38&amp;"调整额",'用友贴出原始数据-利润表'!$A$6:$A$193,0)+1,MATCH(AA36,'用友贴出原始数据-利润表'!$B$5:$AK$5,0)+1)</f>
        <v>0</v>
      </c>
      <c r="AB38" s="179">
        <f>INDEX('用友贴出原始数据-利润表'!$A$5:$AK$193,MATCH($A$38&amp;"调整额",'用友贴出原始数据-利润表'!$A$6:$A$193,0)+1,MATCH(AB36,'用友贴出原始数据-利润表'!$B$5:$AK$5,0)+1)</f>
        <v>0</v>
      </c>
      <c r="AC38" s="179">
        <f>INDEX('用友贴出原始数据-利润表'!$A$5:$AK$193,MATCH($A$38&amp;"调整额",'用友贴出原始数据-利润表'!$A$6:$A$193,0)+1,MATCH(AC36,'用友贴出原始数据-利润表'!$B$5:$AK$5,0)+1)</f>
        <v>0</v>
      </c>
    </row>
    <row r="39" spans="1:37" ht="14.25">
      <c r="A39" s="181" t="s">
        <v>33</v>
      </c>
      <c r="B39" s="182">
        <f t="shared" si="6"/>
        <v>0</v>
      </c>
      <c r="C39" s="183">
        <v>0</v>
      </c>
      <c r="D39" s="184">
        <f>INDEX('用友贴出原始数据-利润表'!$A$5:$AK$193,MATCH($A39&amp;"调整额",'用友贴出原始数据-利润表'!$A$6:$A$193,0)+1,MATCH($D$36,'用友贴出原始数据-利润表'!$B$5:$AK$5,0)+1)+S39+AB39+AC39+F39</f>
        <v>0</v>
      </c>
      <c r="E39" s="185">
        <f>INDEX('用友贴出原始数据-利润表'!$A$5:$AK$193,MATCH(A39&amp;"调整额",'用友贴出原始数据-利润表'!$A$6:$A$193,0)+1,MATCH($E$36,'用友贴出原始数据-利润表'!$B$5:$AK$5,0)+1)+INDEX('用友贴出原始数据-利润表'!$A$5:$AK$193,MATCH(A39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39" s="184">
        <f>INDEX('用友贴出原始数据-利润表'!$A$5:$AK$193,MATCH($A$39&amp;"调整额",'用友贴出原始数据-利润表'!$A$6:$A$193,0)+1,MATCH(F36,'用友贴出原始数据-利润表'!$B$5:$AK$5,0)+1)</f>
        <v>0</v>
      </c>
      <c r="G39" s="180">
        <f t="shared" si="7"/>
        <v>0</v>
      </c>
      <c r="H39" s="184">
        <f>INDEX('用友贴出原始数据-利润表'!$A$5:$AK$193,MATCH($A$39&amp;"调整额",'用友贴出原始数据-利润表'!$A$6:$A$193,0)+1,MATCH(H36,'用友贴出原始数据-利润表'!$B$5:$AK$5,0)+1)</f>
        <v>0</v>
      </c>
      <c r="I39" s="184">
        <f>INDEX('用友贴出原始数据-利润表'!$A$5:$AK$193,MATCH($A$39&amp;"调整额",'用友贴出原始数据-利润表'!$A$6:$A$193,0)+1,MATCH(I36,'用友贴出原始数据-利润表'!$B$5:$AK$5,0)+1)</f>
        <v>0</v>
      </c>
      <c r="J39" s="184">
        <f>INDEX('用友贴出原始数据-利润表'!$A$5:$AK$193,MATCH($A$39&amp;"调整额",'用友贴出原始数据-利润表'!$A$6:$A$193,0)+1,MATCH(J36,'用友贴出原始数据-利润表'!$B$5:$AK$5,0)+1)</f>
        <v>0</v>
      </c>
      <c r="K39" s="180">
        <f t="shared" si="8"/>
        <v>0</v>
      </c>
      <c r="L39" s="184">
        <f>INDEX('用友贴出原始数据-利润表'!$A$5:$AK$193,MATCH($A$39&amp;"调整额",'用友贴出原始数据-利润表'!$A$6:$A$193,0)+1,MATCH(L36,'用友贴出原始数据-利润表'!$B$5:$AK$5,0)+1)</f>
        <v>0</v>
      </c>
      <c r="M39" s="184">
        <f>INDEX('用友贴出原始数据-利润表'!$A$5:$AK$193,MATCH($A$39&amp;"调整额",'用友贴出原始数据-利润表'!$A$6:$A$193,0)+1,MATCH(M36,'用友贴出原始数据-利润表'!$B$5:$AK$5,0)+1)</f>
        <v>0</v>
      </c>
      <c r="N39" s="184">
        <f>INDEX('用友贴出原始数据-利润表'!$A$5:$AK$193,MATCH($A$39&amp;"调整额",'用友贴出原始数据-利润表'!$A$6:$A$193,0)+1,MATCH(N36,'用友贴出原始数据-利润表'!$B$5:$AK$5,0)+1)</f>
        <v>0</v>
      </c>
      <c r="O39" s="184">
        <f>INDEX('用友贴出原始数据-利润表'!$A$5:$AK$193,MATCH($A$39&amp;"调整额",'用友贴出原始数据-利润表'!$A$6:$A$193,0)+1,MATCH(O36,'用友贴出原始数据-利润表'!$B$5:$AK$5,0)+1)</f>
        <v>0</v>
      </c>
      <c r="P39" s="218">
        <f t="shared" si="9"/>
        <v>0</v>
      </c>
      <c r="Q39" s="184">
        <f>INDEX('用友贴出原始数据-利润表'!$A$5:$AK$193,MATCH($A$39&amp;"调整额",'用友贴出原始数据-利润表'!$A$6:$A$193,0)+1,MATCH(Q36,'用友贴出原始数据-利润表'!$B$5:$AK$5,0)+1)</f>
        <v>0</v>
      </c>
      <c r="R39" s="184">
        <f>INDEX('用友贴出原始数据-利润表'!$A$5:$AK$193,MATCH($A$39&amp;"调整额",'用友贴出原始数据-利润表'!$A$6:$A$193,0)+1,MATCH(R36,'用友贴出原始数据-利润表'!$B$5:$AK$5,0)+1)</f>
        <v>0</v>
      </c>
      <c r="S39" s="184">
        <f>INDEX('用友贴出原始数据-利润表'!$A$5:$AK$193,MATCH($A$39&amp;"调整额",'用友贴出原始数据-利润表'!$A$6:$A$193,0)+1,MATCH(S36,'用友贴出原始数据-利润表'!$B$5:$AK$5,0)+1)</f>
        <v>0</v>
      </c>
      <c r="T39" s="180">
        <f t="shared" si="10"/>
        <v>0</v>
      </c>
      <c r="U39" s="184">
        <f>INDEX('用友贴出原始数据-利润表'!$A$5:$AK$193,MATCH($A$39&amp;"调整额",'用友贴出原始数据-利润表'!$A$6:$A$193,0)+1,MATCH(U36,'用友贴出原始数据-利润表'!$B$5:$AK$5,0)+1)</f>
        <v>0</v>
      </c>
      <c r="V39" s="184">
        <f>INDEX('用友贴出原始数据-利润表'!$A$5:$AK$193,MATCH($A$39&amp;"调整额",'用友贴出原始数据-利润表'!$A$6:$A$193,0)+1,MATCH(V36,'用友贴出原始数据-利润表'!$B$5:$AK$5,0)+1)</f>
        <v>0</v>
      </c>
      <c r="W39" s="184">
        <f>INDEX('用友贴出原始数据-利润表'!$A$5:$AK$193,MATCH($A$39&amp;"调整额",'用友贴出原始数据-利润表'!$A$6:$A$193,0)+1,MATCH(W36,'用友贴出原始数据-利润表'!$B$5:$AK$5,0)+1)</f>
        <v>0</v>
      </c>
      <c r="X39" s="184">
        <f>INDEX('用友贴出原始数据-利润表'!$A$5:$AK$193,MATCH($A$39&amp;"调整额",'用友贴出原始数据-利润表'!$A$6:$A$193,0)+1,MATCH(X36,'用友贴出原始数据-利润表'!$B$5:$AK$5,0)+1)</f>
        <v>0</v>
      </c>
      <c r="Y39" s="184">
        <f>INDEX('用友贴出原始数据-利润表'!$A$5:$AK$193,MATCH($A$39&amp;"调整额",'用友贴出原始数据-利润表'!$A$6:$A$193,0)+1,MATCH(Y36,'用友贴出原始数据-利润表'!$B$5:$AK$5,0)+1)</f>
        <v>0</v>
      </c>
      <c r="Z39" s="184">
        <f>INDEX('用友贴出原始数据-利润表'!$A$5:$AK$193,MATCH($A$39&amp;"调整额",'用友贴出原始数据-利润表'!$A$6:$A$193,0)+1,MATCH(Z36,'用友贴出原始数据-利润表'!$B$5:$AK$5,0)+1)</f>
        <v>0</v>
      </c>
      <c r="AA39" s="184">
        <f>INDEX('用友贴出原始数据-利润表'!$A$5:$AK$193,MATCH($A$39&amp;"调整额",'用友贴出原始数据-利润表'!$A$6:$A$193,0)+1,MATCH(AA36,'用友贴出原始数据-利润表'!$B$5:$AK$5,0)+1)</f>
        <v>0</v>
      </c>
      <c r="AB39" s="184">
        <f>INDEX('用友贴出原始数据-利润表'!$A$5:$AK$193,MATCH($A$39&amp;"调整额",'用友贴出原始数据-利润表'!$A$6:$A$193,0)+1,MATCH(AB36,'用友贴出原始数据-利润表'!$B$5:$AK$5,0)+1)</f>
        <v>0</v>
      </c>
      <c r="AC39" s="184">
        <f>INDEX('用友贴出原始数据-利润表'!$A$5:$AK$193,MATCH($A$39&amp;"调整额",'用友贴出原始数据-利润表'!$A$6:$A$193,0)+1,MATCH(AC36,'用友贴出原始数据-利润表'!$B$5:$AK$5,0)+1)</f>
        <v>0</v>
      </c>
    </row>
    <row r="40" spans="1:37" ht="14.25">
      <c r="A40" s="181" t="s">
        <v>63</v>
      </c>
      <c r="B40" s="182">
        <f t="shared" si="6"/>
        <v>0</v>
      </c>
      <c r="C40" s="183">
        <f>C38</f>
        <v>532924.31999999995</v>
      </c>
      <c r="D40" s="184">
        <f>INDEX('用友贴出原始数据-利润表'!$A$5:$AK$193,MATCH($A40&amp;"调整额",'用友贴出原始数据-利润表'!$A$6:$A$193,0)+1,MATCH($D$36,'用友贴出原始数据-利润表'!$B$5:$AK$5,0)+1)+S40+AB40+AC40+F40</f>
        <v>0</v>
      </c>
      <c r="E40" s="185">
        <f>INDEX('用友贴出原始数据-利润表'!$A$5:$AK$193,MATCH(A40&amp;"调整额",'用友贴出原始数据-利润表'!$A$6:$A$193,0)+1,MATCH($E$36,'用友贴出原始数据-利润表'!$B$5:$AK$5,0)+1)+INDEX('用友贴出原始数据-利润表'!$A$5:$AK$193,MATCH(A40&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0" s="184">
        <f>INDEX('用友贴出原始数据-利润表'!$A$5:$AK$193,MATCH($A$40&amp;"调整额",'用友贴出原始数据-利润表'!$A$6:$A$193,0)+1,MATCH(F36,'用友贴出原始数据-利润表'!$B$5:$AK$5,0)+1)</f>
        <v>0</v>
      </c>
      <c r="G40" s="180">
        <f t="shared" si="7"/>
        <v>0</v>
      </c>
      <c r="H40" s="184">
        <f>INDEX('用友贴出原始数据-利润表'!$A$5:$AK$193,MATCH($A$40&amp;"调整额",'用友贴出原始数据-利润表'!$A$6:$A$193,0)+1,MATCH(H36,'用友贴出原始数据-利润表'!$B$5:$AK$5,0)+1)</f>
        <v>0</v>
      </c>
      <c r="I40" s="184">
        <f>INDEX('用友贴出原始数据-利润表'!$A$5:$AK$193,MATCH($A$40&amp;"调整额",'用友贴出原始数据-利润表'!$A$6:$A$193,0)+1,MATCH(I36,'用友贴出原始数据-利润表'!$B$5:$AK$5,0)+1)</f>
        <v>0</v>
      </c>
      <c r="J40" s="184">
        <f>INDEX('用友贴出原始数据-利润表'!$A$5:$AK$193,MATCH($A$40&amp;"调整额",'用友贴出原始数据-利润表'!$A$6:$A$193,0)+1,MATCH(J36,'用友贴出原始数据-利润表'!$B$5:$AK$5,0)+1)</f>
        <v>0</v>
      </c>
      <c r="K40" s="180">
        <f t="shared" si="8"/>
        <v>0</v>
      </c>
      <c r="L40" s="184">
        <f>INDEX('用友贴出原始数据-利润表'!$A$5:$AK$193,MATCH($A$40&amp;"调整额",'用友贴出原始数据-利润表'!$A$6:$A$193,0)+1,MATCH(L36,'用友贴出原始数据-利润表'!$B$5:$AK$5,0)+1)</f>
        <v>0</v>
      </c>
      <c r="M40" s="184">
        <f>INDEX('用友贴出原始数据-利润表'!$A$5:$AK$193,MATCH($A$40&amp;"调整额",'用友贴出原始数据-利润表'!$A$6:$A$193,0)+1,MATCH(M36,'用友贴出原始数据-利润表'!$B$5:$AK$5,0)+1)</f>
        <v>0</v>
      </c>
      <c r="N40" s="184">
        <f>INDEX('用友贴出原始数据-利润表'!$A$5:$AK$193,MATCH($A$40&amp;"调整额",'用友贴出原始数据-利润表'!$A$6:$A$193,0)+1,MATCH(N36,'用友贴出原始数据-利润表'!$B$5:$AK$5,0)+1)</f>
        <v>0</v>
      </c>
      <c r="O40" s="184">
        <f>INDEX('用友贴出原始数据-利润表'!$A$5:$AK$193,MATCH($A$40&amp;"调整额",'用友贴出原始数据-利润表'!$A$6:$A$193,0)+1,MATCH(O36,'用友贴出原始数据-利润表'!$B$5:$AK$5,0)+1)</f>
        <v>0</v>
      </c>
      <c r="P40" s="218">
        <f t="shared" si="9"/>
        <v>0</v>
      </c>
      <c r="Q40" s="184">
        <f>INDEX('用友贴出原始数据-利润表'!$A$5:$AK$193,MATCH($A$40&amp;"调整额",'用友贴出原始数据-利润表'!$A$6:$A$193,0)+1,MATCH(Q36,'用友贴出原始数据-利润表'!$B$5:$AK$5,0)+1)</f>
        <v>0</v>
      </c>
      <c r="R40" s="184">
        <f>INDEX('用友贴出原始数据-利润表'!$A$5:$AK$193,MATCH($A$40&amp;"调整额",'用友贴出原始数据-利润表'!$A$6:$A$193,0)+1,MATCH(R36,'用友贴出原始数据-利润表'!$B$5:$AK$5,0)+1)</f>
        <v>0</v>
      </c>
      <c r="S40" s="184">
        <f>INDEX('用友贴出原始数据-利润表'!$A$5:$AK$193,MATCH($A$40&amp;"调整额",'用友贴出原始数据-利润表'!$A$6:$A$193,0)+1,MATCH(S36,'用友贴出原始数据-利润表'!$B$5:$AK$5,0)+1)</f>
        <v>0</v>
      </c>
      <c r="T40" s="180">
        <f t="shared" si="10"/>
        <v>-532924.32000000007</v>
      </c>
      <c r="U40" s="184">
        <f>INDEX('用友贴出原始数据-利润表'!$A$5:$AK$193,MATCH($A$40&amp;"调整额",'用友贴出原始数据-利润表'!$A$6:$A$193,0)+1,MATCH(U36,'用友贴出原始数据-利润表'!$B$5:$AK$5,0)+1)</f>
        <v>0</v>
      </c>
      <c r="V40" s="184">
        <f>INDEX('用友贴出原始数据-利润表'!$A$5:$AK$193,MATCH($A$40&amp;"调整额",'用友贴出原始数据-利润表'!$A$6:$A$193,0)+1,MATCH(V36,'用友贴出原始数据-利润表'!$B$5:$AK$5,0)+1)</f>
        <v>-35377.360000000001</v>
      </c>
      <c r="W40" s="184">
        <f>INDEX('用友贴出原始数据-利润表'!$A$5:$AK$193,MATCH($A$40&amp;"调整额",'用友贴出原始数据-利润表'!$A$6:$A$193,0)+1,MATCH(W36,'用友贴出原始数据-利润表'!$B$5:$AK$5,0)+1)</f>
        <v>-497546.96</v>
      </c>
      <c r="X40" s="184">
        <f>INDEX('用友贴出原始数据-利润表'!$A$5:$AK$193,MATCH($A$40&amp;"调整额",'用友贴出原始数据-利润表'!$A$6:$A$193,0)+1,MATCH(X36,'用友贴出原始数据-利润表'!$B$5:$AK$5,0)+1)</f>
        <v>0</v>
      </c>
      <c r="Y40" s="184">
        <f>INDEX('用友贴出原始数据-利润表'!$A$5:$AK$193,MATCH($A$40&amp;"调整额",'用友贴出原始数据-利润表'!$A$6:$A$193,0)+1,MATCH(Y36,'用友贴出原始数据-利润表'!$B$5:$AK$5,0)+1)</f>
        <v>0</v>
      </c>
      <c r="Z40" s="184">
        <f>INDEX('用友贴出原始数据-利润表'!$A$5:$AK$193,MATCH($A$40&amp;"调整额",'用友贴出原始数据-利润表'!$A$6:$A$193,0)+1,MATCH(Z36,'用友贴出原始数据-利润表'!$B$5:$AK$5,0)+1)</f>
        <v>0</v>
      </c>
      <c r="AA40" s="184">
        <f>INDEX('用友贴出原始数据-利润表'!$A$5:$AK$193,MATCH($A$40&amp;"调整额",'用友贴出原始数据-利润表'!$A$6:$A$193,0)+1,MATCH(AA36,'用友贴出原始数据-利润表'!$B$5:$AK$5,0)+1)</f>
        <v>0</v>
      </c>
      <c r="AB40" s="184">
        <f>INDEX('用友贴出原始数据-利润表'!$A$5:$AK$193,MATCH($A$40&amp;"调整额",'用友贴出原始数据-利润表'!$A$6:$A$193,0)+1,MATCH(AB36,'用友贴出原始数据-利润表'!$B$5:$AK$5,0)+1)</f>
        <v>0</v>
      </c>
      <c r="AC40" s="184">
        <f>INDEX('用友贴出原始数据-利润表'!$A$5:$AK$193,MATCH($A$40&amp;"调整额",'用友贴出原始数据-利润表'!$A$6:$A$193,0)+1,MATCH(AC36,'用友贴出原始数据-利润表'!$B$5:$AK$5,0)+1)</f>
        <v>0</v>
      </c>
    </row>
    <row r="41" spans="1:37" ht="14.25">
      <c r="A41" s="181" t="s">
        <v>64</v>
      </c>
      <c r="B41" s="182">
        <f t="shared" si="6"/>
        <v>-473008.39000000019</v>
      </c>
      <c r="C41" s="183">
        <v>0</v>
      </c>
      <c r="D41" s="184">
        <f>INDEX('用友贴出原始数据-利润表'!$A$5:$AK$193,MATCH($A41&amp;"调整额",'用友贴出原始数据-利润表'!$A$6:$A$193,0)+1,MATCH($D$36,'用友贴出原始数据-利润表'!$B$5:$AK$5,0)+1)+S41+AB41+AC41+F41</f>
        <v>2071425.72</v>
      </c>
      <c r="E41" s="185">
        <f>INDEX('用友贴出原始数据-利润表'!$A$5:$AK$193,MATCH(A41&amp;"调整额",'用友贴出原始数据-利润表'!$A$6:$A$193,0)+1,MATCH($E$36,'用友贴出原始数据-利润表'!$B$5:$AK$5,0)+1)+INDEX('用友贴出原始数据-利润表'!$A$5:$AK$193,MATCH(A41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491390.26</v>
      </c>
      <c r="F41" s="184">
        <f>INDEX('用友贴出原始数据-利润表'!$A$5:$AK$193,MATCH($A$41&amp;"调整额",'用友贴出原始数据-利润表'!$A$6:$A$193,0)+1,MATCH(F36,'用友贴出原始数据-利润表'!$B$5:$AK$5,0)+1)</f>
        <v>2071425.72</v>
      </c>
      <c r="G41" s="180">
        <f t="shared" si="7"/>
        <v>-2004491.77</v>
      </c>
      <c r="H41" s="184">
        <f>INDEX('用友贴出原始数据-利润表'!$A$5:$AK$193,MATCH($A$41&amp;"调整额",'用友贴出原始数据-利润表'!$A$6:$A$193,0)+1,MATCH(H36,'用友贴出原始数据-利润表'!$B$5:$AK$5,0)+1)</f>
        <v>-1249400</v>
      </c>
      <c r="I41" s="184">
        <f>INDEX('用友贴出原始数据-利润表'!$A$5:$AK$193,MATCH($A$41&amp;"调整额",'用友贴出原始数据-利润表'!$A$6:$A$193,0)+1,MATCH(I36,'用友贴出原始数据-利润表'!$B$5:$AK$5,0)+1)</f>
        <v>-114936.15</v>
      </c>
      <c r="J41" s="184">
        <f>INDEX('用友贴出原始数据-利润表'!$A$5:$AK$193,MATCH($A$41&amp;"调整额",'用友贴出原始数据-利润表'!$A$6:$A$193,0)+1,MATCH(J36,'用友贴出原始数据-利润表'!$B$5:$AK$5,0)+1)</f>
        <v>-640155.62</v>
      </c>
      <c r="K41" s="180">
        <f t="shared" si="8"/>
        <v>-817479.16000000015</v>
      </c>
      <c r="L41" s="184">
        <f>INDEX('用友贴出原始数据-利润表'!$A$5:$AK$193,MATCH($A$41&amp;"调整额",'用友贴出原始数据-利润表'!$A$6:$A$193,0)+1,MATCH(L36,'用友贴出原始数据-利润表'!$B$5:$AK$5,0)+1)</f>
        <v>-40628.03</v>
      </c>
      <c r="M41" s="184">
        <f>INDEX('用友贴出原始数据-利润表'!$A$5:$AK$193,MATCH($A$41&amp;"调整额",'用友贴出原始数据-利润表'!$A$6:$A$193,0)+1,MATCH(M36,'用友贴出原始数据-利润表'!$B$5:$AK$5,0)+1)</f>
        <v>-22361.41</v>
      </c>
      <c r="N41" s="184">
        <f>INDEX('用友贴出原始数据-利润表'!$A$5:$AK$193,MATCH($A$41&amp;"调整额",'用友贴出原始数据-利润表'!$A$6:$A$193,0)+1,MATCH(N36,'用友贴出原始数据-利润表'!$B$5:$AK$5,0)+1)</f>
        <v>-2455559.4900000002</v>
      </c>
      <c r="O41" s="184">
        <f>INDEX('用友贴出原始数据-利润表'!$A$5:$AK$193,MATCH($A$41&amp;"调整额",'用友贴出原始数据-利润表'!$A$6:$A$193,0)+1,MATCH(O36,'用友贴出原始数据-利润表'!$B$5:$AK$5,0)+1)</f>
        <v>1701069.77</v>
      </c>
      <c r="P41" s="218">
        <f t="shared" si="9"/>
        <v>-213853.44</v>
      </c>
      <c r="Q41" s="184">
        <f>INDEX('用友贴出原始数据-利润表'!$A$5:$AK$193,MATCH($A$41&amp;"调整额",'用友贴出原始数据-利润表'!$A$6:$A$193,0)+1,MATCH(Q36,'用友贴出原始数据-利润表'!$B$5:$AK$5,0)+1)</f>
        <v>-201355.77</v>
      </c>
      <c r="R41" s="184">
        <f>INDEX('用友贴出原始数据-利润表'!$A$5:$AK$193,MATCH($A$41&amp;"调整额",'用友贴出原始数据-利润表'!$A$6:$A$193,0)+1,MATCH(R36,'用友贴出原始数据-利润表'!$B$5:$AK$5,0)+1)</f>
        <v>-12497.67</v>
      </c>
      <c r="S41" s="184">
        <f>INDEX('用友贴出原始数据-利润表'!$A$5:$AK$193,MATCH($A$41&amp;"调整额",'用友贴出原始数据-利润表'!$A$6:$A$193,0)+1,MATCH(S36,'用友贴出原始数据-利润表'!$B$5:$AK$5,0)+1)</f>
        <v>0</v>
      </c>
      <c r="T41" s="180">
        <f t="shared" si="10"/>
        <v>0</v>
      </c>
      <c r="U41" s="184">
        <f>INDEX('用友贴出原始数据-利润表'!$A$5:$AK$193,MATCH($A$41&amp;"调整额",'用友贴出原始数据-利润表'!$A$6:$A$193,0)+1,MATCH(U36,'用友贴出原始数据-利润表'!$B$5:$AK$5,0)+1)</f>
        <v>0</v>
      </c>
      <c r="V41" s="184">
        <f>INDEX('用友贴出原始数据-利润表'!$A$5:$AK$193,MATCH($A$41&amp;"调整额",'用友贴出原始数据-利润表'!$A$6:$A$193,0)+1,MATCH(V36,'用友贴出原始数据-利润表'!$B$5:$AK$5,0)+1)</f>
        <v>0</v>
      </c>
      <c r="W41" s="184">
        <f>INDEX('用友贴出原始数据-利润表'!$A$5:$AK$193,MATCH($A$41&amp;"调整额",'用友贴出原始数据-利润表'!$A$6:$A$193,0)+1,MATCH(W36,'用友贴出原始数据-利润表'!$B$5:$AK$5,0)+1)</f>
        <v>0</v>
      </c>
      <c r="X41" s="184">
        <f>INDEX('用友贴出原始数据-利润表'!$A$5:$AK$193,MATCH($A$41&amp;"调整额",'用友贴出原始数据-利润表'!$A$6:$A$193,0)+1,MATCH(X36,'用友贴出原始数据-利润表'!$B$5:$AK$5,0)+1)</f>
        <v>0</v>
      </c>
      <c r="Y41" s="184">
        <f>INDEX('用友贴出原始数据-利润表'!$A$5:$AK$193,MATCH($A$41&amp;"调整额",'用友贴出原始数据-利润表'!$A$6:$A$193,0)+1,MATCH(Y36,'用友贴出原始数据-利润表'!$B$5:$AK$5,0)+1)</f>
        <v>0</v>
      </c>
      <c r="Z41" s="184">
        <f>INDEX('用友贴出原始数据-利润表'!$A$5:$AK$193,MATCH($A$41&amp;"调整额",'用友贴出原始数据-利润表'!$A$6:$A$193,0)+1,MATCH(Z36,'用友贴出原始数据-利润表'!$B$5:$AK$5,0)+1)</f>
        <v>0</v>
      </c>
      <c r="AA41" s="184">
        <f>INDEX('用友贴出原始数据-利润表'!$A$5:$AK$193,MATCH($A$41&amp;"调整额",'用友贴出原始数据-利润表'!$A$6:$A$193,0)+1,MATCH(AA36,'用友贴出原始数据-利润表'!$B$5:$AK$5,0)+1)</f>
        <v>0</v>
      </c>
      <c r="AB41" s="184">
        <f>INDEX('用友贴出原始数据-利润表'!$A$5:$AK$193,MATCH($A$41&amp;"调整额",'用友贴出原始数据-利润表'!$A$6:$A$193,0)+1,MATCH(AB36,'用友贴出原始数据-利润表'!$B$5:$AK$5,0)+1)</f>
        <v>0</v>
      </c>
      <c r="AC41" s="184">
        <f>INDEX('用友贴出原始数据-利润表'!$A$5:$AK$193,MATCH($A$41&amp;"调整额",'用友贴出原始数据-利润表'!$A$6:$A$193,0)+1,MATCH(AC36,'用友贴出原始数据-利润表'!$B$5:$AK$5,0)+1)</f>
        <v>0</v>
      </c>
    </row>
    <row r="42" spans="1:37" ht="14.25">
      <c r="A42" s="175" t="s">
        <v>65</v>
      </c>
      <c r="B42" s="186">
        <f t="shared" si="6"/>
        <v>0</v>
      </c>
      <c r="C42" s="187">
        <v>-10060092.380000001</v>
      </c>
      <c r="D42" s="188">
        <f>INDEX('用友贴出原始数据-利润表'!$A$5:$AK$193,MATCH($A42&amp;"调整额",'用友贴出原始数据-利润表'!$A$6:$A$193,0)+1,MATCH($D$36,'用友贴出原始数据-利润表'!$B$5:$AK$5,0)+1)+S42+AB42+AC42+F42</f>
        <v>3832117.51</v>
      </c>
      <c r="E42" s="185">
        <f>INDEX('用友贴出原始数据-利润表'!$A$5:$AK$193,MATCH(A42&amp;"调整额",'用友贴出原始数据-利润表'!$A$6:$A$193,0)+1,MATCH($E$36,'用友贴出原始数据-利润表'!$B$5:$AK$5,0)+1)+INDEX('用友贴出原始数据-利润表'!$A$5:$AK$193,MATCH(A42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10060092.380000001</v>
      </c>
      <c r="F42" s="188">
        <f>INDEX('用友贴出原始数据-利润表'!$A$5:$AK$193,MATCH($A$42&amp;"调整额",'用友贴出原始数据-利润表'!$A$6:$A$193,0)+1,MATCH(F36,'用友贴出原始数据-利润表'!$B$5:$AK$5,0)+1)</f>
        <v>0</v>
      </c>
      <c r="G42" s="180">
        <f t="shared" si="7"/>
        <v>-3832117.51</v>
      </c>
      <c r="H42" s="188">
        <f>INDEX('用友贴出原始数据-利润表'!$A$5:$AK$193,MATCH($A$42&amp;"调整额",'用友贴出原始数据-利润表'!$A$6:$A$193,0)+1,MATCH(H36,'用友贴出原始数据-利润表'!$B$5:$AK$5,0)+1)</f>
        <v>0</v>
      </c>
      <c r="I42" s="188">
        <f>INDEX('用友贴出原始数据-利润表'!$A$5:$AK$193,MATCH($A$42&amp;"调整额",'用友贴出原始数据-利润表'!$A$6:$A$193,0)+1,MATCH(I36,'用友贴出原始数据-利润表'!$B$5:$AK$5,0)+1)</f>
        <v>0</v>
      </c>
      <c r="J42" s="188">
        <f>INDEX('用友贴出原始数据-利润表'!$A$5:$AK$193,MATCH($A$42&amp;"调整额",'用友贴出原始数据-利润表'!$A$6:$A$193,0)+1,MATCH(J36,'用友贴出原始数据-利润表'!$B$5:$AK$5,0)+1)</f>
        <v>-3832117.51</v>
      </c>
      <c r="K42" s="180">
        <f t="shared" si="8"/>
        <v>0</v>
      </c>
      <c r="L42" s="188">
        <f>INDEX('用友贴出原始数据-利润表'!$A$5:$AK$193,MATCH($A$42&amp;"调整额",'用友贴出原始数据-利润表'!$A$6:$A$193,0)+1,MATCH(L36,'用友贴出原始数据-利润表'!$B$5:$AK$5,0)+1)</f>
        <v>0</v>
      </c>
      <c r="M42" s="188">
        <f>INDEX('用友贴出原始数据-利润表'!$A$5:$AK$193,MATCH($A$42&amp;"调整额",'用友贴出原始数据-利润表'!$A$6:$A$193,0)+1,MATCH(M36,'用友贴出原始数据-利润表'!$B$5:$AK$5,0)+1)</f>
        <v>0</v>
      </c>
      <c r="N42" s="188">
        <f>INDEX('用友贴出原始数据-利润表'!$A$5:$AK$193,MATCH($A$42&amp;"调整额",'用友贴出原始数据-利润表'!$A$6:$A$193,0)+1,MATCH(N36,'用友贴出原始数据-利润表'!$B$5:$AK$5,0)+1)</f>
        <v>0</v>
      </c>
      <c r="O42" s="188">
        <f>INDEX('用友贴出原始数据-利润表'!$A$5:$AK$193,MATCH($A$42&amp;"调整额",'用友贴出原始数据-利润表'!$A$6:$A$193,0)+1,MATCH(O36,'用友贴出原始数据-利润表'!$B$5:$AK$5,0)+1)</f>
        <v>0</v>
      </c>
      <c r="P42" s="217">
        <f t="shared" si="9"/>
        <v>0</v>
      </c>
      <c r="Q42" s="188">
        <f>INDEX('用友贴出原始数据-利润表'!$A$5:$AK$193,MATCH($A$42&amp;"调整额",'用友贴出原始数据-利润表'!$A$6:$A$193,0)+1,MATCH(Q36,'用友贴出原始数据-利润表'!$B$5:$AK$5,0)+1)</f>
        <v>0</v>
      </c>
      <c r="R42" s="188">
        <f>INDEX('用友贴出原始数据-利润表'!$A$5:$AK$193,MATCH($A$42&amp;"调整额",'用友贴出原始数据-利润表'!$A$6:$A$193,0)+1,MATCH(R36,'用友贴出原始数据-利润表'!$B$5:$AK$5,0)+1)</f>
        <v>0</v>
      </c>
      <c r="S42" s="188">
        <f>INDEX('用友贴出原始数据-利润表'!$A$5:$AK$193,MATCH($A$42&amp;"调整额",'用友贴出原始数据-利润表'!$A$6:$A$193,0)+1,MATCH(S36,'用友贴出原始数据-利润表'!$B$5:$AK$5,0)+1)</f>
        <v>0</v>
      </c>
      <c r="T42" s="180">
        <f t="shared" si="10"/>
        <v>0</v>
      </c>
      <c r="U42" s="188">
        <f>INDEX('用友贴出原始数据-利润表'!$A$5:$AK$193,MATCH($A$42&amp;"调整额",'用友贴出原始数据-利润表'!$A$6:$A$193,0)+1,MATCH(U36,'用友贴出原始数据-利润表'!$B$5:$AK$5,0)+1)</f>
        <v>0</v>
      </c>
      <c r="V42" s="188">
        <f>INDEX('用友贴出原始数据-利润表'!$A$5:$AK$193,MATCH($A$42&amp;"调整额",'用友贴出原始数据-利润表'!$A$6:$A$193,0)+1,MATCH(V36,'用友贴出原始数据-利润表'!$B$5:$AK$5,0)+1)</f>
        <v>0</v>
      </c>
      <c r="W42" s="188">
        <f>INDEX('用友贴出原始数据-利润表'!$A$5:$AK$193,MATCH($A$42&amp;"调整额",'用友贴出原始数据-利润表'!$A$6:$A$193,0)+1,MATCH(W36,'用友贴出原始数据-利润表'!$B$5:$AK$5,0)+1)</f>
        <v>0</v>
      </c>
      <c r="X42" s="188">
        <f>INDEX('用友贴出原始数据-利润表'!$A$5:$AK$193,MATCH($A$42&amp;"调整额",'用友贴出原始数据-利润表'!$A$6:$A$193,0)+1,MATCH(X36,'用友贴出原始数据-利润表'!$B$5:$AK$5,0)+1)</f>
        <v>0</v>
      </c>
      <c r="Y42" s="188">
        <f>INDEX('用友贴出原始数据-利润表'!$A$5:$AK$193,MATCH($A$42&amp;"调整额",'用友贴出原始数据-利润表'!$A$6:$A$193,0)+1,MATCH(Y36,'用友贴出原始数据-利润表'!$B$5:$AK$5,0)+1)</f>
        <v>0</v>
      </c>
      <c r="Z42" s="188">
        <f>INDEX('用友贴出原始数据-利润表'!$A$5:$AK$193,MATCH($A$42&amp;"调整额",'用友贴出原始数据-利润表'!$A$6:$A$193,0)+1,MATCH(Z36,'用友贴出原始数据-利润表'!$B$5:$AK$5,0)+1)</f>
        <v>0</v>
      </c>
      <c r="AA42" s="188">
        <f>INDEX('用友贴出原始数据-利润表'!$A$5:$AK$193,MATCH($A$42&amp;"调整额",'用友贴出原始数据-利润表'!$A$6:$A$193,0)+1,MATCH(AA36,'用友贴出原始数据-利润表'!$B$5:$AK$5,0)+1)</f>
        <v>0</v>
      </c>
      <c r="AB42" s="188">
        <f>INDEX('用友贴出原始数据-利润表'!$A$5:$AK$193,MATCH($A$42&amp;"调整额",'用友贴出原始数据-利润表'!$A$6:$A$193,0)+1,MATCH(AB36,'用友贴出原始数据-利润表'!$B$5:$AK$5,0)+1)</f>
        <v>0</v>
      </c>
      <c r="AC42" s="188">
        <f>INDEX('用友贴出原始数据-利润表'!$A$5:$AK$193,MATCH($A$42&amp;"调整额",'用友贴出原始数据-利润表'!$A$6:$A$193,0)+1,MATCH(AC36,'用友贴出原始数据-利润表'!$B$5:$AK$5,0)+1)</f>
        <v>0</v>
      </c>
    </row>
    <row r="43" spans="1:37" ht="14.25">
      <c r="A43" s="175" t="s">
        <v>66</v>
      </c>
      <c r="B43" s="186">
        <f t="shared" si="6"/>
        <v>5.2386894822120667E-10</v>
      </c>
      <c r="C43" s="187">
        <v>-540420.80000000005</v>
      </c>
      <c r="D43" s="188">
        <f>INDEX('用友贴出原始数据-利润表'!$A$5:$AK$193,MATCH($A43&amp;"调整额",'用友贴出原始数据-利润表'!$A$6:$A$193,0)+1,MATCH($D$36,'用友贴出原始数据-利润表'!$B$5:$AK$5,0)+1)+S43+AB43+AC43+F43</f>
        <v>2573647.81</v>
      </c>
      <c r="E43" s="185">
        <f>INDEX('用友贴出原始数据-利润表'!$A$5:$AK$193,MATCH(A43&amp;"调整额",'用友贴出原始数据-利润表'!$A$6:$A$193,0)+1,MATCH($E$36,'用友贴出原始数据-利润表'!$B$5:$AK$5,0)+1)+INDEX('用友贴出原始数据-利润表'!$A$5:$AK$193,MATCH(A43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401455.92</v>
      </c>
      <c r="F43" s="188">
        <f>INDEX('用友贴出原始数据-利润表'!$A$5:$AK$193,MATCH($A$43&amp;"调整额",'用友贴出原始数据-利润表'!$A$6:$A$193,0)+1,MATCH(F36,'用友贴出原始数据-利润表'!$B$5:$AK$5,0)+1)</f>
        <v>0</v>
      </c>
      <c r="G43" s="180">
        <f t="shared" si="7"/>
        <v>-76071.27</v>
      </c>
      <c r="H43" s="188">
        <f>INDEX('用友贴出原始数据-利润表'!$A$5:$AK$193,MATCH($A$43&amp;"调整额",'用友贴出原始数据-利润表'!$A$6:$A$193,0)+1,MATCH(H36,'用友贴出原始数据-利润表'!$B$5:$AK$5,0)+1)</f>
        <v>0</v>
      </c>
      <c r="I43" s="188">
        <f>INDEX('用友贴出原始数据-利润表'!$A$5:$AK$193,MATCH($A$43&amp;"调整额",'用友贴出原始数据-利润表'!$A$6:$A$193,0)+1,MATCH(I36,'用友贴出原始数据-利润表'!$B$5:$AK$5,0)+1)</f>
        <v>0</v>
      </c>
      <c r="J43" s="188">
        <f>INDEX('用友贴出原始数据-利润表'!$A$5:$AK$193,MATCH($A$43&amp;"调整额",'用友贴出原始数据-利润表'!$A$6:$A$193,0)+1,MATCH(J36,'用友贴出原始数据-利润表'!$B$5:$AK$5,0)+1)</f>
        <v>-76071.27</v>
      </c>
      <c r="K43" s="180">
        <f t="shared" si="8"/>
        <v>-2691813.8499999996</v>
      </c>
      <c r="L43" s="188">
        <f>INDEX('用友贴出原始数据-利润表'!$A$5:$AK$193,MATCH($A$43&amp;"调整额",'用友贴出原始数据-利润表'!$A$6:$A$193,0)+1,MATCH(L36,'用友贴出原始数据-利润表'!$B$5:$AK$5,0)+1)</f>
        <v>-502823.57</v>
      </c>
      <c r="M43" s="188">
        <f>INDEX('用友贴出原始数据-利润表'!$A$5:$AK$193,MATCH($A$43&amp;"调整额",'用友贴出原始数据-利润表'!$A$6:$A$193,0)+1,MATCH(M36,'用友贴出原始数据-利润表'!$B$5:$AK$5,0)+1)</f>
        <v>-2188990.2799999998</v>
      </c>
      <c r="N43" s="188">
        <f>INDEX('用友贴出原始数据-利润表'!$A$5:$AK$193,MATCH($A$43&amp;"调整额",'用友贴出原始数据-利润表'!$A$6:$A$193,0)+1,MATCH(N36,'用友贴出原始数据-利润表'!$B$5:$AK$5,0)+1)</f>
        <v>0</v>
      </c>
      <c r="O43" s="188">
        <f>INDEX('用友贴出原始数据-利润表'!$A$5:$AK$193,MATCH($A$43&amp;"调整额",'用友贴出原始数据-利润表'!$A$6:$A$193,0)+1,MATCH(O36,'用友贴出原始数据-利润表'!$B$5:$AK$5,0)+1)</f>
        <v>0</v>
      </c>
      <c r="P43" s="217">
        <f t="shared" si="9"/>
        <v>333202.19</v>
      </c>
      <c r="Q43" s="188">
        <f>INDEX('用友贴出原始数据-利润表'!$A$5:$AK$193,MATCH($A$43&amp;"调整额",'用友贴出原始数据-利润表'!$A$6:$A$193,0)+1,MATCH(Q36,'用友贴出原始数据-利润表'!$B$5:$AK$5,0)+1)</f>
        <v>0</v>
      </c>
      <c r="R43" s="188">
        <f>INDEX('用友贴出原始数据-利润表'!$A$5:$AK$193,MATCH($A$43&amp;"调整额",'用友贴出原始数据-利润表'!$A$6:$A$193,0)+1,MATCH(R36,'用友贴出原始数据-利润表'!$B$5:$AK$5,0)+1)</f>
        <v>333202.19</v>
      </c>
      <c r="S43" s="188">
        <f>INDEX('用友贴出原始数据-利润表'!$A$5:$AK$193,MATCH($A$43&amp;"调整额",'用友贴出原始数据-利润表'!$A$6:$A$193,0)+1,MATCH(S36,'用友贴出原始数据-利润表'!$B$5:$AK$5,0)+1)</f>
        <v>0</v>
      </c>
      <c r="T43" s="180">
        <f t="shared" si="10"/>
        <v>0</v>
      </c>
      <c r="U43" s="188">
        <f>INDEX('用友贴出原始数据-利润表'!$A$5:$AK$193,MATCH($A$43&amp;"调整额",'用友贴出原始数据-利润表'!$A$6:$A$193,0)+1,MATCH(U36,'用友贴出原始数据-利润表'!$B$5:$AK$5,0)+1)</f>
        <v>0</v>
      </c>
      <c r="V43" s="188">
        <f>INDEX('用友贴出原始数据-利润表'!$A$5:$AK$193,MATCH($A$43&amp;"调整额",'用友贴出原始数据-利润表'!$A$6:$A$193,0)+1,MATCH(V36,'用友贴出原始数据-利润表'!$B$5:$AK$5,0)+1)</f>
        <v>0</v>
      </c>
      <c r="W43" s="188">
        <f>INDEX('用友贴出原始数据-利润表'!$A$5:$AK$193,MATCH($A$43&amp;"调整额",'用友贴出原始数据-利润表'!$A$6:$A$193,0)+1,MATCH(W36,'用友贴出原始数据-利润表'!$B$5:$AK$5,0)+1)</f>
        <v>0</v>
      </c>
      <c r="X43" s="188">
        <f>INDEX('用友贴出原始数据-利润表'!$A$5:$AK$193,MATCH($A$43&amp;"调整额",'用友贴出原始数据-利润表'!$A$6:$A$193,0)+1,MATCH(X36,'用友贴出原始数据-利润表'!$B$5:$AK$5,0)+1)</f>
        <v>0</v>
      </c>
      <c r="Y43" s="188">
        <f>INDEX('用友贴出原始数据-利润表'!$A$5:$AK$193,MATCH($A$43&amp;"调整额",'用友贴出原始数据-利润表'!$A$6:$A$193,0)+1,MATCH(Y36,'用友贴出原始数据-利润表'!$B$5:$AK$5,0)+1)</f>
        <v>0</v>
      </c>
      <c r="Z43" s="188">
        <f>INDEX('用友贴出原始数据-利润表'!$A$5:$AK$193,MATCH($A$43&amp;"调整额",'用友贴出原始数据-利润表'!$A$6:$A$193,0)+1,MATCH(Z36,'用友贴出原始数据-利润表'!$B$5:$AK$5,0)+1)</f>
        <v>0</v>
      </c>
      <c r="AA43" s="188">
        <f>INDEX('用友贴出原始数据-利润表'!$A$5:$AK$193,MATCH($A$43&amp;"调整额",'用友贴出原始数据-利润表'!$A$6:$A$193,0)+1,MATCH(AA36,'用友贴出原始数据-利润表'!$B$5:$AK$5,0)+1)</f>
        <v>0</v>
      </c>
      <c r="AB43" s="188">
        <f>INDEX('用友贴出原始数据-利润表'!$A$5:$AK$193,MATCH($A$43&amp;"调整额",'用友贴出原始数据-利润表'!$A$6:$A$193,0)+1,MATCH(AB36,'用友贴出原始数据-利润表'!$B$5:$AK$5,0)+1)</f>
        <v>0</v>
      </c>
      <c r="AC43" s="188">
        <f>INDEX('用友贴出原始数据-利润表'!$A$5:$AK$193,MATCH($A$43&amp;"调整额",'用友贴出原始数据-利润表'!$A$6:$A$193,0)+1,MATCH(AC36,'用友贴出原始数据-利润表'!$B$5:$AK$5,0)+1)</f>
        <v>0</v>
      </c>
    </row>
    <row r="44" spans="1:37" ht="14.25">
      <c r="A44" s="189" t="s">
        <v>67</v>
      </c>
      <c r="B44" s="186">
        <f t="shared" si="6"/>
        <v>0</v>
      </c>
      <c r="C44" s="187"/>
      <c r="D44" s="188">
        <f>INDEX('用友贴出原始数据-利润表'!$A$5:$AK$193,MATCH($A44&amp;"调整额",'用友贴出原始数据-利润表'!$A$6:$A$193,0)+1,MATCH($D$36,'用友贴出原始数据-利润表'!$B$5:$AK$5,0)+1)+S44+AB44+AC44+F44</f>
        <v>0</v>
      </c>
      <c r="E44" s="185">
        <f>INDEX('用友贴出原始数据-利润表'!$A$5:$AK$193,MATCH(A44&amp;"调整额",'用友贴出原始数据-利润表'!$A$6:$A$193,0)+1,MATCH($E$36,'用友贴出原始数据-利润表'!$B$5:$AK$5,0)+1)+INDEX('用友贴出原始数据-利润表'!$A$5:$AK$193,MATCH(A44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4" s="188">
        <f>INDEX('用友贴出原始数据-利润表'!$A$5:$AK$193,MATCH($A$44&amp;"调整额",'用友贴出原始数据-利润表'!$A$6:$A$193,0)+1,MATCH(F36,'用友贴出原始数据-利润表'!$B$5:$AK$5,0)+1)</f>
        <v>0</v>
      </c>
      <c r="G44" s="180">
        <f t="shared" si="7"/>
        <v>0</v>
      </c>
      <c r="H44" s="188">
        <f>INDEX('用友贴出原始数据-利润表'!$A$5:$AK$193,MATCH($A$44&amp;"调整额",'用友贴出原始数据-利润表'!$A$6:$A$193,0)+1,MATCH(H36,'用友贴出原始数据-利润表'!$B$5:$AK$5,0)+1)</f>
        <v>0</v>
      </c>
      <c r="I44" s="188">
        <f>INDEX('用友贴出原始数据-利润表'!$A$5:$AK$193,MATCH($A$44&amp;"调整额",'用友贴出原始数据-利润表'!$A$6:$A$193,0)+1,MATCH(I36,'用友贴出原始数据-利润表'!$B$5:$AK$5,0)+1)</f>
        <v>0</v>
      </c>
      <c r="J44" s="188">
        <f>INDEX('用友贴出原始数据-利润表'!$A$5:$AK$193,MATCH($A$44&amp;"调整额",'用友贴出原始数据-利润表'!$A$6:$A$193,0)+1,MATCH(J36,'用友贴出原始数据-利润表'!$B$5:$AK$5,0)+1)</f>
        <v>0</v>
      </c>
      <c r="K44" s="180">
        <f t="shared" si="8"/>
        <v>0</v>
      </c>
      <c r="L44" s="188">
        <f>INDEX('用友贴出原始数据-利润表'!$A$5:$AK$193,MATCH($A$44&amp;"调整额",'用友贴出原始数据-利润表'!$A$6:$A$193,0)+1,MATCH(L36,'用友贴出原始数据-利润表'!$B$5:$AK$5,0)+1)</f>
        <v>0</v>
      </c>
      <c r="M44" s="188">
        <f>INDEX('用友贴出原始数据-利润表'!$A$5:$AK$193,MATCH($A$44&amp;"调整额",'用友贴出原始数据-利润表'!$A$6:$A$193,0)+1,MATCH(M36,'用友贴出原始数据-利润表'!$B$5:$AK$5,0)+1)</f>
        <v>0</v>
      </c>
      <c r="N44" s="188">
        <f>INDEX('用友贴出原始数据-利润表'!$A$5:$AK$193,MATCH($A$44&amp;"调整额",'用友贴出原始数据-利润表'!$A$6:$A$193,0)+1,MATCH(N36,'用友贴出原始数据-利润表'!$B$5:$AK$5,0)+1)</f>
        <v>0</v>
      </c>
      <c r="O44" s="188">
        <f>INDEX('用友贴出原始数据-利润表'!$A$5:$AK$193,MATCH($A$44&amp;"调整额",'用友贴出原始数据-利润表'!$A$6:$A$193,0)+1,MATCH(O36,'用友贴出原始数据-利润表'!$B$5:$AK$5,0)+1)</f>
        <v>0</v>
      </c>
      <c r="P44" s="217">
        <f t="shared" si="9"/>
        <v>0</v>
      </c>
      <c r="Q44" s="188">
        <f>INDEX('用友贴出原始数据-利润表'!$A$5:$AK$193,MATCH($A$44&amp;"调整额",'用友贴出原始数据-利润表'!$A$6:$A$193,0)+1,MATCH(Q36,'用友贴出原始数据-利润表'!$B$5:$AK$5,0)+1)</f>
        <v>0</v>
      </c>
      <c r="R44" s="188">
        <f>INDEX('用友贴出原始数据-利润表'!$A$5:$AK$193,MATCH($A$44&amp;"调整额",'用友贴出原始数据-利润表'!$A$6:$A$193,0)+1,MATCH(R36,'用友贴出原始数据-利润表'!$B$5:$AK$5,0)+1)</f>
        <v>0</v>
      </c>
      <c r="S44" s="188">
        <f>INDEX('用友贴出原始数据-利润表'!$A$5:$AK$193,MATCH($A$44&amp;"调整额",'用友贴出原始数据-利润表'!$A$6:$A$193,0)+1,MATCH(S36,'用友贴出原始数据-利润表'!$B$5:$AK$5,0)+1)</f>
        <v>0</v>
      </c>
      <c r="T44" s="180">
        <f t="shared" si="10"/>
        <v>0</v>
      </c>
      <c r="U44" s="188">
        <f>INDEX('用友贴出原始数据-利润表'!$A$5:$AK$193,MATCH($A$44&amp;"调整额",'用友贴出原始数据-利润表'!$A$6:$A$193,0)+1,MATCH(U36,'用友贴出原始数据-利润表'!$B$5:$AK$5,0)+1)</f>
        <v>0</v>
      </c>
      <c r="V44" s="188">
        <f>INDEX('用友贴出原始数据-利润表'!$A$5:$AK$193,MATCH($A$44&amp;"调整额",'用友贴出原始数据-利润表'!$A$6:$A$193,0)+1,MATCH(V36,'用友贴出原始数据-利润表'!$B$5:$AK$5,0)+1)</f>
        <v>0</v>
      </c>
      <c r="W44" s="188">
        <f>INDEX('用友贴出原始数据-利润表'!$A$5:$AK$193,MATCH($A$44&amp;"调整额",'用友贴出原始数据-利润表'!$A$6:$A$193,0)+1,MATCH(W36,'用友贴出原始数据-利润表'!$B$5:$AK$5,0)+1)</f>
        <v>0</v>
      </c>
      <c r="X44" s="188">
        <f>INDEX('用友贴出原始数据-利润表'!$A$5:$AK$193,MATCH($A$44&amp;"调整额",'用友贴出原始数据-利润表'!$A$6:$A$193,0)+1,MATCH(X36,'用友贴出原始数据-利润表'!$B$5:$AK$5,0)+1)</f>
        <v>0</v>
      </c>
      <c r="Y44" s="188">
        <f>INDEX('用友贴出原始数据-利润表'!$A$5:$AK$193,MATCH($A$44&amp;"调整额",'用友贴出原始数据-利润表'!$A$6:$A$193,0)+1,MATCH(Y36,'用友贴出原始数据-利润表'!$B$5:$AK$5,0)+1)</f>
        <v>0</v>
      </c>
      <c r="Z44" s="188">
        <f>INDEX('用友贴出原始数据-利润表'!$A$5:$AK$193,MATCH($A$44&amp;"调整额",'用友贴出原始数据-利润表'!$A$6:$A$193,0)+1,MATCH(Z36,'用友贴出原始数据-利润表'!$B$5:$AK$5,0)+1)</f>
        <v>0</v>
      </c>
      <c r="AA44" s="188">
        <f>INDEX('用友贴出原始数据-利润表'!$A$5:$AK$193,MATCH($A$44&amp;"调整额",'用友贴出原始数据-利润表'!$A$6:$A$193,0)+1,MATCH(AA36,'用友贴出原始数据-利润表'!$B$5:$AK$5,0)+1)</f>
        <v>0</v>
      </c>
      <c r="AB44" s="188">
        <f>INDEX('用友贴出原始数据-利润表'!$A$5:$AK$193,MATCH($A$44&amp;"调整额",'用友贴出原始数据-利润表'!$A$6:$A$193,0)+1,MATCH(AB36,'用友贴出原始数据-利润表'!$B$5:$AK$5,0)+1)</f>
        <v>0</v>
      </c>
      <c r="AC44" s="188">
        <f>INDEX('用友贴出原始数据-利润表'!$A$5:$AK$193,MATCH($A$44&amp;"调整额",'用友贴出原始数据-利润表'!$A$6:$A$193,0)+1,MATCH(AC36,'用友贴出原始数据-利润表'!$B$5:$AK$5,0)+1)</f>
        <v>0</v>
      </c>
    </row>
    <row r="45" spans="1:37" ht="14.25">
      <c r="A45" s="175" t="s">
        <v>68</v>
      </c>
      <c r="B45" s="186">
        <f>C45+D45+E45+G45+K45+P45+T45</f>
        <v>-2.2351741790771484E-8</v>
      </c>
      <c r="C45" s="187">
        <f>-49944296.81-B28/0.75</f>
        <v>29788390.603333339</v>
      </c>
      <c r="D45" s="188">
        <f>INDEX('用友贴出原始数据-利润表'!$A$5:$AK$193,MATCH($A45&amp;"调整额",'用友贴出原始数据-利润表'!$A$6:$A$193,0)+1,MATCH($D$36,'用友贴出原始数据-利润表'!$B$5:$AK$5,0)+1)+S45+AB45+AC45+F45</f>
        <v>-7327.0666666699999</v>
      </c>
      <c r="E45" s="185">
        <f>INDEX('用友贴出原始数据-利润表'!$A$5:$AK$193,MATCH(A45&amp;"调整额",'用友贴出原始数据-利润表'!$A$6:$A$193,0)+1,MATCH($E$36,'用友贴出原始数据-利润表'!$B$5:$AK$5,0)+1)+INDEX('用友贴出原始数据-利润表'!$A$5:$AK$193,MATCH(A45&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-772800.01333333005</v>
      </c>
      <c r="F45" s="188">
        <f>INDEX('用友贴出原始数据-利润表'!$A$5:$AK$193,MATCH($A$45&amp;"调整额",'用友贴出原始数据-利润表'!$A$6:$A$193,0)+1,MATCH(F36,'用友贴出原始数据-利润表'!$B$5:$AK$5,0)+1)</f>
        <v>-7327.0666666699999</v>
      </c>
      <c r="G45" s="180">
        <f t="shared" si="7"/>
        <v>-99705634.316666663</v>
      </c>
      <c r="H45" s="188">
        <f>INDEX('用友贴出原始数据-利润表'!$A$5:$AK$193,MATCH($A$45&amp;"调整额",'用友贴出原始数据-利润表'!$A$6:$A$193,0)+1,MATCH(H36,'用友贴出原始数据-利润表'!$B$5:$AK$5,0)+1)</f>
        <v>-108297121.94</v>
      </c>
      <c r="I45" s="188">
        <f>INDEX('用友贴出原始数据-利润表'!$A$5:$AK$193,MATCH($A$45&amp;"调整额",'用友贴出原始数据-利润表'!$A$6:$A$193,0)+1,MATCH(I36,'用友贴出原始数据-利润表'!$B$5:$AK$5,0)+1)</f>
        <v>783487.61333333002</v>
      </c>
      <c r="J45" s="188">
        <f>INDEX('用友贴出原始数据-利润表'!$A$5:$AK$193,MATCH($A$45&amp;"调整额",'用友贴出原始数据-利润表'!$A$6:$A$193,0)+1,MATCH(J36,'用友贴出原始数据-利润表'!$B$5:$AK$5,0)+1)</f>
        <v>7808000.0099999998</v>
      </c>
      <c r="K45" s="180">
        <f t="shared" si="8"/>
        <v>20180227.9333333</v>
      </c>
      <c r="L45" s="188">
        <f>INDEX('用友贴出原始数据-利润表'!$A$5:$AK$193,MATCH($A$45&amp;"调整额",'用友贴出原始数据-利润表'!$A$6:$A$193,0)+1,MATCH(L36,'用友贴出原始数据-利润表'!$B$5:$AK$5,0)+1)</f>
        <v>28147524.123333301</v>
      </c>
      <c r="M45" s="188">
        <f>INDEX('用友贴出原始数据-利润表'!$A$5:$AK$193,MATCH($A$45&amp;"调整额",'用友贴出原始数据-利润表'!$A$6:$A$193,0)+1,MATCH(M36,'用友贴出原始数据-利润表'!$B$5:$AK$5,0)+1)</f>
        <v>0</v>
      </c>
      <c r="N45" s="188">
        <f>INDEX('用友贴出原始数据-利润表'!$A$5:$AK$193,MATCH($A$45&amp;"调整额",'用友贴出原始数据-利润表'!$A$6:$A$193,0)+1,MATCH(N36,'用友贴出原始数据-利润表'!$B$5:$AK$5,0)+1)</f>
        <v>1572264.97</v>
      </c>
      <c r="O45" s="188">
        <f>INDEX('用友贴出原始数据-利润表'!$A$5:$AK$193,MATCH($A$45&amp;"调整额",'用友贴出原始数据-利润表'!$A$6:$A$193,0)+1,MATCH(O36,'用友贴出原始数据-利润表'!$B$5:$AK$5,0)+1)</f>
        <v>-9539561.1600000001</v>
      </c>
      <c r="P45" s="217">
        <f t="shared" si="9"/>
        <v>50517142.859999999</v>
      </c>
      <c r="Q45" s="188">
        <f>INDEX('用友贴出原始数据-利润表'!$A$5:$AK$193,MATCH($A$45&amp;"调整额",'用友贴出原始数据-利润表'!$A$6:$A$193,0)+1,MATCH(Q36,'用友贴出原始数据-利润表'!$B$5:$AK$5,0)+1)</f>
        <v>50517142.859999999</v>
      </c>
      <c r="R45" s="188">
        <f>INDEX('用友贴出原始数据-利润表'!$A$5:$AK$193,MATCH($A$45&amp;"调整额",'用友贴出原始数据-利润表'!$A$6:$A$193,0)+1,MATCH(R36,'用友贴出原始数据-利润表'!$B$5:$AK$5,0)+1)</f>
        <v>0</v>
      </c>
      <c r="S45" s="188">
        <f>INDEX('用友贴出原始数据-利润表'!$A$5:$AK$193,MATCH($A$45&amp;"调整额",'用友贴出原始数据-利润表'!$A$6:$A$193,0)+1,MATCH(S36,'用友贴出原始数据-利润表'!$B$5:$AK$5,0)+1)</f>
        <v>0</v>
      </c>
      <c r="T45" s="180">
        <f t="shared" si="10"/>
        <v>0</v>
      </c>
      <c r="U45" s="188">
        <f>INDEX('用友贴出原始数据-利润表'!$A$5:$AK$193,MATCH($A$45&amp;"调整额",'用友贴出原始数据-利润表'!$A$6:$A$193,0)+1,MATCH(U36,'用友贴出原始数据-利润表'!$B$5:$AK$5,0)+1)</f>
        <v>0</v>
      </c>
      <c r="V45" s="188">
        <f>INDEX('用友贴出原始数据-利润表'!$A$5:$AK$193,MATCH($A$45&amp;"调整额",'用友贴出原始数据-利润表'!$A$6:$A$193,0)+1,MATCH(V36,'用友贴出原始数据-利润表'!$B$5:$AK$5,0)+1)</f>
        <v>0</v>
      </c>
      <c r="W45" s="188">
        <f>INDEX('用友贴出原始数据-利润表'!$A$5:$AK$193,MATCH($A$45&amp;"调整额",'用友贴出原始数据-利润表'!$A$6:$A$193,0)+1,MATCH(W36,'用友贴出原始数据-利润表'!$B$5:$AK$5,0)+1)</f>
        <v>0</v>
      </c>
      <c r="X45" s="188">
        <f>INDEX('用友贴出原始数据-利润表'!$A$5:$AK$193,MATCH($A$45&amp;"调整额",'用友贴出原始数据-利润表'!$A$6:$A$193,0)+1,MATCH(X36,'用友贴出原始数据-利润表'!$B$5:$AK$5,0)+1)</f>
        <v>0</v>
      </c>
      <c r="Y45" s="188">
        <f>INDEX('用友贴出原始数据-利润表'!$A$5:$AK$193,MATCH($A$45&amp;"调整额",'用友贴出原始数据-利润表'!$A$6:$A$193,0)+1,MATCH(Y36,'用友贴出原始数据-利润表'!$B$5:$AK$5,0)+1)</f>
        <v>0</v>
      </c>
      <c r="Z45" s="188">
        <f>INDEX('用友贴出原始数据-利润表'!$A$5:$AK$193,MATCH($A$45&amp;"调整额",'用友贴出原始数据-利润表'!$A$6:$A$193,0)+1,MATCH(Z36,'用友贴出原始数据-利润表'!$B$5:$AK$5,0)+1)</f>
        <v>0</v>
      </c>
      <c r="AA45" s="188">
        <f>INDEX('用友贴出原始数据-利润表'!$A$5:$AK$193,MATCH($A$45&amp;"调整额",'用友贴出原始数据-利润表'!$A$6:$A$193,0)+1,MATCH(AA36,'用友贴出原始数据-利润表'!$B$5:$AK$5,0)+1)</f>
        <v>0</v>
      </c>
      <c r="AB45" s="188">
        <f>INDEX('用友贴出原始数据-利润表'!$A$5:$AK$193,MATCH($A$45&amp;"调整额",'用友贴出原始数据-利润表'!$A$6:$A$193,0)+1,MATCH(AB36,'用友贴出原始数据-利润表'!$B$5:$AK$5,0)+1)</f>
        <v>0</v>
      </c>
      <c r="AC45" s="188">
        <f>INDEX('用友贴出原始数据-利润表'!$A$5:$AK$193,MATCH($A$45&amp;"调整额",'用友贴出原始数据-利润表'!$A$6:$A$193,0)+1,MATCH(AC36,'用友贴出原始数据-利润表'!$B$5:$AK$5,0)+1)</f>
        <v>0</v>
      </c>
    </row>
    <row r="46" spans="1:37" ht="14.25">
      <c r="A46" s="175" t="s">
        <v>69</v>
      </c>
      <c r="B46" s="186">
        <f t="shared" si="6"/>
        <v>0</v>
      </c>
      <c r="C46" s="187">
        <v>0</v>
      </c>
      <c r="D46" s="188">
        <f>INDEX('用友贴出原始数据-利润表'!$A$5:$AK$193,MATCH($A46&amp;"调整额",'用友贴出原始数据-利润表'!$A$6:$A$193,0)+1,MATCH($D$36,'用友贴出原始数据-利润表'!$B$5:$AK$5,0)+1)+S46+AB46+AC46+F46</f>
        <v>0</v>
      </c>
      <c r="E46" s="185">
        <f>INDEX('用友贴出原始数据-利润表'!$A$5:$AK$193,MATCH(A46&amp;"调整额",'用友贴出原始数据-利润表'!$A$6:$A$193,0)+1,MATCH($E$36,'用友贴出原始数据-利润表'!$B$5:$AK$5,0)+1)+INDEX('用友贴出原始数据-利润表'!$A$5:$AK$193,MATCH(A46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6" s="188">
        <f>INDEX('用友贴出原始数据-利润表'!$A$5:$AK$193,MATCH($A$46&amp;"调整额",'用友贴出原始数据-利润表'!$A$6:$A$193,0)+1,MATCH(F36,'用友贴出原始数据-利润表'!$B$5:$AK$5,0)+1)</f>
        <v>0</v>
      </c>
      <c r="G46" s="180">
        <f t="shared" si="7"/>
        <v>0</v>
      </c>
      <c r="H46" s="188">
        <f>INDEX('用友贴出原始数据-利润表'!$A$5:$AK$193,MATCH($A$46&amp;"调整额",'用友贴出原始数据-利润表'!$A$6:$A$193,0)+1,MATCH(H36,'用友贴出原始数据-利润表'!$B$5:$AK$5,0)+1)</f>
        <v>0</v>
      </c>
      <c r="I46" s="188">
        <f>INDEX('用友贴出原始数据-利润表'!$A$5:$AK$193,MATCH($A$46&amp;"调整额",'用友贴出原始数据-利润表'!$A$6:$A$193,0)+1,MATCH(I36,'用友贴出原始数据-利润表'!$B$5:$AK$5,0)+1)</f>
        <v>0</v>
      </c>
      <c r="J46" s="188">
        <f>INDEX('用友贴出原始数据-利润表'!$A$5:$AK$193,MATCH($A$46&amp;"调整额",'用友贴出原始数据-利润表'!$A$6:$A$193,0)+1,MATCH(J36,'用友贴出原始数据-利润表'!$B$5:$AK$5,0)+1)</f>
        <v>0</v>
      </c>
      <c r="K46" s="180">
        <f t="shared" si="8"/>
        <v>0</v>
      </c>
      <c r="L46" s="188">
        <f>INDEX('用友贴出原始数据-利润表'!$A$5:$AK$193,MATCH($A$46&amp;"调整额",'用友贴出原始数据-利润表'!$A$6:$A$193,0)+1,MATCH(L36,'用友贴出原始数据-利润表'!$B$5:$AK$5,0)+1)</f>
        <v>0</v>
      </c>
      <c r="M46" s="188">
        <f>INDEX('用友贴出原始数据-利润表'!$A$5:$AK$193,MATCH($A$46&amp;"调整额",'用友贴出原始数据-利润表'!$A$6:$A$193,0)+1,MATCH(M36,'用友贴出原始数据-利润表'!$B$5:$AK$5,0)+1)</f>
        <v>0</v>
      </c>
      <c r="N46" s="188">
        <f>INDEX('用友贴出原始数据-利润表'!$A$5:$AK$193,MATCH($A$46&amp;"调整额",'用友贴出原始数据-利润表'!$A$6:$A$193,0)+1,MATCH(N36,'用友贴出原始数据-利润表'!$B$5:$AK$5,0)+1)</f>
        <v>0</v>
      </c>
      <c r="O46" s="188">
        <f>INDEX('用友贴出原始数据-利润表'!$A$5:$AK$193,MATCH($A$46&amp;"调整额",'用友贴出原始数据-利润表'!$A$6:$A$193,0)+1,MATCH(O36,'用友贴出原始数据-利润表'!$B$5:$AK$5,0)+1)</f>
        <v>0</v>
      </c>
      <c r="P46" s="217">
        <f t="shared" si="9"/>
        <v>0</v>
      </c>
      <c r="Q46" s="188">
        <f>INDEX('用友贴出原始数据-利润表'!$A$5:$AK$193,MATCH($A$46&amp;"调整额",'用友贴出原始数据-利润表'!$A$6:$A$193,0)+1,MATCH(Q36,'用友贴出原始数据-利润表'!$B$5:$AK$5,0)+1)</f>
        <v>0</v>
      </c>
      <c r="R46" s="188">
        <f>INDEX('用友贴出原始数据-利润表'!$A$5:$AK$193,MATCH($A$46&amp;"调整额",'用友贴出原始数据-利润表'!$A$6:$A$193,0)+1,MATCH(R36,'用友贴出原始数据-利润表'!$B$5:$AK$5,0)+1)</f>
        <v>0</v>
      </c>
      <c r="S46" s="188">
        <f>INDEX('用友贴出原始数据-利润表'!$A$5:$AK$193,MATCH($A$46&amp;"调整额",'用友贴出原始数据-利润表'!$A$6:$A$193,0)+1,MATCH(S36,'用友贴出原始数据-利润表'!$B$5:$AK$5,0)+1)</f>
        <v>0</v>
      </c>
      <c r="T46" s="180">
        <f t="shared" si="10"/>
        <v>0</v>
      </c>
      <c r="U46" s="188">
        <f>INDEX('用友贴出原始数据-利润表'!$A$5:$AK$193,MATCH($A$46&amp;"调整额",'用友贴出原始数据-利润表'!$A$6:$A$193,0)+1,MATCH(U36,'用友贴出原始数据-利润表'!$B$5:$AK$5,0)+1)</f>
        <v>0</v>
      </c>
      <c r="V46" s="188">
        <f>INDEX('用友贴出原始数据-利润表'!$A$5:$AK$193,MATCH($A$46&amp;"调整额",'用友贴出原始数据-利润表'!$A$6:$A$193,0)+1,MATCH(V36,'用友贴出原始数据-利润表'!$B$5:$AK$5,0)+1)</f>
        <v>0</v>
      </c>
      <c r="W46" s="188">
        <f>INDEX('用友贴出原始数据-利润表'!$A$5:$AK$193,MATCH($A$46&amp;"调整额",'用友贴出原始数据-利润表'!$A$6:$A$193,0)+1,MATCH(W36,'用友贴出原始数据-利润表'!$B$5:$AK$5,0)+1)</f>
        <v>0</v>
      </c>
      <c r="X46" s="188">
        <f>INDEX('用友贴出原始数据-利润表'!$A$5:$AK$193,MATCH($A$46&amp;"调整额",'用友贴出原始数据-利润表'!$A$6:$A$193,0)+1,MATCH(X36,'用友贴出原始数据-利润表'!$B$5:$AK$5,0)+1)</f>
        <v>0</v>
      </c>
      <c r="Y46" s="188">
        <f>INDEX('用友贴出原始数据-利润表'!$A$5:$AK$193,MATCH($A$46&amp;"调整额",'用友贴出原始数据-利润表'!$A$6:$A$193,0)+1,MATCH(Y36,'用友贴出原始数据-利润表'!$B$5:$AK$5,0)+1)</f>
        <v>0</v>
      </c>
      <c r="Z46" s="188">
        <f>INDEX('用友贴出原始数据-利润表'!$A$5:$AK$193,MATCH($A$46&amp;"调整额",'用友贴出原始数据-利润表'!$A$6:$A$193,0)+1,MATCH(Z36,'用友贴出原始数据-利润表'!$B$5:$AK$5,0)+1)</f>
        <v>0</v>
      </c>
      <c r="AA46" s="188">
        <f>INDEX('用友贴出原始数据-利润表'!$A$5:$AK$193,MATCH($A$46&amp;"调整额",'用友贴出原始数据-利润表'!$A$6:$A$193,0)+1,MATCH(AA36,'用友贴出原始数据-利润表'!$B$5:$AK$5,0)+1)</f>
        <v>0</v>
      </c>
      <c r="AB46" s="188">
        <f>INDEX('用友贴出原始数据-利润表'!$A$5:$AK$193,MATCH($A$46&amp;"调整额",'用友贴出原始数据-利润表'!$A$6:$A$193,0)+1,MATCH(AB36,'用友贴出原始数据-利润表'!$B$5:$AK$5,0)+1)</f>
        <v>0</v>
      </c>
      <c r="AC46" s="188">
        <f>INDEX('用友贴出原始数据-利润表'!$A$5:$AK$193,MATCH($A$46&amp;"调整额",'用友贴出原始数据-利润表'!$A$6:$A$193,0)+1,MATCH(AC36,'用友贴出原始数据-利润表'!$B$5:$AK$5,0)+1)</f>
        <v>0</v>
      </c>
    </row>
    <row r="47" spans="1:37" ht="14.25">
      <c r="A47" s="175" t="s">
        <v>70</v>
      </c>
      <c r="B47" s="186">
        <f t="shared" si="6"/>
        <v>1427566.29</v>
      </c>
      <c r="C47" s="187">
        <v>-667184.81000000006</v>
      </c>
      <c r="D47" s="188">
        <f>INDEX('用友贴出原始数据-利润表'!$A$5:$AK$193,MATCH($A47&amp;"调整额",'用友贴出原始数据-利润表'!$A$6:$A$193,0)+1,MATCH($D$36,'用友贴出原始数据-利润表'!$B$5:$AK$5,0)+1)+S47+AB47+AC47+F47</f>
        <v>0</v>
      </c>
      <c r="E47" s="190">
        <f>INDEX('用友贴出原始数据-利润表'!$A$5:$AK$193,MATCH(A47&amp;"调整额",'用友贴出原始数据-利润表'!$A$6:$A$193,0)+1,MATCH($E$36,'用友贴出原始数据-利润表'!$B$5:$AK$5,0)+1)+INDEX('用友贴出原始数据-利润表'!$A$5:$AK$193,MATCH(A47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2094751.1</v>
      </c>
      <c r="F47" s="188">
        <f>INDEX('用友贴出原始数据-利润表'!$A$5:$AK$193,MATCH($A$47&amp;"调整额",'用友贴出原始数据-利润表'!$A$6:$A$193,0)+1,MATCH(F36,'用友贴出原始数据-利润表'!$B$5:$AK$5,0)+1)</f>
        <v>0</v>
      </c>
      <c r="G47" s="180">
        <f t="shared" si="7"/>
        <v>0</v>
      </c>
      <c r="H47" s="188">
        <f>INDEX('用友贴出原始数据-利润表'!$A$5:$AK$193,MATCH($A$47&amp;"调整额",'用友贴出原始数据-利润表'!$A$6:$A$193,0)+1,MATCH(H36,'用友贴出原始数据-利润表'!$B$5:$AK$5,0)+1)</f>
        <v>0</v>
      </c>
      <c r="I47" s="188">
        <f>INDEX('用友贴出原始数据-利润表'!$A$5:$AK$193,MATCH($A$47&amp;"调整额",'用友贴出原始数据-利润表'!$A$6:$A$193,0)+1,MATCH(I36,'用友贴出原始数据-利润表'!$B$5:$AK$5,0)+1)</f>
        <v>0</v>
      </c>
      <c r="J47" s="188">
        <f>INDEX('用友贴出原始数据-利润表'!$A$5:$AK$193,MATCH($A$47&amp;"调整额",'用友贴出原始数据-利润表'!$A$6:$A$193,0)+1,MATCH(J36,'用友贴出原始数据-利润表'!$B$5:$AK$5,0)+1)</f>
        <v>0</v>
      </c>
      <c r="K47" s="180">
        <f t="shared" si="8"/>
        <v>0</v>
      </c>
      <c r="L47" s="188">
        <f>INDEX('用友贴出原始数据-利润表'!$A$5:$AK$193,MATCH($A$47&amp;"调整额",'用友贴出原始数据-利润表'!$A$6:$A$193,0)+1,MATCH(L36,'用友贴出原始数据-利润表'!$B$5:$AK$5,0)+1)</f>
        <v>0</v>
      </c>
      <c r="M47" s="188">
        <f>INDEX('用友贴出原始数据-利润表'!$A$5:$AK$193,MATCH($A$47&amp;"调整额",'用友贴出原始数据-利润表'!$A$6:$A$193,0)+1,MATCH(M36,'用友贴出原始数据-利润表'!$B$5:$AK$5,0)+1)</f>
        <v>0</v>
      </c>
      <c r="N47" s="188">
        <f>INDEX('用友贴出原始数据-利润表'!$A$5:$AK$193,MATCH($A$47&amp;"调整额",'用友贴出原始数据-利润表'!$A$6:$A$193,0)+1,MATCH(N36,'用友贴出原始数据-利润表'!$B$5:$AK$5,0)+1)</f>
        <v>0</v>
      </c>
      <c r="O47" s="188">
        <f>INDEX('用友贴出原始数据-利润表'!$A$5:$AK$193,MATCH($A$47&amp;"调整额",'用友贴出原始数据-利润表'!$A$6:$A$193,0)+1,MATCH(O36,'用友贴出原始数据-利润表'!$B$5:$AK$5,0)+1)</f>
        <v>0</v>
      </c>
      <c r="P47" s="217">
        <f t="shared" si="9"/>
        <v>0</v>
      </c>
      <c r="Q47" s="188">
        <f>INDEX('用友贴出原始数据-利润表'!$A$5:$AK$193,MATCH($A$47&amp;"调整额",'用友贴出原始数据-利润表'!$A$6:$A$193,0)+1,MATCH(Q36,'用友贴出原始数据-利润表'!$B$5:$AK$5,0)+1)</f>
        <v>0</v>
      </c>
      <c r="R47" s="188">
        <f>INDEX('用友贴出原始数据-利润表'!$A$5:$AK$193,MATCH($A$47&amp;"调整额",'用友贴出原始数据-利润表'!$A$6:$A$193,0)+1,MATCH(R36,'用友贴出原始数据-利润表'!$B$5:$AK$5,0)+1)</f>
        <v>0</v>
      </c>
      <c r="S47" s="188">
        <f>INDEX('用友贴出原始数据-利润表'!$A$5:$AK$193,MATCH($A$47&amp;"调整额",'用友贴出原始数据-利润表'!$A$6:$A$193,0)+1,MATCH(S36,'用友贴出原始数据-利润表'!$B$5:$AK$5,0)+1)</f>
        <v>0</v>
      </c>
      <c r="T47" s="180">
        <f t="shared" si="10"/>
        <v>0</v>
      </c>
      <c r="U47" s="188">
        <f>INDEX('用友贴出原始数据-利润表'!$A$5:$AK$193,MATCH($A$47&amp;"调整额",'用友贴出原始数据-利润表'!$A$6:$A$193,0)+1,MATCH(U36,'用友贴出原始数据-利润表'!$B$5:$AK$5,0)+1)</f>
        <v>0</v>
      </c>
      <c r="V47" s="188">
        <f>INDEX('用友贴出原始数据-利润表'!$A$5:$AK$193,MATCH($A$47&amp;"调整额",'用友贴出原始数据-利润表'!$A$6:$A$193,0)+1,MATCH(V36,'用友贴出原始数据-利润表'!$B$5:$AK$5,0)+1)</f>
        <v>0</v>
      </c>
      <c r="W47" s="188">
        <f>INDEX('用友贴出原始数据-利润表'!$A$5:$AK$193,MATCH($A$47&amp;"调整额",'用友贴出原始数据-利润表'!$A$6:$A$193,0)+1,MATCH(W36,'用友贴出原始数据-利润表'!$B$5:$AK$5,0)+1)</f>
        <v>0</v>
      </c>
      <c r="X47" s="188">
        <f>INDEX('用友贴出原始数据-利润表'!$A$5:$AK$193,MATCH($A$47&amp;"调整额",'用友贴出原始数据-利润表'!$A$6:$A$193,0)+1,MATCH(X36,'用友贴出原始数据-利润表'!$B$5:$AK$5,0)+1)</f>
        <v>0</v>
      </c>
      <c r="Y47" s="188">
        <f>INDEX('用友贴出原始数据-利润表'!$A$5:$AK$193,MATCH($A$47&amp;"调整额",'用友贴出原始数据-利润表'!$A$6:$A$193,0)+1,MATCH(Y36,'用友贴出原始数据-利润表'!$B$5:$AK$5,0)+1)</f>
        <v>0</v>
      </c>
      <c r="Z47" s="188">
        <f>INDEX('用友贴出原始数据-利润表'!$A$5:$AK$193,MATCH($A$47&amp;"调整额",'用友贴出原始数据-利润表'!$A$6:$A$193,0)+1,MATCH(Z36,'用友贴出原始数据-利润表'!$B$5:$AK$5,0)+1)</f>
        <v>0</v>
      </c>
      <c r="AA47" s="188">
        <f>INDEX('用友贴出原始数据-利润表'!$A$5:$AK$193,MATCH($A$47&amp;"调整额",'用友贴出原始数据-利润表'!$A$6:$A$193,0)+1,MATCH(AA36,'用友贴出原始数据-利润表'!$B$5:$AK$5,0)+1)</f>
        <v>0</v>
      </c>
      <c r="AB47" s="188">
        <f>INDEX('用友贴出原始数据-利润表'!$A$5:$AK$193,MATCH($A$47&amp;"调整额",'用友贴出原始数据-利润表'!$A$6:$A$193,0)+1,MATCH(AB36,'用友贴出原始数据-利润表'!$B$5:$AK$5,0)+1)</f>
        <v>0</v>
      </c>
      <c r="AC47" s="188">
        <f>INDEX('用友贴出原始数据-利润表'!$A$5:$AK$193,MATCH($A$47&amp;"调整额",'用友贴出原始数据-利润表'!$A$6:$A$193,0)+1,MATCH(AC36,'用友贴出原始数据-利润表'!$B$5:$AK$5,0)+1)</f>
        <v>0</v>
      </c>
    </row>
    <row r="48" spans="1:37" ht="14.25">
      <c r="A48" s="175" t="s">
        <v>71</v>
      </c>
      <c r="B48" s="191">
        <f t="shared" si="6"/>
        <v>0</v>
      </c>
      <c r="C48" s="192">
        <v>0</v>
      </c>
      <c r="D48" s="193">
        <f>INDEX('用友贴出原始数据-利润表'!$A$5:$AK$193,MATCH($A48&amp;"调整额",'用友贴出原始数据-利润表'!$A$6:$A$193,0)+1,MATCH($D$36,'用友贴出原始数据-利润表'!$B$5:$AK$5,0)+1)+S48+AB48+AC48+F48</f>
        <v>0</v>
      </c>
      <c r="E48" s="185">
        <f>INDEX('用友贴出原始数据-利润表'!$A$5:$AK$193,MATCH(A48&amp;"调整额",'用友贴出原始数据-利润表'!$A$6:$A$193,0)+1,MATCH($E$36,'用友贴出原始数据-利润表'!$B$5:$AK$5,0)+1)+INDEX('用友贴出原始数据-利润表'!$A$5:$AK$193,MATCH(A48&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8" s="193">
        <f>INDEX('用友贴出原始数据-利润表'!$A$5:$AK$193,MATCH($A$48&amp;"调整额",'用友贴出原始数据-利润表'!$A$6:$A$193,0)+1,MATCH(F36,'用友贴出原始数据-利润表'!$B$5:$AK$5,0)+1)</f>
        <v>0</v>
      </c>
      <c r="G48" s="180">
        <f t="shared" si="7"/>
        <v>0</v>
      </c>
      <c r="H48" s="193">
        <f>INDEX('用友贴出原始数据-利润表'!$A$5:$AK$193,MATCH($A$48&amp;"调整额",'用友贴出原始数据-利润表'!$A$6:$A$193,0)+1,MATCH(H36,'用友贴出原始数据-利润表'!$B$5:$AK$5,0)+1)</f>
        <v>0</v>
      </c>
      <c r="I48" s="193">
        <f>INDEX('用友贴出原始数据-利润表'!$A$5:$AK$193,MATCH($A$48&amp;"调整额",'用友贴出原始数据-利润表'!$A$6:$A$193,0)+1,MATCH(I36,'用友贴出原始数据-利润表'!$B$5:$AK$5,0)+1)</f>
        <v>0</v>
      </c>
      <c r="J48" s="193">
        <f>INDEX('用友贴出原始数据-利润表'!$A$5:$AK$193,MATCH($A$48&amp;"调整额",'用友贴出原始数据-利润表'!$A$6:$A$193,0)+1,MATCH(J36,'用友贴出原始数据-利润表'!$B$5:$AK$5,0)+1)</f>
        <v>0</v>
      </c>
      <c r="K48" s="180">
        <f t="shared" si="8"/>
        <v>0</v>
      </c>
      <c r="L48" s="193">
        <f>INDEX('用友贴出原始数据-利润表'!$A$5:$AK$193,MATCH($A$48&amp;"调整额",'用友贴出原始数据-利润表'!$A$6:$A$193,0)+1,MATCH(L36,'用友贴出原始数据-利润表'!$B$5:$AK$5,0)+1)</f>
        <v>0</v>
      </c>
      <c r="M48" s="193">
        <f>INDEX('用友贴出原始数据-利润表'!$A$5:$AK$193,MATCH($A$48&amp;"调整额",'用友贴出原始数据-利润表'!$A$6:$A$193,0)+1,MATCH(M36,'用友贴出原始数据-利润表'!$B$5:$AK$5,0)+1)</f>
        <v>0</v>
      </c>
      <c r="N48" s="193">
        <f>INDEX('用友贴出原始数据-利润表'!$A$5:$AK$193,MATCH($A$48&amp;"调整额",'用友贴出原始数据-利润表'!$A$6:$A$193,0)+1,MATCH(N36,'用友贴出原始数据-利润表'!$B$5:$AK$5,0)+1)</f>
        <v>0</v>
      </c>
      <c r="O48" s="193">
        <f>INDEX('用友贴出原始数据-利润表'!$A$5:$AK$193,MATCH($A$48&amp;"调整额",'用友贴出原始数据-利润表'!$A$6:$A$193,0)+1,MATCH(O36,'用友贴出原始数据-利润表'!$B$5:$AK$5,0)+1)</f>
        <v>0</v>
      </c>
      <c r="P48" s="219">
        <f t="shared" si="9"/>
        <v>0</v>
      </c>
      <c r="Q48" s="193">
        <f>INDEX('用友贴出原始数据-利润表'!$A$5:$AK$193,MATCH($A$48&amp;"调整额",'用友贴出原始数据-利润表'!$A$6:$A$193,0)+1,MATCH(Q36,'用友贴出原始数据-利润表'!$B$5:$AK$5,0)+1)</f>
        <v>0</v>
      </c>
      <c r="R48" s="193">
        <f>INDEX('用友贴出原始数据-利润表'!$A$5:$AK$193,MATCH($A$48&amp;"调整额",'用友贴出原始数据-利润表'!$A$6:$A$193,0)+1,MATCH(R36,'用友贴出原始数据-利润表'!$B$5:$AK$5,0)+1)</f>
        <v>0</v>
      </c>
      <c r="S48" s="193">
        <f>INDEX('用友贴出原始数据-利润表'!$A$5:$AK$193,MATCH($A$48&amp;"调整额",'用友贴出原始数据-利润表'!$A$6:$A$193,0)+1,MATCH(S36,'用友贴出原始数据-利润表'!$B$5:$AK$5,0)+1)</f>
        <v>0</v>
      </c>
      <c r="T48" s="180">
        <f t="shared" si="10"/>
        <v>0</v>
      </c>
      <c r="U48" s="193">
        <f>INDEX('用友贴出原始数据-利润表'!$A$5:$AK$193,MATCH($A$48&amp;"调整额",'用友贴出原始数据-利润表'!$A$6:$A$193,0)+1,MATCH(U36,'用友贴出原始数据-利润表'!$B$5:$AK$5,0)+1)</f>
        <v>0</v>
      </c>
      <c r="V48" s="193">
        <f>INDEX('用友贴出原始数据-利润表'!$A$5:$AK$193,MATCH($A$48&amp;"调整额",'用友贴出原始数据-利润表'!$A$6:$A$193,0)+1,MATCH(V36,'用友贴出原始数据-利润表'!$B$5:$AK$5,0)+1)</f>
        <v>0</v>
      </c>
      <c r="W48" s="193">
        <f>INDEX('用友贴出原始数据-利润表'!$A$5:$AK$193,MATCH($A$48&amp;"调整额",'用友贴出原始数据-利润表'!$A$6:$A$193,0)+1,MATCH(W36,'用友贴出原始数据-利润表'!$B$5:$AK$5,0)+1)</f>
        <v>0</v>
      </c>
      <c r="X48" s="193">
        <f>INDEX('用友贴出原始数据-利润表'!$A$5:$AK$193,MATCH($A$48&amp;"调整额",'用友贴出原始数据-利润表'!$A$6:$A$193,0)+1,MATCH(X36,'用友贴出原始数据-利润表'!$B$5:$AK$5,0)+1)</f>
        <v>0</v>
      </c>
      <c r="Y48" s="193">
        <f>INDEX('用友贴出原始数据-利润表'!$A$5:$AK$193,MATCH($A$48&amp;"调整额",'用友贴出原始数据-利润表'!$A$6:$A$193,0)+1,MATCH(Y36,'用友贴出原始数据-利润表'!$B$5:$AK$5,0)+1)</f>
        <v>0</v>
      </c>
      <c r="Z48" s="193">
        <f>INDEX('用友贴出原始数据-利润表'!$A$5:$AK$193,MATCH($A$48&amp;"调整额",'用友贴出原始数据-利润表'!$A$6:$A$193,0)+1,MATCH(Z36,'用友贴出原始数据-利润表'!$B$5:$AK$5,0)+1)</f>
        <v>0</v>
      </c>
      <c r="AA48" s="193">
        <f>INDEX('用友贴出原始数据-利润表'!$A$5:$AK$193,MATCH($A$48&amp;"调整额",'用友贴出原始数据-利润表'!$A$6:$A$193,0)+1,MATCH(AA36,'用友贴出原始数据-利润表'!$B$5:$AK$5,0)+1)</f>
        <v>0</v>
      </c>
      <c r="AB48" s="193">
        <f>INDEX('用友贴出原始数据-利润表'!$A$5:$AK$193,MATCH($A$48&amp;"调整额",'用友贴出原始数据-利润表'!$A$6:$A$193,0)+1,MATCH(AB36,'用友贴出原始数据-利润表'!$B$5:$AK$5,0)+1)</f>
        <v>0</v>
      </c>
      <c r="AC48" s="193">
        <f>INDEX('用友贴出原始数据-利润表'!$A$5:$AK$193,MATCH($A$48&amp;"调整额",'用友贴出原始数据-利润表'!$A$6:$A$193,0)+1,MATCH(AC36,'用友贴出原始数据-利润表'!$B$5:$AK$5,0)+1)</f>
        <v>0</v>
      </c>
    </row>
    <row r="49" spans="1:30" ht="14.25">
      <c r="A49" s="175" t="s">
        <v>72</v>
      </c>
      <c r="B49" s="194">
        <f t="shared" si="6"/>
        <v>0</v>
      </c>
      <c r="C49" s="195">
        <v>0</v>
      </c>
      <c r="D49" s="196">
        <f>INDEX('用友贴出原始数据-利润表'!$A$5:$AK$193,MATCH($A49&amp;"调整额",'用友贴出原始数据-利润表'!$A$6:$A$193,0)+1,MATCH($D$36,'用友贴出原始数据-利润表'!$B$5:$AK$5,0)+1)+S49+AB49+AC49+F49</f>
        <v>0</v>
      </c>
      <c r="E49" s="185">
        <f>INDEX('用友贴出原始数据-利润表'!$A$5:$AK$193,MATCH(A49&amp;"调整额",'用友贴出原始数据-利润表'!$A$6:$A$193,0)+1,MATCH($E$36,'用友贴出原始数据-利润表'!$B$5:$AK$5,0)+1)+INDEX('用友贴出原始数据-利润表'!$A$5:$AK$193,MATCH(A49&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49" s="196">
        <f>INDEX('用友贴出原始数据-利润表'!$A$5:$AK$193,MATCH($A$49&amp;"调整额",'用友贴出原始数据-利润表'!$A$6:$A$193,0)+1,MATCH(F36,'用友贴出原始数据-利润表'!$B$5:$AK$5,0)+1)</f>
        <v>0</v>
      </c>
      <c r="G49" s="180">
        <f t="shared" si="7"/>
        <v>0</v>
      </c>
      <c r="H49" s="196">
        <f>INDEX('用友贴出原始数据-利润表'!$A$5:$AK$193,MATCH($A$49&amp;"调整额",'用友贴出原始数据-利润表'!$A$6:$A$193,0)+1,MATCH(H36,'用友贴出原始数据-利润表'!$B$5:$AK$5,0)+1)</f>
        <v>0</v>
      </c>
      <c r="I49" s="196">
        <f>INDEX('用友贴出原始数据-利润表'!$A$5:$AK$193,MATCH($A$49&amp;"调整额",'用友贴出原始数据-利润表'!$A$6:$A$193,0)+1,MATCH(I36,'用友贴出原始数据-利润表'!$B$5:$AK$5,0)+1)</f>
        <v>0</v>
      </c>
      <c r="J49" s="196">
        <f>INDEX('用友贴出原始数据-利润表'!$A$5:$AK$193,MATCH($A$49&amp;"调整额",'用友贴出原始数据-利润表'!$A$6:$A$193,0)+1,MATCH(J36,'用友贴出原始数据-利润表'!$B$5:$AK$5,0)+1)</f>
        <v>0</v>
      </c>
      <c r="K49" s="180">
        <f t="shared" si="8"/>
        <v>0</v>
      </c>
      <c r="L49" s="196">
        <f>INDEX('用友贴出原始数据-利润表'!$A$5:$AK$193,MATCH($A$49&amp;"调整额",'用友贴出原始数据-利润表'!$A$6:$A$193,0)+1,MATCH(L36,'用友贴出原始数据-利润表'!$B$5:$AK$5,0)+1)</f>
        <v>0</v>
      </c>
      <c r="M49" s="196">
        <f>INDEX('用友贴出原始数据-利润表'!$A$5:$AK$193,MATCH($A$49&amp;"调整额",'用友贴出原始数据-利润表'!$A$6:$A$193,0)+1,MATCH(M36,'用友贴出原始数据-利润表'!$B$5:$AK$5,0)+1)</f>
        <v>0</v>
      </c>
      <c r="N49" s="196">
        <f>INDEX('用友贴出原始数据-利润表'!$A$5:$AK$193,MATCH($A$49&amp;"调整额",'用友贴出原始数据-利润表'!$A$6:$A$193,0)+1,MATCH(N36,'用友贴出原始数据-利润表'!$B$5:$AK$5,0)+1)</f>
        <v>0</v>
      </c>
      <c r="O49" s="196">
        <f>INDEX('用友贴出原始数据-利润表'!$A$5:$AK$193,MATCH($A$49&amp;"调整额",'用友贴出原始数据-利润表'!$A$6:$A$193,0)+1,MATCH(O36,'用友贴出原始数据-利润表'!$B$5:$AK$5,0)+1)</f>
        <v>0</v>
      </c>
      <c r="P49" s="220">
        <f t="shared" si="9"/>
        <v>0</v>
      </c>
      <c r="Q49" s="196">
        <f>INDEX('用友贴出原始数据-利润表'!$A$5:$AK$193,MATCH($A$49&amp;"调整额",'用友贴出原始数据-利润表'!$A$6:$A$193,0)+1,MATCH(Q36,'用友贴出原始数据-利润表'!$B$5:$AK$5,0)+1)</f>
        <v>0</v>
      </c>
      <c r="R49" s="196">
        <f>INDEX('用友贴出原始数据-利润表'!$A$5:$AK$193,MATCH($A$49&amp;"调整额",'用友贴出原始数据-利润表'!$A$6:$A$193,0)+1,MATCH(R36,'用友贴出原始数据-利润表'!$B$5:$AK$5,0)+1)</f>
        <v>0</v>
      </c>
      <c r="S49" s="196">
        <f>INDEX('用友贴出原始数据-利润表'!$A$5:$AK$193,MATCH($A$49&amp;"调整额",'用友贴出原始数据-利润表'!$A$6:$A$193,0)+1,MATCH(S36,'用友贴出原始数据-利润表'!$B$5:$AK$5,0)+1)</f>
        <v>0</v>
      </c>
      <c r="T49" s="180">
        <f t="shared" si="10"/>
        <v>0</v>
      </c>
      <c r="U49" s="196">
        <f>INDEX('用友贴出原始数据-利润表'!$A$5:$AK$193,MATCH($A$49&amp;"调整额",'用友贴出原始数据-利润表'!$A$6:$A$193,0)+1,MATCH(U36,'用友贴出原始数据-利润表'!$B$5:$AK$5,0)+1)</f>
        <v>0</v>
      </c>
      <c r="V49" s="196">
        <f>INDEX('用友贴出原始数据-利润表'!$A$5:$AK$193,MATCH($A$49&amp;"调整额",'用友贴出原始数据-利润表'!$A$6:$A$193,0)+1,MATCH(V36,'用友贴出原始数据-利润表'!$B$5:$AK$5,0)+1)</f>
        <v>0</v>
      </c>
      <c r="W49" s="196">
        <f>INDEX('用友贴出原始数据-利润表'!$A$5:$AK$193,MATCH($A$49&amp;"调整额",'用友贴出原始数据-利润表'!$A$6:$A$193,0)+1,MATCH(W36,'用友贴出原始数据-利润表'!$B$5:$AK$5,0)+1)</f>
        <v>0</v>
      </c>
      <c r="X49" s="196">
        <f>INDEX('用友贴出原始数据-利润表'!$A$5:$AK$193,MATCH($A$49&amp;"调整额",'用友贴出原始数据-利润表'!$A$6:$A$193,0)+1,MATCH(X36,'用友贴出原始数据-利润表'!$B$5:$AK$5,0)+1)</f>
        <v>0</v>
      </c>
      <c r="Y49" s="196">
        <f>INDEX('用友贴出原始数据-利润表'!$A$5:$AK$193,MATCH($A$49&amp;"调整额",'用友贴出原始数据-利润表'!$A$6:$A$193,0)+1,MATCH(Y36,'用友贴出原始数据-利润表'!$B$5:$AK$5,0)+1)</f>
        <v>0</v>
      </c>
      <c r="Z49" s="196">
        <f>INDEX('用友贴出原始数据-利润表'!$A$5:$AK$193,MATCH($A$49&amp;"调整额",'用友贴出原始数据-利润表'!$A$6:$A$193,0)+1,MATCH(Z36,'用友贴出原始数据-利润表'!$B$5:$AK$5,0)+1)</f>
        <v>0</v>
      </c>
      <c r="AA49" s="196">
        <f>INDEX('用友贴出原始数据-利润表'!$A$5:$AK$193,MATCH($A$49&amp;"调整额",'用友贴出原始数据-利润表'!$A$6:$A$193,0)+1,MATCH(AA36,'用友贴出原始数据-利润表'!$B$5:$AK$5,0)+1)</f>
        <v>0</v>
      </c>
      <c r="AB49" s="196">
        <f>INDEX('用友贴出原始数据-利润表'!$A$5:$AK$193,MATCH($A$49&amp;"调整额",'用友贴出原始数据-利润表'!$A$6:$A$193,0)+1,MATCH(AB36,'用友贴出原始数据-利润表'!$B$5:$AK$5,0)+1)</f>
        <v>0</v>
      </c>
      <c r="AC49" s="196">
        <f>INDEX('用友贴出原始数据-利润表'!$A$5:$AK$193,MATCH($A$49&amp;"调整额",'用友贴出原始数据-利润表'!$A$6:$A$193,0)+1,MATCH(AC36,'用友贴出原始数据-利润表'!$B$5:$AK$5,0)+1)</f>
        <v>0</v>
      </c>
    </row>
    <row r="50" spans="1:30" ht="14.25">
      <c r="A50" s="197" t="s">
        <v>73</v>
      </c>
      <c r="B50" s="176">
        <f t="shared" si="6"/>
        <v>954557.90012999997</v>
      </c>
      <c r="C50" s="177">
        <f>SUM(C51:C54)</f>
        <v>-1376017.14799</v>
      </c>
      <c r="D50" s="198">
        <f>SUM(D51:D54)</f>
        <v>64151.022616000017</v>
      </c>
      <c r="E50" s="190">
        <f>E52+E51</f>
        <v>594944.143576</v>
      </c>
      <c r="F50" s="179">
        <f>INDEX('用友贴出原始数据-利润表'!$A$5:$AK$193,MATCH($A$50&amp;"调整额",'用友贴出原始数据-利润表'!$A$6:$A$193,0)+1,MATCH(F36,'用友贴出原始数据-利润表'!$B$5:$AK$5,0)+1)</f>
        <v>-102837.854716</v>
      </c>
      <c r="G50" s="180">
        <f t="shared" si="7"/>
        <v>-91886.019387999986</v>
      </c>
      <c r="H50" s="179">
        <f>INDEX('用友贴出原始数据-利润表'!$A$5:$AK$193,MATCH($A$50&amp;"调整额",'用友贴出原始数据-利润表'!$A$6:$A$193,0)+1,MATCH(H36,'用友贴出原始数据-利润表'!$B$5:$AK$5,0)+1)</f>
        <v>-30860.18</v>
      </c>
      <c r="I50" s="179">
        <f>INDEX('用友贴出原始数据-利润表'!$A$5:$AK$193,MATCH($A$50&amp;"调整额",'用友贴出原始数据-利润表'!$A$6:$A$193,0)+1,MATCH(I36,'用友贴出原始数据-利润表'!$B$5:$AK$5,0)+1)</f>
        <v>33751.827095000001</v>
      </c>
      <c r="J50" s="179">
        <f>INDEX('用友贴出原始数据-利润表'!$A$5:$AK$193,MATCH($A$50&amp;"调整额",'用友贴出原始数据-利润表'!$A$6:$A$193,0)+1,MATCH(J36,'用友贴出原始数据-利润表'!$B$5:$AK$5,0)+1)</f>
        <v>-94777.666482999994</v>
      </c>
      <c r="K50" s="180">
        <f t="shared" si="8"/>
        <v>884131.21784500009</v>
      </c>
      <c r="L50" s="179">
        <f>INDEX('用友贴出原始数据-利润表'!$A$5:$AK$193,MATCH($A$50&amp;"调整额",'用友贴出原始数据-利润表'!$A$6:$A$193,0)+1,MATCH(L36,'用友贴出原始数据-利润表'!$B$5:$AK$5,0)+1)</f>
        <v>-13423.25452</v>
      </c>
      <c r="M50" s="179">
        <f>INDEX('用友贴出原始数据-利润表'!$A$5:$AK$193,MATCH($A$50&amp;"调整额",'用友贴出原始数据-利润表'!$A$6:$A$193,0)+1,MATCH(M36,'用友贴出原始数据-利润表'!$B$5:$AK$5,0)+1)</f>
        <v>-54620.386743000003</v>
      </c>
      <c r="N50" s="179">
        <f>INDEX('用友贴出原始数据-利润表'!$A$5:$AK$193,MATCH($A$50&amp;"调整额",'用友贴出原始数据-利润表'!$A$6:$A$193,0)+1,MATCH(N36,'用友贴出原始数据-利润表'!$B$5:$AK$5,0)+1)</f>
        <v>912983.39059700002</v>
      </c>
      <c r="O50" s="179">
        <f>INDEX('用友贴出原始数据-利润表'!$A$5:$AK$193,MATCH($A$50&amp;"调整额",'用友贴出原始数据-利润表'!$A$6:$A$193,0)+1,MATCH(O36,'用友贴出原始数据-利润表'!$B$5:$AK$5,0)+1)</f>
        <v>39191.468510999999</v>
      </c>
      <c r="P50" s="217">
        <f t="shared" si="9"/>
        <v>886997.91417499993</v>
      </c>
      <c r="Q50" s="179">
        <f>INDEX('用友贴出原始数据-利润表'!$A$5:$AK$193,MATCH($A$50&amp;"调整额",'用友贴出原始数据-利润表'!$A$6:$A$193,0)+1,MATCH(Q36,'用友贴出原始数据-利润表'!$B$5:$AK$5,0)+1)</f>
        <v>879076.51253099996</v>
      </c>
      <c r="R50" s="179">
        <f>INDEX('用友贴出原始数据-利润表'!$A$5:$AK$193,MATCH($A$50&amp;"调整额",'用友贴出原始数据-利润表'!$A$6:$A$193,0)+1,MATCH(R36,'用友贴出原始数据-利润表'!$B$5:$AK$5,0)+1)</f>
        <v>7921.4016439999996</v>
      </c>
      <c r="S50" s="179">
        <f>INDEX('用友贴出原始数据-利润表'!$A$5:$AK$193,MATCH($A$50&amp;"调整额",'用友贴出原始数据-利润表'!$A$6:$A$193,0)+1,MATCH(S36,'用友贴出原始数据-利润表'!$B$5:$AK$5,0)+1)</f>
        <v>0</v>
      </c>
      <c r="T50" s="180">
        <f t="shared" si="10"/>
        <v>-7763.2307039999996</v>
      </c>
      <c r="U50" s="179">
        <f>INDEX('用友贴出原始数据-利润表'!$A$5:$AK$193,MATCH($A$50&amp;"调整额",'用友贴出原始数据-利润表'!$A$6:$A$193,0)+1,MATCH(U36,'用友贴出原始数据-利润表'!$B$5:$AK$5,0)+1)</f>
        <v>0</v>
      </c>
      <c r="V50" s="179">
        <f>INDEX('用友贴出原始数据-利润表'!$A$5:$AK$193,MATCH($A$50&amp;"调整额",'用友贴出原始数据-利润表'!$A$6:$A$193,0)+1,MATCH(V36,'用友贴出原始数据-利润表'!$B$5:$AK$5,0)+1)</f>
        <v>-873.82079199999998</v>
      </c>
      <c r="W50" s="179">
        <f>INDEX('用友贴出原始数据-利润表'!$A$5:$AK$193,MATCH($A$50&amp;"调整额",'用友贴出原始数据-利润表'!$A$6:$A$193,0)+1,MATCH(W36,'用友贴出原始数据-利润表'!$B$5:$AK$5,0)+1)</f>
        <v>-6889.4099120000001</v>
      </c>
      <c r="X50" s="179">
        <f>INDEX('用友贴出原始数据-利润表'!$A$5:$AK$193,MATCH($A$50&amp;"调整额",'用友贴出原始数据-利润表'!$A$6:$A$193,0)+1,MATCH(X36,'用友贴出原始数据-利润表'!$B$5:$AK$5,0)+1)</f>
        <v>0</v>
      </c>
      <c r="Y50" s="179">
        <f>INDEX('用友贴出原始数据-利润表'!$A$5:$AK$193,MATCH($A$50&amp;"调整额",'用友贴出原始数据-利润表'!$A$6:$A$193,0)+1,MATCH(Y36,'用友贴出原始数据-利润表'!$B$5:$AK$5,0)+1)</f>
        <v>0</v>
      </c>
      <c r="Z50" s="179">
        <f>INDEX('用友贴出原始数据-利润表'!$A$5:$AK$193,MATCH($A$50&amp;"调整额",'用友贴出原始数据-利润表'!$A$6:$A$193,0)+1,MATCH(Z36,'用友贴出原始数据-利润表'!$B$5:$AK$5,0)+1)</f>
        <v>0</v>
      </c>
      <c r="AA50" s="179">
        <f>INDEX('用友贴出原始数据-利润表'!$A$5:$AK$193,MATCH($A$50&amp;"调整额",'用友贴出原始数据-利润表'!$A$6:$A$193,0)+1,MATCH(AA36,'用友贴出原始数据-利润表'!$B$5:$AK$5,0)+1)</f>
        <v>0</v>
      </c>
      <c r="AB50" s="179">
        <f>INDEX('用友贴出原始数据-利润表'!$A$5:$AK$193,MATCH($A$50&amp;"调整额",'用友贴出原始数据-利润表'!$A$6:$A$193,0)+1,MATCH(AB36,'用友贴出原始数据-利润表'!$B$5:$AK$5,0)+1)</f>
        <v>0</v>
      </c>
      <c r="AC50" s="179">
        <f>INDEX('用友贴出原始数据-利润表'!$A$5:$AK$193,MATCH($A$50&amp;"调整额",'用友贴出原始数据-利润表'!$A$6:$A$193,0)+1,MATCH(AC36,'用友贴出原始数据-利润表'!$B$5:$AK$5,0)+1)</f>
        <v>43722.720000000001</v>
      </c>
    </row>
    <row r="51" spans="1:30" ht="14.25">
      <c r="A51" s="189" t="s">
        <v>45</v>
      </c>
      <c r="B51" s="194">
        <f t="shared" si="6"/>
        <v>-3.1199999925775046E-3</v>
      </c>
      <c r="C51" s="195">
        <v>-3344.91804</v>
      </c>
      <c r="D51" s="196">
        <f>INDEX('用友贴出原始数据-利润表'!$A$5:$AK$193,MATCH($A51&amp;"调整额",'用友贴出原始数据-利润表'!$A$6:$A$193,0)+1,MATCH($D$36,'用友贴出原始数据-利润表'!$B$5:$AK$5,0)+1)+S51+AB51+AC51+F51</f>
        <v>33444.529416000005</v>
      </c>
      <c r="E51" s="190">
        <f>INDEX('用友贴出原始数据-利润表'!$A$5:$AK$193,MATCH(A51&amp;"调整额",'用友贴出原始数据-利润表'!$A$6:$A$193,0)+1,MATCH($E$36,'用友贴出原始数据-利润表'!$B$5:$AK$5,0)+1)+INDEX('用友贴出原始数据-利润表'!$A$5:$AK$193,MATCH(A51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13948.561776</v>
      </c>
      <c r="F51" s="196">
        <f>INDEX('用友贴出原始数据-利润表'!$A$5:$AK$193,MATCH($A$51&amp;"调整额",'用友贴出原始数据-利润表'!$A$6:$A$193,0)+1,MATCH(F36,'用友贴出原始数据-利润表'!$B$5:$AK$5,0)+1)</f>
        <v>14914.265184</v>
      </c>
      <c r="G51" s="180">
        <f t="shared" si="7"/>
        <v>-14980.053887999999</v>
      </c>
      <c r="H51" s="196">
        <f>INDEX('用友贴出原始数据-利润表'!$A$5:$AK$193,MATCH($A$51&amp;"调整额",'用友贴出原始数据-利润表'!$A$6:$A$193,0)+1,MATCH(H36,'用友贴出原始数据-利润表'!$B$5:$AK$5,0)+1)</f>
        <v>-8995.68</v>
      </c>
      <c r="I51" s="196">
        <f>INDEX('用友贴出原始数据-利润表'!$A$5:$AK$193,MATCH($A$51&amp;"调整额",'用友贴出原始数据-利润表'!$A$6:$A$193,0)+1,MATCH(I36,'用友贴出原始数据-利润表'!$B$5:$AK$5,0)+1)</f>
        <v>-827.54028000000005</v>
      </c>
      <c r="J51" s="196">
        <f>INDEX('用友贴出原始数据-利润表'!$A$5:$AK$193,MATCH($A$51&amp;"调整额",'用友贴出原始数据-利润表'!$A$6:$A$193,0)+1,MATCH(J36,'用友贴出原始数据-利润表'!$B$5:$AK$5,0)+1)</f>
        <v>-5156.8336079999999</v>
      </c>
      <c r="K51" s="180">
        <f t="shared" si="8"/>
        <v>-26090.378279999997</v>
      </c>
      <c r="L51" s="196">
        <f>INDEX('用友贴出原始数据-利润表'!$A$5:$AK$193,MATCH($A$51&amp;"调整额",'用友贴出原始数据-利润表'!$A$6:$A$193,0)+1,MATCH(L36,'用友贴出原始数据-利润表'!$B$5:$AK$5,0)+1)</f>
        <v>-3912.8515200000002</v>
      </c>
      <c r="M51" s="196">
        <f>INDEX('用友贴出原始数据-利润表'!$A$5:$AK$193,MATCH($A$51&amp;"调整额",'用友贴出原始数据-利润表'!$A$6:$A$193,0)+1,MATCH(M36,'用友贴出原始数据-利润表'!$B$5:$AK$5,0)+1)</f>
        <v>-15921.732168</v>
      </c>
      <c r="N51" s="196">
        <f>INDEX('用友贴出原始数据-利润表'!$A$5:$AK$193,MATCH($A$51&amp;"调整额",'用友贴出原始数据-利润表'!$A$6:$A$193,0)+1,MATCH(N36,'用友贴出原始数据-利润表'!$B$5:$AK$5,0)+1)</f>
        <v>-17680.028328</v>
      </c>
      <c r="O51" s="196">
        <f>INDEX('用友贴出原始数据-利润表'!$A$5:$AK$193,MATCH($A$51&amp;"调整额",'用友贴出原始数据-利润表'!$A$6:$A$193,0)+1,MATCH(O36,'用友贴出原始数据-利润表'!$B$5:$AK$5,0)+1)</f>
        <v>11424.233736</v>
      </c>
      <c r="P51" s="220">
        <f t="shared" si="9"/>
        <v>859.31100000000015</v>
      </c>
      <c r="Q51" s="196">
        <f>INDEX('用友贴出原始数据-利润表'!$A$5:$AK$193,MATCH($A$51&amp;"调整额",'用友贴出原始数据-利润表'!$A$6:$A$193,0)+1,MATCH(Q36,'用友贴出原始数据-利润表'!$B$5:$AK$5,0)+1)</f>
        <v>-1449.761544</v>
      </c>
      <c r="R51" s="196">
        <f>INDEX('用友贴出原始数据-利润表'!$A$5:$AK$193,MATCH($A$51&amp;"调整额",'用友贴出原始数据-利润表'!$A$6:$A$193,0)+1,MATCH(R36,'用友贴出原始数据-利润表'!$B$5:$AK$5,0)+1)</f>
        <v>2309.0725440000001</v>
      </c>
      <c r="S51" s="196">
        <f>INDEX('用友贴出原始数据-利润表'!$A$5:$AK$193,MATCH($A$51&amp;"调整额",'用友贴出原始数据-利润表'!$A$6:$A$193,0)+1,MATCH(S36,'用友贴出原始数据-利润表'!$B$5:$AK$5,0)+1)</f>
        <v>0</v>
      </c>
      <c r="T51" s="180">
        <f t="shared" si="10"/>
        <v>-3837.055104</v>
      </c>
      <c r="U51" s="196">
        <f>INDEX('用友贴出原始数据-利润表'!$A$5:$AK$193,MATCH($A$51&amp;"调整额",'用友贴出原始数据-利润表'!$A$6:$A$193,0)+1,MATCH(U36,'用友贴出原始数据-利润表'!$B$5:$AK$5,0)+1)</f>
        <v>0</v>
      </c>
      <c r="V51" s="196">
        <f>INDEX('用友贴出原始数据-利润表'!$A$5:$AK$193,MATCH($A$51&amp;"调整额",'用友贴出原始数据-利润表'!$A$6:$A$193,0)+1,MATCH(V36,'用友贴出原始数据-利润表'!$B$5:$AK$5,0)+1)</f>
        <v>-254.716992</v>
      </c>
      <c r="W51" s="196">
        <f>INDEX('用友贴出原始数据-利润表'!$A$5:$AK$193,MATCH($A$51&amp;"调整额",'用友贴出原始数据-利润表'!$A$6:$A$193,0)+1,MATCH(W36,'用友贴出原始数据-利润表'!$B$5:$AK$5,0)+1)</f>
        <v>-3582.3381119999999</v>
      </c>
      <c r="X51" s="196">
        <f>INDEX('用友贴出原始数据-利润表'!$A$5:$AK$193,MATCH($A$51&amp;"调整额",'用友贴出原始数据-利润表'!$A$6:$A$193,0)+1,MATCH(X36,'用友贴出原始数据-利润表'!$B$5:$AK$5,0)+1)</f>
        <v>0</v>
      </c>
      <c r="Y51" s="196">
        <f>INDEX('用友贴出原始数据-利润表'!$A$5:$AK$193,MATCH($A$51&amp;"调整额",'用友贴出原始数据-利润表'!$A$6:$A$193,0)+1,MATCH(Y36,'用友贴出原始数据-利润表'!$B$5:$AK$5,0)+1)</f>
        <v>0</v>
      </c>
      <c r="Z51" s="196">
        <f>INDEX('用友贴出原始数据-利润表'!$A$5:$AK$193,MATCH($A$51&amp;"调整额",'用友贴出原始数据-利润表'!$A$6:$A$193,0)+1,MATCH(Z36,'用友贴出原始数据-利润表'!$B$5:$AK$5,0)+1)</f>
        <v>0</v>
      </c>
      <c r="AA51" s="196">
        <f>INDEX('用友贴出原始数据-利润表'!$A$5:$AK$193,MATCH($A$51&amp;"调整额",'用友贴出原始数据-利润表'!$A$6:$A$193,0)+1,MATCH(AA36,'用友贴出原始数据-利润表'!$B$5:$AK$5,0)+1)</f>
        <v>0</v>
      </c>
      <c r="AB51" s="196">
        <f>INDEX('用友贴出原始数据-利润表'!$A$5:$AK$193,MATCH($A$51&amp;"调整额",'用友贴出原始数据-利润表'!$A$6:$A$193,0)+1,MATCH(AB36,'用友贴出原始数据-利润表'!$B$5:$AK$5,0)+1)</f>
        <v>0</v>
      </c>
      <c r="AC51" s="196">
        <f>INDEX('用友贴出原始数据-利润表'!$A$5:$AK$193,MATCH($A$51&amp;"调整额",'用友贴出原始数据-利润表'!$A$6:$A$193,0)+1,MATCH(AC36,'用友贴出原始数据-利润表'!$B$5:$AK$5,0)+1)</f>
        <v>0</v>
      </c>
    </row>
    <row r="52" spans="1:30" ht="14.25">
      <c r="A52" s="189" t="s">
        <v>46</v>
      </c>
      <c r="B52" s="194">
        <f>C52+D52+E52+G52+K52+P52+T52</f>
        <v>954557.90324999997</v>
      </c>
      <c r="C52" s="195">
        <f>-1355967.46995-16704.76</f>
        <v>-1372672.2299500001</v>
      </c>
      <c r="D52" s="196">
        <f>INDEX('用友贴出原始数据-利润表'!$A$5:$AK$193,MATCH($A52&amp;"调整额",'用友贴出原始数据-利润表'!$A$6:$A$193,0)+1,MATCH($D$36,'用友贴出原始数据-利润表'!$B$5:$AK$5,0)+1)+S52+AB52+AC52+F52</f>
        <v>30706.493200000012</v>
      </c>
      <c r="E52" s="243">
        <f>INDEX('用友贴出原始数据-利润表'!$A$5:$AK$193,MATCH(A52&amp;"调整额",'用友贴出原始数据-利润表'!$A$6:$A$193,0)+1,MATCH($E$36,'用友贴出原始数据-利润表'!$B$5:$AK$5,0)+1)+INDEX('用友贴出原始数据-利润表'!$A$5:$AK$193,MATCH(A52&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580995.58180000004</v>
      </c>
      <c r="F52" s="196">
        <f>INDEX('用友贴出原始数据-利润表'!$A$5:$AK$193,MATCH($A$52&amp;"调整额",'用友贴出原始数据-利润表'!$A$6:$A$193,0)+1,MATCH(F36,'用友贴出原始数据-利润表'!$B$5:$AK$5,0)+1)</f>
        <v>-117752.11990000001</v>
      </c>
      <c r="G52" s="180">
        <f t="shared" si="7"/>
        <v>-76905.965499999991</v>
      </c>
      <c r="H52" s="196">
        <f>INDEX('用友贴出原始数据-利润表'!$A$5:$AK$193,MATCH($A$52&amp;"调整额",'用友贴出原始数据-利润表'!$A$6:$A$193,0)+1,MATCH(H36,'用友贴出原始数据-利润表'!$B$5:$AK$5,0)+1)</f>
        <v>-21864.5</v>
      </c>
      <c r="I52" s="196">
        <f>INDEX('用友贴出原始数据-利润表'!$A$5:$AK$193,MATCH($A$52&amp;"调整额",'用友贴出原始数据-利润表'!$A$6:$A$193,0)+1,MATCH(I36,'用友贴出原始数据-利润表'!$B$5:$AK$5,0)+1)</f>
        <v>34579.367375000002</v>
      </c>
      <c r="J52" s="196">
        <f>INDEX('用友贴出原始数据-利润表'!$A$5:$AK$193,MATCH($A$52&amp;"调整额",'用友贴出原始数据-利润表'!$A$6:$A$193,0)+1,MATCH(J36,'用友贴出原始数据-利润表'!$B$5:$AK$5,0)+1)</f>
        <v>-89620.832874999993</v>
      </c>
      <c r="K52" s="180">
        <f t="shared" si="8"/>
        <v>910221.59612500004</v>
      </c>
      <c r="L52" s="196">
        <f>INDEX('用友贴出原始数据-利润表'!$A$5:$AK$193,MATCH($A$52&amp;"调整额",'用友贴出原始数据-利润表'!$A$6:$A$193,0)+1,MATCH(L36,'用友贴出原始数据-利润表'!$B$5:$AK$5,0)+1)</f>
        <v>-9510.4030000000002</v>
      </c>
      <c r="M52" s="196">
        <f>INDEX('用友贴出原始数据-利润表'!$A$5:$AK$193,MATCH($A$52&amp;"调整额",'用友贴出原始数据-利润表'!$A$6:$A$193,0)+1,MATCH(M36,'用友贴出原始数据-利润表'!$B$5:$AK$5,0)+1)</f>
        <v>-38698.654575</v>
      </c>
      <c r="N52" s="196">
        <f>INDEX('用友贴出原始数据-利润表'!$A$5:$AK$193,MATCH($A$52&amp;"调整额",'用友贴出原始数据-利润表'!$A$6:$A$193,0)+1,MATCH(N36,'用友贴出原始数据-利润表'!$B$5:$AK$5,0)+1)</f>
        <v>930663.41892500001</v>
      </c>
      <c r="O52" s="196">
        <f>INDEX('用友贴出原始数据-利润表'!$A$5:$AK$193,MATCH($A$52&amp;"调整额",'用友贴出原始数据-利润表'!$A$6:$A$193,0)+1,MATCH(O36,'用友贴出原始数据-利润表'!$B$5:$AK$5,0)+1)</f>
        <v>27767.234775000001</v>
      </c>
      <c r="P52" s="220">
        <f t="shared" ref="P52:P62" si="11">Q52+R52</f>
        <v>886138.60317499994</v>
      </c>
      <c r="Q52" s="196">
        <f>INDEX('用友贴出原始数据-利润表'!$A$5:$AK$193,MATCH($A$52&amp;"调整额",'用友贴出原始数据-利润表'!$A$6:$A$193,0)+1,MATCH(Q36,'用友贴出原始数据-利润表'!$B$5:$AK$5,0)+1)</f>
        <v>880526.27407499996</v>
      </c>
      <c r="R52" s="196">
        <f>INDEX('用友贴出原始数据-利润表'!$A$5:$AK$193,MATCH($A$52&amp;"调整额",'用友贴出原始数据-利润表'!$A$6:$A$193,0)+1,MATCH(R36,'用友贴出原始数据-利润表'!$B$5:$AK$5,0)+1)</f>
        <v>5612.3290999999999</v>
      </c>
      <c r="S52" s="196">
        <f>INDEX('用友贴出原始数据-利润表'!$A$5:$AK$193,MATCH($A$52&amp;"调整额",'用友贴出原始数据-利润表'!$A$6:$A$193,0)+1,MATCH(S36,'用友贴出原始数据-利润表'!$B$5:$AK$5,0)+1)</f>
        <v>0</v>
      </c>
      <c r="T52" s="180">
        <f t="shared" si="10"/>
        <v>-3926.1756</v>
      </c>
      <c r="U52" s="196">
        <f>INDEX('用友贴出原始数据-利润表'!$A$5:$AK$193,MATCH($A$52&amp;"调整额",'用友贴出原始数据-利润表'!$A$6:$A$193,0)+1,MATCH(U36,'用友贴出原始数据-利润表'!$B$5:$AK$5,0)+1)</f>
        <v>0</v>
      </c>
      <c r="V52" s="196">
        <f>INDEX('用友贴出原始数据-利润表'!$A$5:$AK$193,MATCH($A$52&amp;"调整额",'用友贴出原始数据-利润表'!$A$6:$A$193,0)+1,MATCH(V36,'用友贴出原始数据-利润表'!$B$5:$AK$5,0)+1)</f>
        <v>-619.10379999999998</v>
      </c>
      <c r="W52" s="196">
        <f>INDEX('用友贴出原始数据-利润表'!$A$5:$AK$193,MATCH($A$52&amp;"调整额",'用友贴出原始数据-利润表'!$A$6:$A$193,0)+1,MATCH(W36,'用友贴出原始数据-利润表'!$B$5:$AK$5,0)+1)</f>
        <v>-3307.0718000000002</v>
      </c>
      <c r="X52" s="196">
        <f>INDEX('用友贴出原始数据-利润表'!$A$5:$AK$193,MATCH($A$52&amp;"调整额",'用友贴出原始数据-利润表'!$A$6:$A$193,0)+1,MATCH(X36,'用友贴出原始数据-利润表'!$B$5:$AK$5,0)+1)</f>
        <v>0</v>
      </c>
      <c r="Y52" s="196">
        <f>INDEX('用友贴出原始数据-利润表'!$A$5:$AK$193,MATCH($A$52&amp;"调整额",'用友贴出原始数据-利润表'!$A$6:$A$193,0)+1,MATCH(Y36,'用友贴出原始数据-利润表'!$B$5:$AK$5,0)+1)</f>
        <v>0</v>
      </c>
      <c r="Z52" s="196">
        <f>INDEX('用友贴出原始数据-利润表'!$A$5:$AK$193,MATCH($A$52&amp;"调整额",'用友贴出原始数据-利润表'!$A$6:$A$193,0)+1,MATCH(Z36,'用友贴出原始数据-利润表'!$B$5:$AK$5,0)+1)</f>
        <v>0</v>
      </c>
      <c r="AA52" s="196">
        <f>INDEX('用友贴出原始数据-利润表'!$A$5:$AK$193,MATCH($A$52&amp;"调整额",'用友贴出原始数据-利润表'!$A$6:$A$193,0)+1,MATCH(AA36,'用友贴出原始数据-利润表'!$B$5:$AK$5,0)+1)</f>
        <v>0</v>
      </c>
      <c r="AB52" s="196">
        <f>INDEX('用友贴出原始数据-利润表'!$A$5:$AK$193,MATCH($A$52&amp;"调整额",'用友贴出原始数据-利润表'!$A$6:$A$193,0)+1,MATCH(AB36,'用友贴出原始数据-利润表'!$B$5:$AK$5,0)+1)</f>
        <v>0</v>
      </c>
      <c r="AC52" s="196">
        <f>INDEX('用友贴出原始数据-利润表'!$A$5:$AK$193,MATCH($A$52&amp;"调整额",'用友贴出原始数据-利润表'!$A$6:$A$193,0)+1,MATCH(AC36,'用友贴出原始数据-利润表'!$B$5:$AK$5,0)+1)</f>
        <v>43722.720000000001</v>
      </c>
      <c r="AD52" s="226"/>
    </row>
    <row r="53" spans="1:30" ht="14.25">
      <c r="A53" s="189" t="s">
        <v>47</v>
      </c>
      <c r="B53" s="191">
        <f t="shared" si="6"/>
        <v>0</v>
      </c>
      <c r="C53" s="192">
        <v>0</v>
      </c>
      <c r="D53" s="193">
        <f>INDEX('用友贴出原始数据-利润表'!$A$5:$AK$193,MATCH($A53&amp;"调整额",'用友贴出原始数据-利润表'!$A$6:$A$193,0)+1,MATCH($D$36,'用友贴出原始数据-利润表'!$B$5:$AK$5,0)+1)+S53+AB53+AC53+F53</f>
        <v>0</v>
      </c>
      <c r="E53" s="185">
        <f>INDEX('用友贴出原始数据-利润表'!$A$5:$AK$193,MATCH(A53&amp;"调整额",'用友贴出原始数据-利润表'!$A$6:$A$193,0)+1,MATCH($E$36,'用友贴出原始数据-利润表'!$B$5:$AK$5,0)+1)+INDEX('用友贴出原始数据-利润表'!$A$5:$AK$193,MATCH(A53&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3" s="193">
        <f>INDEX('用友贴出原始数据-利润表'!$A$5:$AK$193,MATCH($A$53&amp;"调整额",'用友贴出原始数据-利润表'!$A$6:$A$193,0)+1,MATCH(F36,'用友贴出原始数据-利润表'!$B$5:$AK$5,0)+1)</f>
        <v>0</v>
      </c>
      <c r="G53" s="180">
        <f>H53+I53+J53</f>
        <v>0</v>
      </c>
      <c r="H53" s="193">
        <f>INDEX('用友贴出原始数据-利润表'!$A$5:$AK$193,MATCH($A$53&amp;"调整额",'用友贴出原始数据-利润表'!$A$6:$A$193,0)+1,MATCH(H36,'用友贴出原始数据-利润表'!$B$5:$AK$5,0)+1)</f>
        <v>0</v>
      </c>
      <c r="I53" s="193">
        <f>INDEX('用友贴出原始数据-利润表'!$A$5:$AK$193,MATCH($A$53&amp;"调整额",'用友贴出原始数据-利润表'!$A$6:$A$193,0)+1,MATCH(I36,'用友贴出原始数据-利润表'!$B$5:$AK$5,0)+1)</f>
        <v>0</v>
      </c>
      <c r="J53" s="193">
        <f>INDEX('用友贴出原始数据-利润表'!$A$5:$AK$193,MATCH($A$53&amp;"调整额",'用友贴出原始数据-利润表'!$A$6:$A$193,0)+1,MATCH(J36,'用友贴出原始数据-利润表'!$B$5:$AK$5,0)+1)</f>
        <v>0</v>
      </c>
      <c r="K53" s="180">
        <f t="shared" si="8"/>
        <v>0</v>
      </c>
      <c r="L53" s="193">
        <f>INDEX('用友贴出原始数据-利润表'!$A$5:$AK$193,MATCH($A$53&amp;"调整额",'用友贴出原始数据-利润表'!$A$6:$A$193,0)+1,MATCH(L36,'用友贴出原始数据-利润表'!$B$5:$AK$5,0)+1)</f>
        <v>0</v>
      </c>
      <c r="M53" s="193">
        <f>INDEX('用友贴出原始数据-利润表'!$A$5:$AK$193,MATCH($A$53&amp;"调整额",'用友贴出原始数据-利润表'!$A$6:$A$193,0)+1,MATCH(M36,'用友贴出原始数据-利润表'!$B$5:$AK$5,0)+1)</f>
        <v>0</v>
      </c>
      <c r="N53" s="193">
        <f>INDEX('用友贴出原始数据-利润表'!$A$5:$AK$193,MATCH($A$53&amp;"调整额",'用友贴出原始数据-利润表'!$A$6:$A$193,0)+1,MATCH(N36,'用友贴出原始数据-利润表'!$B$5:$AK$5,0)+1)</f>
        <v>0</v>
      </c>
      <c r="O53" s="193">
        <f>INDEX('用友贴出原始数据-利润表'!$A$5:$AK$193,MATCH($A$53&amp;"调整额",'用友贴出原始数据-利润表'!$A$6:$A$193,0)+1,MATCH(O36,'用友贴出原始数据-利润表'!$B$5:$AK$5,0)+1)</f>
        <v>0</v>
      </c>
      <c r="P53" s="219">
        <f t="shared" si="11"/>
        <v>0</v>
      </c>
      <c r="Q53" s="193">
        <f>INDEX('用友贴出原始数据-利润表'!$A$5:$AK$193,MATCH($A$53&amp;"调整额",'用友贴出原始数据-利润表'!$A$6:$A$193,0)+1,MATCH(Q36,'用友贴出原始数据-利润表'!$B$5:$AK$5,0)+1)</f>
        <v>0</v>
      </c>
      <c r="R53" s="193">
        <f>INDEX('用友贴出原始数据-利润表'!$A$5:$AK$193,MATCH($A$53&amp;"调整额",'用友贴出原始数据-利润表'!$A$6:$A$193,0)+1,MATCH(R36,'用友贴出原始数据-利润表'!$B$5:$AK$5,0)+1)</f>
        <v>0</v>
      </c>
      <c r="S53" s="193">
        <f>INDEX('用友贴出原始数据-利润表'!$A$5:$AK$193,MATCH($A$53&amp;"调整额",'用友贴出原始数据-利润表'!$A$6:$A$193,0)+1,MATCH(S36,'用友贴出原始数据-利润表'!$B$5:$AK$5,0)+1)</f>
        <v>0</v>
      </c>
      <c r="T53" s="180">
        <f t="shared" si="10"/>
        <v>0</v>
      </c>
      <c r="U53" s="193">
        <f>INDEX('用友贴出原始数据-利润表'!$A$5:$AK$193,MATCH($A$53&amp;"调整额",'用友贴出原始数据-利润表'!$A$6:$A$193,0)+1,MATCH(U36,'用友贴出原始数据-利润表'!$B$5:$AK$5,0)+1)</f>
        <v>0</v>
      </c>
      <c r="V53" s="193">
        <f>INDEX('用友贴出原始数据-利润表'!$A$5:$AK$193,MATCH($A$53&amp;"调整额",'用友贴出原始数据-利润表'!$A$6:$A$193,0)+1,MATCH(V36,'用友贴出原始数据-利润表'!$B$5:$AK$5,0)+1)</f>
        <v>0</v>
      </c>
      <c r="W53" s="193">
        <f>INDEX('用友贴出原始数据-利润表'!$A$5:$AK$193,MATCH($A$53&amp;"调整额",'用友贴出原始数据-利润表'!$A$6:$A$193,0)+1,MATCH(W36,'用友贴出原始数据-利润表'!$B$5:$AK$5,0)+1)</f>
        <v>0</v>
      </c>
      <c r="X53" s="193">
        <f>INDEX('用友贴出原始数据-利润表'!$A$5:$AK$193,MATCH($A$53&amp;"调整额",'用友贴出原始数据-利润表'!$A$6:$A$193,0)+1,MATCH(X36,'用友贴出原始数据-利润表'!$B$5:$AK$5,0)+1)</f>
        <v>0</v>
      </c>
      <c r="Y53" s="193">
        <f>INDEX('用友贴出原始数据-利润表'!$A$5:$AK$193,MATCH($A$53&amp;"调整额",'用友贴出原始数据-利润表'!$A$6:$A$193,0)+1,MATCH(Y36,'用友贴出原始数据-利润表'!$B$5:$AK$5,0)+1)</f>
        <v>0</v>
      </c>
      <c r="Z53" s="193">
        <f>INDEX('用友贴出原始数据-利润表'!$A$5:$AK$193,MATCH($A$53&amp;"调整额",'用友贴出原始数据-利润表'!$A$6:$A$193,0)+1,MATCH(Z36,'用友贴出原始数据-利润表'!$B$5:$AK$5,0)+1)</f>
        <v>0</v>
      </c>
      <c r="AA53" s="193">
        <f>INDEX('用友贴出原始数据-利润表'!$A$5:$AK$193,MATCH($A$53&amp;"调整额",'用友贴出原始数据-利润表'!$A$6:$A$193,0)+1,MATCH(AA36,'用友贴出原始数据-利润表'!$B$5:$AK$5,0)+1)</f>
        <v>0</v>
      </c>
      <c r="AB53" s="193">
        <f>INDEX('用友贴出原始数据-利润表'!$A$5:$AK$193,MATCH($A$53&amp;"调整额",'用友贴出原始数据-利润表'!$A$6:$A$193,0)+1,MATCH(AB36,'用友贴出原始数据-利润表'!$B$5:$AK$5,0)+1)</f>
        <v>0</v>
      </c>
      <c r="AC53" s="193">
        <f>INDEX('用友贴出原始数据-利润表'!$A$5:$AK$193,MATCH($A$53&amp;"调整额",'用友贴出原始数据-利润表'!$A$6:$A$193,0)+1,MATCH(AC36,'用友贴出原始数据-利润表'!$B$5:$AK$5,0)+1)</f>
        <v>0</v>
      </c>
    </row>
    <row r="54" spans="1:30" ht="14.25">
      <c r="A54" s="189" t="s">
        <v>74</v>
      </c>
      <c r="B54" s="194">
        <f t="shared" si="6"/>
        <v>0</v>
      </c>
      <c r="C54" s="195">
        <v>0</v>
      </c>
      <c r="D54" s="196">
        <f>INDEX('用友贴出原始数据-利润表'!$A$5:$AK$193,MATCH($A54&amp;"调整额",'用友贴出原始数据-利润表'!$A$6:$A$193,0)+1,MATCH($D$36,'用友贴出原始数据-利润表'!$B$5:$AK$5,0)+1)+S54+AB54+AC54+F54</f>
        <v>0</v>
      </c>
      <c r="E54" s="185">
        <f>INDEX('用友贴出原始数据-利润表'!$A$5:$AK$193,MATCH(A54&amp;"调整额",'用友贴出原始数据-利润表'!$A$6:$A$193,0)+1,MATCH($E$36,'用友贴出原始数据-利润表'!$B$5:$AK$5,0)+1)+INDEX('用友贴出原始数据-利润表'!$A$5:$AK$193,MATCH(A54&amp;"调整额",'用友贴出原始数据-利润表'!$A$6:$A$193,0)+1,MATCH("广东分公司",'用友贴出原始数据-利润表'!$B$5:$AK$5,0)+1)+INDEX('用友贴出原始数据-利润表'!$A$5:$AK$193,MATCH($A$37&amp;"调整额",'用友贴出原始数据-利润表'!$A$6:$A$193,0)+1,MATCH("浙江分公司",'用友贴出原始数据-利润表'!$B$5:$AK$5,0)+1)+AC54</f>
        <v>0</v>
      </c>
      <c r="F54" s="196">
        <f>INDEX('用友贴出原始数据-利润表'!$A$5:$AK$193,MATCH($A$54&amp;"调整额",'用友贴出原始数据-利润表'!$A$6:$A$193,0)+1,MATCH(F36,'用友贴出原始数据-利润表'!$B$5:$AK$5,0)+1)</f>
        <v>0</v>
      </c>
      <c r="G54" s="180">
        <f t="shared" si="7"/>
        <v>0</v>
      </c>
      <c r="H54" s="196">
        <f>INDEX('用友贴出原始数据-利润表'!$A$5:$AK$193,MATCH($A$54&amp;"调整额",'用友贴出原始数据-利润表'!$A$6:$A$193,0)+1,MATCH(H36,'用友贴出原始数据-利润表'!$B$5:$AK$5,0)+1)</f>
        <v>0</v>
      </c>
      <c r="I54" s="196">
        <f>INDEX('用友贴出原始数据-利润表'!$A$5:$AK$193,MATCH($A$54&amp;"调整额",'用友贴出原始数据-利润表'!$A$6:$A$193,0)+1,MATCH(I36,'用友贴出原始数据-利润表'!$B$5:$AK$5,0)+1)</f>
        <v>0</v>
      </c>
      <c r="J54" s="196">
        <f>INDEX('用友贴出原始数据-利润表'!$A$5:$AK$193,MATCH($A$54&amp;"调整额",'用友贴出原始数据-利润表'!$A$6:$A$193,0)+1,MATCH(J36,'用友贴出原始数据-利润表'!$B$5:$AK$5,0)+1)</f>
        <v>0</v>
      </c>
      <c r="K54" s="180">
        <f t="shared" si="8"/>
        <v>0</v>
      </c>
      <c r="L54" s="196">
        <f>INDEX('用友贴出原始数据-利润表'!$A$5:$AK$193,MATCH($A$54&amp;"调整额",'用友贴出原始数据-利润表'!$A$6:$A$193,0)+1,MATCH(L36,'用友贴出原始数据-利润表'!$B$5:$AK$5,0)+1)</f>
        <v>0</v>
      </c>
      <c r="M54" s="196">
        <f>INDEX('用友贴出原始数据-利润表'!$A$5:$AK$193,MATCH($A$54&amp;"调整额",'用友贴出原始数据-利润表'!$A$6:$A$193,0)+1,MATCH(M36,'用友贴出原始数据-利润表'!$B$5:$AK$5,0)+1)</f>
        <v>0</v>
      </c>
      <c r="N54" s="196">
        <f>INDEX('用友贴出原始数据-利润表'!$A$5:$AK$193,MATCH($A$54&amp;"调整额",'用友贴出原始数据-利润表'!$A$6:$A$193,0)+1,MATCH(N36,'用友贴出原始数据-利润表'!$B$5:$AK$5,0)+1)</f>
        <v>0</v>
      </c>
      <c r="O54" s="196">
        <f>INDEX('用友贴出原始数据-利润表'!$A$5:$AK$193,MATCH($A$54&amp;"调整额",'用友贴出原始数据-利润表'!$A$6:$A$193,0)+1,MATCH(O36,'用友贴出原始数据-利润表'!$B$5:$AK$5,0)+1)</f>
        <v>0</v>
      </c>
      <c r="P54" s="220">
        <f t="shared" si="11"/>
        <v>0</v>
      </c>
      <c r="Q54" s="196">
        <f>INDEX('用友贴出原始数据-利润表'!$A$5:$AK$193,MATCH($A$54&amp;"调整额",'用友贴出原始数据-利润表'!$A$6:$A$193,0)+1,MATCH(Q36,'用友贴出原始数据-利润表'!$B$5:$AK$5,0)+1)</f>
        <v>0</v>
      </c>
      <c r="R54" s="196">
        <f>INDEX('用友贴出原始数据-利润表'!$A$5:$AK$193,MATCH($A$54&amp;"调整额",'用友贴出原始数据-利润表'!$A$6:$A$193,0)+1,MATCH(R36,'用友贴出原始数据-利润表'!$B$5:$AK$5,0)+1)</f>
        <v>0</v>
      </c>
      <c r="S54" s="196">
        <f>INDEX('用友贴出原始数据-利润表'!$A$5:$AK$193,MATCH($A$54&amp;"调整额",'用友贴出原始数据-利润表'!$A$6:$A$193,0)+1,MATCH(S36,'用友贴出原始数据-利润表'!$B$5:$AK$5,0)+1)</f>
        <v>0</v>
      </c>
      <c r="T54" s="180">
        <f t="shared" si="10"/>
        <v>0</v>
      </c>
      <c r="U54" s="196">
        <f>INDEX('用友贴出原始数据-利润表'!$A$5:$AK$193,MATCH($A$54&amp;"调整额",'用友贴出原始数据-利润表'!$A$6:$A$193,0)+1,MATCH(U36,'用友贴出原始数据-利润表'!$B$5:$AK$5,0)+1)</f>
        <v>0</v>
      </c>
      <c r="V54" s="196">
        <f>INDEX('用友贴出原始数据-利润表'!$A$5:$AK$193,MATCH($A$54&amp;"调整额",'用友贴出原始数据-利润表'!$A$6:$A$193,0)+1,MATCH(V36,'用友贴出原始数据-利润表'!$B$5:$AK$5,0)+1)</f>
        <v>0</v>
      </c>
      <c r="W54" s="196">
        <f>INDEX('用友贴出原始数据-利润表'!$A$5:$AK$193,MATCH($A$54&amp;"调整额",'用友贴出原始数据-利润表'!$A$6:$A$193,0)+1,MATCH(W36,'用友贴出原始数据-利润表'!$B$5:$AK$5,0)+1)</f>
        <v>0</v>
      </c>
      <c r="X54" s="196">
        <f>INDEX('用友贴出原始数据-利润表'!$A$5:$AK$193,MATCH($A$54&amp;"调整额",'用友贴出原始数据-利润表'!$A$6:$A$193,0)+1,MATCH(X36,'用友贴出原始数据-利润表'!$B$5:$AK$5,0)+1)</f>
        <v>0</v>
      </c>
      <c r="Y54" s="196">
        <f>INDEX('用友贴出原始数据-利润表'!$A$5:$AK$193,MATCH($A$54&amp;"调整额",'用友贴出原始数据-利润表'!$A$6:$A$193,0)+1,MATCH(Y36,'用友贴出原始数据-利润表'!$B$5:$AK$5,0)+1)</f>
        <v>0</v>
      </c>
      <c r="Z54" s="196">
        <f>INDEX('用友贴出原始数据-利润表'!$A$5:$AK$193,MATCH($A$54&amp;"调整额",'用友贴出原始数据-利润表'!$A$6:$A$193,0)+1,MATCH(Z36,'用友贴出原始数据-利润表'!$B$5:$AK$5,0)+1)</f>
        <v>0</v>
      </c>
      <c r="AA54" s="196">
        <f>INDEX('用友贴出原始数据-利润表'!$A$5:$AK$193,MATCH($A$54&amp;"调整额",'用友贴出原始数据-利润表'!$A$6:$A$193,0)+1,MATCH(AA36,'用友贴出原始数据-利润表'!$B$5:$AK$5,0)+1)</f>
        <v>0</v>
      </c>
      <c r="AB54" s="196">
        <f>INDEX('用友贴出原始数据-利润表'!$A$5:$AK$193,MATCH($A$54&amp;"调整额",'用友贴出原始数据-利润表'!$A$6:$A$193,0)+1,MATCH(AB36,'用友贴出原始数据-利润表'!$B$5:$AK$5,0)+1)</f>
        <v>0</v>
      </c>
      <c r="AC54" s="196">
        <f>INDEX('用友贴出原始数据-利润表'!$A$5:$AK$193,MATCH($A$54&amp;"调整额",'用友贴出原始数据-利润表'!$A$6:$A$193,0)+1,MATCH(AC36,'用友贴出原始数据-利润表'!$B$5:$AK$5,0)+1)</f>
        <v>0</v>
      </c>
    </row>
    <row r="55" spans="1:30" ht="14.25">
      <c r="A55" s="197" t="s">
        <v>75</v>
      </c>
      <c r="B55" s="199">
        <f t="shared" si="6"/>
        <v>-1.3002939522266388E-4</v>
      </c>
      <c r="C55" s="200">
        <f>C37-C50</f>
        <v>20429634.081323341</v>
      </c>
      <c r="D55" s="198">
        <f>D37-D50</f>
        <v>8405712.95071733</v>
      </c>
      <c r="E55" s="200">
        <f>E37-E50</f>
        <v>11794316.143090671</v>
      </c>
      <c r="F55" s="201">
        <f>INDEX('用友贴出原始数据-利润表'!$A$5:$AK$193,MATCH($A$55&amp;"调整额",'用友贴出原始数据-利润表'!$A$6:$A$193,0)+1,MATCH(F36,'用友贴出原始数据-利润表'!$B$5:$AK$5,0)+1)</f>
        <v>2166936.5080493302</v>
      </c>
      <c r="G55" s="180">
        <f t="shared" si="7"/>
        <v>-105526428.84727867</v>
      </c>
      <c r="H55" s="201">
        <f>INDEX('用友贴出原始数据-利润表'!$A$5:$AK$193,MATCH($A$55&amp;"调整额",'用友贴出原始数据-利润表'!$A$6:$A$193,0)+1,MATCH(H36,'用友贴出原始数据-利润表'!$B$5:$AK$5,0)+1)</f>
        <v>-109515661.76000001</v>
      </c>
      <c r="I55" s="201">
        <f>INDEX('用友贴出原始数据-利润表'!$A$5:$AK$193,MATCH($A$55&amp;"调整额",'用友贴出原始数据-利润表'!$A$6:$A$193,0)+1,MATCH(I36,'用友贴出原始数据-利润表'!$B$5:$AK$5,0)+1)</f>
        <v>634799.63623833004</v>
      </c>
      <c r="J55" s="201">
        <f>INDEX('用友贴出原始数据-利润表'!$A$5:$AK$193,MATCH($A$55&amp;"调整额",'用友贴出原始数据-利润表'!$A$6:$A$193,0)+1,MATCH(J36,'用友贴出原始数据-利润表'!$B$5:$AK$5,0)+1)</f>
        <v>3354433.2764829998</v>
      </c>
      <c r="K55" s="180">
        <f t="shared" si="8"/>
        <v>15672433.065488299</v>
      </c>
      <c r="L55" s="201">
        <f>INDEX('用友贴出原始数据-利润表'!$A$5:$AK$193,MATCH($A$55&amp;"调整额",'用友贴出原始数据-利润表'!$A$6:$A$193,0)+1,MATCH(L36,'用友贴出原始数据-利润表'!$B$5:$AK$5,0)+1)</f>
        <v>27617495.777853299</v>
      </c>
      <c r="M55" s="201">
        <f>INDEX('用友贴出原始数据-利润表'!$A$5:$AK$193,MATCH($A$55&amp;"调整额",'用友贴出原始数据-利润表'!$A$6:$A$193,0)+1,MATCH(M36,'用友贴出原始数据-利润表'!$B$5:$AK$5,0)+1)</f>
        <v>-2156731.3032570002</v>
      </c>
      <c r="N55" s="201">
        <f>INDEX('用友贴出原始数据-利润表'!$A$5:$AK$193,MATCH($A$55&amp;"调整额",'用友贴出原始数据-利润表'!$A$6:$A$193,0)+1,MATCH(N36,'用友贴出原始数据-利润表'!$B$5:$AK$5,0)+1)</f>
        <v>-1796277.910597</v>
      </c>
      <c r="O55" s="201">
        <f>INDEX('用友贴出原始数据-利润表'!$A$5:$AK$193,MATCH($A$55&amp;"调整额",'用友贴出原始数据-利润表'!$A$6:$A$193,0)+1,MATCH(O36,'用友贴出原始数据-利润表'!$B$5:$AK$5,0)+1)</f>
        <v>-7992053.4985109996</v>
      </c>
      <c r="P55" s="220">
        <f t="shared" si="11"/>
        <v>49749493.695824996</v>
      </c>
      <c r="Q55" s="201">
        <f>INDEX('用友贴出原始数据-利润表'!$A$5:$AK$193,MATCH($A$55&amp;"调整额",'用友贴出原始数据-利润表'!$A$6:$A$193,0)+1,MATCH(Q36,'用友贴出原始数据-利润表'!$B$5:$AK$5,0)+1)</f>
        <v>49436710.577468999</v>
      </c>
      <c r="R55" s="201">
        <f>INDEX('用友贴出原始数据-利润表'!$A$5:$AK$193,MATCH($A$55&amp;"调整额",'用友贴出原始数据-利润表'!$A$6:$A$193,0)+1,MATCH(R36,'用友贴出原始数据-利润表'!$B$5:$AK$5,0)+1)</f>
        <v>312783.11835599999</v>
      </c>
      <c r="S55" s="201">
        <f>INDEX('用友贴出原始数据-利润表'!$A$5:$AK$193,MATCH($A$55&amp;"调整额",'用友贴出原始数据-利润表'!$A$6:$A$193,0)+1,MATCH(S36,'用友贴出原始数据-利润表'!$B$5:$AK$5,0)+1)</f>
        <v>0</v>
      </c>
      <c r="T55" s="180">
        <f t="shared" si="10"/>
        <v>-525161.08929600008</v>
      </c>
      <c r="U55" s="201">
        <f>INDEX('用友贴出原始数据-利润表'!$A$5:$AK$193,MATCH($A$55&amp;"调整额",'用友贴出原始数据-利润表'!$A$6:$A$193,0)+1,MATCH(U36,'用友贴出原始数据-利润表'!$B$5:$AK$5,0)+1)</f>
        <v>0</v>
      </c>
      <c r="V55" s="201">
        <f>INDEX('用友贴出原始数据-利润表'!$A$5:$AK$193,MATCH($A$55&amp;"调整额",'用友贴出原始数据-利润表'!$A$6:$A$193,0)+1,MATCH(V36,'用友贴出原始数据-利润表'!$B$5:$AK$5,0)+1)</f>
        <v>-34503.539208000002</v>
      </c>
      <c r="W55" s="201">
        <f>INDEX('用友贴出原始数据-利润表'!$A$5:$AK$193,MATCH($A$55&amp;"调整额",'用友贴出原始数据-利润表'!$A$6:$A$193,0)+1,MATCH(W36,'用友贴出原始数据-利润表'!$B$5:$AK$5,0)+1)</f>
        <v>-490657.55008800002</v>
      </c>
      <c r="X55" s="201">
        <f>INDEX('用友贴出原始数据-利润表'!$A$5:$AK$193,MATCH($A$55&amp;"调整额",'用友贴出原始数据-利润表'!$A$6:$A$193,0)+1,MATCH(X36,'用友贴出原始数据-利润表'!$B$5:$AK$5,0)+1)</f>
        <v>0</v>
      </c>
      <c r="Y55" s="201">
        <f>INDEX('用友贴出原始数据-利润表'!$A$5:$AK$193,MATCH($A$55&amp;"调整额",'用友贴出原始数据-利润表'!$A$6:$A$193,0)+1,MATCH(Y36,'用友贴出原始数据-利润表'!$B$5:$AK$5,0)+1)</f>
        <v>0</v>
      </c>
      <c r="Z55" s="201">
        <f>INDEX('用友贴出原始数据-利润表'!$A$5:$AK$193,MATCH($A$55&amp;"调整额",'用友贴出原始数据-利润表'!$A$6:$A$193,0)+1,MATCH(Z36,'用友贴出原始数据-利润表'!$B$5:$AK$5,0)+1)</f>
        <v>0</v>
      </c>
      <c r="AA55" s="201">
        <f>INDEX('用友贴出原始数据-利润表'!$A$5:$AK$193,MATCH($A$55&amp;"调整额",'用友贴出原始数据-利润表'!$A$6:$A$193,0)+1,MATCH(AA36,'用友贴出原始数据-利润表'!$B$5:$AK$5,0)+1)</f>
        <v>0</v>
      </c>
      <c r="AB55" s="201">
        <f>INDEX('用友贴出原始数据-利润表'!$A$5:$AK$193,MATCH($A$55&amp;"调整额",'用友贴出原始数据-利润表'!$A$6:$A$193,0)+1,MATCH(AB36,'用友贴出原始数据-利润表'!$B$5:$AK$5,0)+1)</f>
        <v>0</v>
      </c>
      <c r="AC55" s="201">
        <f>INDEX('用友贴出原始数据-利润表'!$A$5:$AK$193,MATCH($A$55&amp;"调整额",'用友贴出原始数据-利润表'!$A$6:$A$193,0)+1,MATCH(AC36,'用友贴出原始数据-利润表'!$B$5:$AK$5,0)+1)</f>
        <v>-43722.720000000001</v>
      </c>
    </row>
    <row r="56" spans="1:30" ht="14.25">
      <c r="A56" s="189" t="s">
        <v>50</v>
      </c>
      <c r="B56" s="202">
        <f t="shared" si="6"/>
        <v>0</v>
      </c>
      <c r="C56" s="203">
        <v>0</v>
      </c>
      <c r="D56" s="204">
        <f>INDEX('用友贴出原始数据-利润表'!$A$5:$AK$193,MATCH($A56&amp;"调整额",'用友贴出原始数据-利润表'!$A$6:$A$193,0)+1,MATCH($D$36,'用友贴出原始数据-利润表'!$B$5:$AK$5,0)+1)+S56+AB56+AC56+F56</f>
        <v>0</v>
      </c>
      <c r="E56" s="205">
        <f>INDEX('用友贴出原始数据-利润表'!$A$5:$AK$193,MATCH(A56&amp;"调整额",'用友贴出原始数据-利润表'!$A$6:$A$193,0)+1,MATCH($E$36,'用友贴出原始数据-利润表'!$B$5:$AK$5,0)+1)+INDEX('用友贴出原始数据-利润表'!$A$5:$AK$193,MATCH(A56&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6" s="204">
        <f>INDEX('用友贴出原始数据-利润表'!$A$5:$AK$193,MATCH($A$56&amp;"调整额",'用友贴出原始数据-利润表'!$A$6:$A$193,0)+1,MATCH(F36,'用友贴出原始数据-利润表'!$B$5:$AK$5,0)+1)</f>
        <v>0</v>
      </c>
      <c r="G56" s="180">
        <f t="shared" si="7"/>
        <v>0</v>
      </c>
      <c r="H56" s="204">
        <f>INDEX('用友贴出原始数据-利润表'!$A$5:$AK$193,MATCH($A$56&amp;"调整额",'用友贴出原始数据-利润表'!$A$6:$A$193,0)+1,MATCH(H36,'用友贴出原始数据-利润表'!$B$5:$AK$5,0)+1)</f>
        <v>0</v>
      </c>
      <c r="I56" s="204">
        <f>INDEX('用友贴出原始数据-利润表'!$A$5:$AK$193,MATCH($A$56&amp;"调整额",'用友贴出原始数据-利润表'!$A$6:$A$193,0)+1,MATCH(I36,'用友贴出原始数据-利润表'!$B$5:$AK$5,0)+1)</f>
        <v>0</v>
      </c>
      <c r="J56" s="204">
        <f>INDEX('用友贴出原始数据-利润表'!$A$5:$AK$193,MATCH($A$56&amp;"调整额",'用友贴出原始数据-利润表'!$A$6:$A$193,0)+1,MATCH(J36,'用友贴出原始数据-利润表'!$B$5:$AK$5,0)+1)</f>
        <v>0</v>
      </c>
      <c r="K56" s="180">
        <f t="shared" si="8"/>
        <v>0</v>
      </c>
      <c r="L56" s="204">
        <f>INDEX('用友贴出原始数据-利润表'!$A$5:$AK$193,MATCH($A$56&amp;"调整额",'用友贴出原始数据-利润表'!$A$6:$A$193,0)+1,MATCH(L36,'用友贴出原始数据-利润表'!$B$5:$AK$5,0)+1)</f>
        <v>0</v>
      </c>
      <c r="M56" s="204">
        <f>INDEX('用友贴出原始数据-利润表'!$A$5:$AK$193,MATCH($A$56&amp;"调整额",'用友贴出原始数据-利润表'!$A$6:$A$193,0)+1,MATCH(M36,'用友贴出原始数据-利润表'!$B$5:$AK$5,0)+1)</f>
        <v>0</v>
      </c>
      <c r="N56" s="204">
        <f>INDEX('用友贴出原始数据-利润表'!$A$5:$AK$193,MATCH($A$56&amp;"调整额",'用友贴出原始数据-利润表'!$A$6:$A$193,0)+1,MATCH(N36,'用友贴出原始数据-利润表'!$B$5:$AK$5,0)+1)</f>
        <v>0</v>
      </c>
      <c r="O56" s="204">
        <f>INDEX('用友贴出原始数据-利润表'!$A$5:$AK$193,MATCH($A$56&amp;"调整额",'用友贴出原始数据-利润表'!$A$6:$A$193,0)+1,MATCH(O36,'用友贴出原始数据-利润表'!$B$5:$AK$5,0)+1)</f>
        <v>0</v>
      </c>
      <c r="P56" s="221">
        <f t="shared" si="11"/>
        <v>0</v>
      </c>
      <c r="Q56" s="204">
        <f>INDEX('用友贴出原始数据-利润表'!$A$5:$AK$193,MATCH($A$56&amp;"调整额",'用友贴出原始数据-利润表'!$A$6:$A$193,0)+1,MATCH(Q36,'用友贴出原始数据-利润表'!$B$5:$AK$5,0)+1)</f>
        <v>0</v>
      </c>
      <c r="R56" s="204">
        <f>INDEX('用友贴出原始数据-利润表'!$A$5:$AK$193,MATCH($A$56&amp;"调整额",'用友贴出原始数据-利润表'!$A$6:$A$193,0)+1,MATCH(R36,'用友贴出原始数据-利润表'!$B$5:$AK$5,0)+1)</f>
        <v>0</v>
      </c>
      <c r="S56" s="204">
        <f>INDEX('用友贴出原始数据-利润表'!$A$5:$AK$193,MATCH($A$56&amp;"调整额",'用友贴出原始数据-利润表'!$A$6:$A$193,0)+1,MATCH(S36,'用友贴出原始数据-利润表'!$B$5:$AK$5,0)+1)</f>
        <v>0</v>
      </c>
      <c r="T56" s="224">
        <f t="shared" si="10"/>
        <v>0</v>
      </c>
      <c r="U56" s="204">
        <f>INDEX('用友贴出原始数据-利润表'!$A$5:$AK$193,MATCH($A$56&amp;"调整额",'用友贴出原始数据-利润表'!$A$6:$A$193,0)+1,MATCH(U36,'用友贴出原始数据-利润表'!$B$5:$AK$5,0)+1)</f>
        <v>0</v>
      </c>
      <c r="V56" s="204">
        <f>INDEX('用友贴出原始数据-利润表'!$A$5:$AK$193,MATCH($A$56&amp;"调整额",'用友贴出原始数据-利润表'!$A$6:$A$193,0)+1,MATCH(V36,'用友贴出原始数据-利润表'!$B$5:$AK$5,0)+1)</f>
        <v>0</v>
      </c>
      <c r="W56" s="204">
        <f>INDEX('用友贴出原始数据-利润表'!$A$5:$AK$193,MATCH($A$56&amp;"调整额",'用友贴出原始数据-利润表'!$A$6:$A$193,0)+1,MATCH(W36,'用友贴出原始数据-利润表'!$B$5:$AK$5,0)+1)</f>
        <v>0</v>
      </c>
      <c r="X56" s="204">
        <f>INDEX('用友贴出原始数据-利润表'!$A$5:$AK$193,MATCH($A$56&amp;"调整额",'用友贴出原始数据-利润表'!$A$6:$A$193,0)+1,MATCH(X36,'用友贴出原始数据-利润表'!$B$5:$AK$5,0)+1)</f>
        <v>0</v>
      </c>
      <c r="Y56" s="204">
        <f>INDEX('用友贴出原始数据-利润表'!$A$5:$AK$193,MATCH($A$56&amp;"调整额",'用友贴出原始数据-利润表'!$A$6:$A$193,0)+1,MATCH(Y36,'用友贴出原始数据-利润表'!$B$5:$AK$5,0)+1)</f>
        <v>0</v>
      </c>
      <c r="Z56" s="204">
        <f>INDEX('用友贴出原始数据-利润表'!$A$5:$AK$193,MATCH($A$56&amp;"调整额",'用友贴出原始数据-利润表'!$A$6:$A$193,0)+1,MATCH(Z36,'用友贴出原始数据-利润表'!$B$5:$AK$5,0)+1)</f>
        <v>0</v>
      </c>
      <c r="AA56" s="204">
        <f>INDEX('用友贴出原始数据-利润表'!$A$5:$AK$193,MATCH($A$56&amp;"调整额",'用友贴出原始数据-利润表'!$A$6:$A$193,0)+1,MATCH(AA36,'用友贴出原始数据-利润表'!$B$5:$AK$5,0)+1)</f>
        <v>0</v>
      </c>
      <c r="AB56" s="204">
        <f>INDEX('用友贴出原始数据-利润表'!$A$5:$AK$193,MATCH($A$56&amp;"调整额",'用友贴出原始数据-利润表'!$A$6:$A$193,0)+1,MATCH(AB36,'用友贴出原始数据-利润表'!$B$5:$AK$5,0)+1)</f>
        <v>0</v>
      </c>
      <c r="AC56" s="204">
        <f>INDEX('用友贴出原始数据-利润表'!$A$5:$AK$193,MATCH($A$56&amp;"调整额",'用友贴出原始数据-利润表'!$A$6:$A$193,0)+1,MATCH(AC36,'用友贴出原始数据-利润表'!$B$5:$AK$5,0)+1)</f>
        <v>0</v>
      </c>
    </row>
    <row r="57" spans="1:30" ht="14.25">
      <c r="A57" s="189" t="s">
        <v>51</v>
      </c>
      <c r="B57" s="194">
        <f t="shared" si="6"/>
        <v>0</v>
      </c>
      <c r="C57" s="195">
        <v>0</v>
      </c>
      <c r="D57" s="196">
        <f>INDEX('用友贴出原始数据-利润表'!$A$5:$AK$193,MATCH($A57&amp;"调整额",'用友贴出原始数据-利润表'!$A$6:$A$193,0)+1,MATCH($D$36,'用友贴出原始数据-利润表'!$B$5:$AK$5,0)+1)+S57+AB57+AC57+F57</f>
        <v>0</v>
      </c>
      <c r="E57" s="185">
        <f>INDEX('用友贴出原始数据-利润表'!$A$5:$AK$193,MATCH(A57&amp;"调整额",'用友贴出原始数据-利润表'!$A$6:$A$193,0)+1,MATCH($E$36,'用友贴出原始数据-利润表'!$B$5:$AK$5,0)+1)+INDEX('用友贴出原始数据-利润表'!$A$5:$AK$193,MATCH(A57&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0</v>
      </c>
      <c r="F57" s="196">
        <f>INDEX('用友贴出原始数据-利润表'!$A$5:$AK$193,MATCH($A$57&amp;"调整额",'用友贴出原始数据-利润表'!$A$6:$A$193,0)+1,MATCH(F36,'用友贴出原始数据-利润表'!$B$5:$AK$5,0)+1)</f>
        <v>0</v>
      </c>
      <c r="G57" s="180">
        <f t="shared" si="7"/>
        <v>0</v>
      </c>
      <c r="H57" s="196">
        <f>INDEX('用友贴出原始数据-利润表'!$A$5:$AK$193,MATCH($A$57&amp;"调整额",'用友贴出原始数据-利润表'!$A$6:$A$193,0)+1,MATCH(H36,'用友贴出原始数据-利润表'!$B$5:$AK$5,0)+1)</f>
        <v>0</v>
      </c>
      <c r="I57" s="196">
        <f>INDEX('用友贴出原始数据-利润表'!$A$5:$AK$193,MATCH($A$57&amp;"调整额",'用友贴出原始数据-利润表'!$A$6:$A$193,0)+1,MATCH(I36,'用友贴出原始数据-利润表'!$B$5:$AK$5,0)+1)</f>
        <v>0</v>
      </c>
      <c r="J57" s="196">
        <f>INDEX('用友贴出原始数据-利润表'!$A$5:$AK$193,MATCH($A$57&amp;"调整额",'用友贴出原始数据-利润表'!$A$6:$A$193,0)+1,MATCH(J36,'用友贴出原始数据-利润表'!$B$5:$AK$5,0)+1)</f>
        <v>0</v>
      </c>
      <c r="K57" s="180">
        <f t="shared" si="8"/>
        <v>0</v>
      </c>
      <c r="L57" s="196">
        <f>INDEX('用友贴出原始数据-利润表'!$A$5:$AK$193,MATCH($A$57&amp;"调整额",'用友贴出原始数据-利润表'!$A$6:$A$193,0)+1,MATCH(L36,'用友贴出原始数据-利润表'!$B$5:$AK$5,0)+1)</f>
        <v>0</v>
      </c>
      <c r="M57" s="196">
        <f>INDEX('用友贴出原始数据-利润表'!$A$5:$AK$193,MATCH($A$57&amp;"调整额",'用友贴出原始数据-利润表'!$A$6:$A$193,0)+1,MATCH(M36,'用友贴出原始数据-利润表'!$B$5:$AK$5,0)+1)</f>
        <v>0</v>
      </c>
      <c r="N57" s="196">
        <f>INDEX('用友贴出原始数据-利润表'!$A$5:$AK$193,MATCH($A$57&amp;"调整额",'用友贴出原始数据-利润表'!$A$6:$A$193,0)+1,MATCH(N36,'用友贴出原始数据-利润表'!$B$5:$AK$5,0)+1)</f>
        <v>0</v>
      </c>
      <c r="O57" s="196">
        <f>INDEX('用友贴出原始数据-利润表'!$A$5:$AK$193,MATCH($A$57&amp;"调整额",'用友贴出原始数据-利润表'!$A$6:$A$193,0)+1,MATCH(O36,'用友贴出原始数据-利润表'!$B$5:$AK$5,0)+1)</f>
        <v>0</v>
      </c>
      <c r="P57" s="220">
        <f t="shared" si="11"/>
        <v>0</v>
      </c>
      <c r="Q57" s="196">
        <f>INDEX('用友贴出原始数据-利润表'!$A$5:$AK$193,MATCH($A$57&amp;"调整额",'用友贴出原始数据-利润表'!$A$6:$A$193,0)+1,MATCH(Q36,'用友贴出原始数据-利润表'!$B$5:$AK$5,0)+1)</f>
        <v>0</v>
      </c>
      <c r="R57" s="196">
        <f>INDEX('用友贴出原始数据-利润表'!$A$5:$AK$193,MATCH($A$57&amp;"调整额",'用友贴出原始数据-利润表'!$A$6:$A$193,0)+1,MATCH(R36,'用友贴出原始数据-利润表'!$B$5:$AK$5,0)+1)</f>
        <v>0</v>
      </c>
      <c r="S57" s="196">
        <f>INDEX('用友贴出原始数据-利润表'!$A$5:$AK$193,MATCH($A$57&amp;"调整额",'用友贴出原始数据-利润表'!$A$6:$A$193,0)+1,MATCH(S36,'用友贴出原始数据-利润表'!$B$5:$AK$5,0)+1)</f>
        <v>0</v>
      </c>
      <c r="T57" s="180">
        <f t="shared" si="10"/>
        <v>0</v>
      </c>
      <c r="U57" s="196">
        <f>INDEX('用友贴出原始数据-利润表'!$A$5:$AK$193,MATCH($A$57&amp;"调整额",'用友贴出原始数据-利润表'!$A$6:$A$193,0)+1,MATCH(U36,'用友贴出原始数据-利润表'!$B$5:$AK$5,0)+1)</f>
        <v>0</v>
      </c>
      <c r="V57" s="196">
        <f>INDEX('用友贴出原始数据-利润表'!$A$5:$AK$193,MATCH($A$57&amp;"调整额",'用友贴出原始数据-利润表'!$A$6:$A$193,0)+1,MATCH(V36,'用友贴出原始数据-利润表'!$B$5:$AK$5,0)+1)</f>
        <v>0</v>
      </c>
      <c r="W57" s="196">
        <f>INDEX('用友贴出原始数据-利润表'!$A$5:$AK$193,MATCH($A$57&amp;"调整额",'用友贴出原始数据-利润表'!$A$6:$A$193,0)+1,MATCH(W36,'用友贴出原始数据-利润表'!$B$5:$AK$5,0)+1)</f>
        <v>0</v>
      </c>
      <c r="X57" s="196">
        <f>INDEX('用友贴出原始数据-利润表'!$A$5:$AK$193,MATCH($A$57&amp;"调整额",'用友贴出原始数据-利润表'!$A$6:$A$193,0)+1,MATCH(X36,'用友贴出原始数据-利润表'!$B$5:$AK$5,0)+1)</f>
        <v>0</v>
      </c>
      <c r="Y57" s="196">
        <f>INDEX('用友贴出原始数据-利润表'!$A$5:$AK$193,MATCH($A$57&amp;"调整额",'用友贴出原始数据-利润表'!$A$6:$A$193,0)+1,MATCH(Y36,'用友贴出原始数据-利润表'!$B$5:$AK$5,0)+1)</f>
        <v>0</v>
      </c>
      <c r="Z57" s="196">
        <f>INDEX('用友贴出原始数据-利润表'!$A$5:$AK$193,MATCH($A$57&amp;"调整额",'用友贴出原始数据-利润表'!$A$6:$A$193,0)+1,MATCH(Z36,'用友贴出原始数据-利润表'!$B$5:$AK$5,0)+1)</f>
        <v>0</v>
      </c>
      <c r="AA57" s="196">
        <f>INDEX('用友贴出原始数据-利润表'!$A$5:$AK$193,MATCH($A$57&amp;"调整额",'用友贴出原始数据-利润表'!$A$6:$A$193,0)+1,MATCH(AA36,'用友贴出原始数据-利润表'!$B$5:$AK$5,0)+1)</f>
        <v>0</v>
      </c>
      <c r="AB57" s="196">
        <f>INDEX('用友贴出原始数据-利润表'!$A$5:$AK$193,MATCH($A$57&amp;"调整额",'用友贴出原始数据-利润表'!$A$6:$A$193,0)+1,MATCH(AB36,'用友贴出原始数据-利润表'!$B$5:$AK$5,0)+1)</f>
        <v>0</v>
      </c>
      <c r="AC57" s="196">
        <f>INDEX('用友贴出原始数据-利润表'!$A$5:$AK$193,MATCH($A$57&amp;"调整额",'用友贴出原始数据-利润表'!$A$6:$A$193,0)+1,MATCH(AC36,'用友贴出原始数据-利润表'!$B$5:$AK$5,0)+1)</f>
        <v>0</v>
      </c>
    </row>
    <row r="58" spans="1:30" ht="14.25">
      <c r="A58" s="197" t="s">
        <v>76</v>
      </c>
      <c r="B58" s="206">
        <f>C58+D58+E58+G58+K58+P58+T58</f>
        <v>-1.3002939522266388E-4</v>
      </c>
      <c r="C58" s="207">
        <f>C37-C50</f>
        <v>20429634.081323341</v>
      </c>
      <c r="D58" s="198">
        <f>D55+D56-D57</f>
        <v>8405712.95071733</v>
      </c>
      <c r="E58" s="207">
        <f>E37-E50</f>
        <v>11794316.143090671</v>
      </c>
      <c r="F58" s="208">
        <f>INDEX('用友贴出原始数据-利润表'!$A$5:$AK$193,MATCH($A$58&amp;"调整额",'用友贴出原始数据-利润表'!$A$6:$A$193,0)+1,MATCH(F36,'用友贴出原始数据-利润表'!$B$5:$AK$5,0)+1)</f>
        <v>2166936.5080493302</v>
      </c>
      <c r="G58" s="180">
        <f t="shared" si="7"/>
        <v>-105526428.84727867</v>
      </c>
      <c r="H58" s="208">
        <f>INDEX('用友贴出原始数据-利润表'!$A$5:$AK$193,MATCH($A$58&amp;"调整额",'用友贴出原始数据-利润表'!$A$6:$A$193,0)+1,MATCH(H36,'用友贴出原始数据-利润表'!$B$5:$AK$5,0)+1)</f>
        <v>-109515661.76000001</v>
      </c>
      <c r="I58" s="208">
        <f>INDEX('用友贴出原始数据-利润表'!$A$5:$AK$193,MATCH($A$58&amp;"调整额",'用友贴出原始数据-利润表'!$A$6:$A$193,0)+1,MATCH(I36,'用友贴出原始数据-利润表'!$B$5:$AK$5,0)+1)</f>
        <v>634799.63623833004</v>
      </c>
      <c r="J58" s="208">
        <f>INDEX('用友贴出原始数据-利润表'!$A$5:$AK$193,MATCH($A$58&amp;"调整额",'用友贴出原始数据-利润表'!$A$6:$A$193,0)+1,MATCH(J36,'用友贴出原始数据-利润表'!$B$5:$AK$5,0)+1)</f>
        <v>3354433.2764829998</v>
      </c>
      <c r="K58" s="180">
        <f t="shared" si="8"/>
        <v>15672433.065488299</v>
      </c>
      <c r="L58" s="208">
        <f>INDEX('用友贴出原始数据-利润表'!$A$5:$AK$193,MATCH($A$58&amp;"调整额",'用友贴出原始数据-利润表'!$A$6:$A$193,0)+1,MATCH(L36,'用友贴出原始数据-利润表'!$B$5:$AK$5,0)+1)</f>
        <v>27617495.777853299</v>
      </c>
      <c r="M58" s="208">
        <f>INDEX('用友贴出原始数据-利润表'!$A$5:$AK$193,MATCH($A$58&amp;"调整额",'用友贴出原始数据-利润表'!$A$6:$A$193,0)+1,MATCH(M36,'用友贴出原始数据-利润表'!$B$5:$AK$5,0)+1)</f>
        <v>-2156731.3032570002</v>
      </c>
      <c r="N58" s="208">
        <f>INDEX('用友贴出原始数据-利润表'!$A$5:$AK$193,MATCH($A$58&amp;"调整额",'用友贴出原始数据-利润表'!$A$6:$A$193,0)+1,MATCH(N36,'用友贴出原始数据-利润表'!$B$5:$AK$5,0)+1)</f>
        <v>-1796277.910597</v>
      </c>
      <c r="O58" s="208">
        <f>INDEX('用友贴出原始数据-利润表'!$A$5:$AK$193,MATCH($A$58&amp;"调整额",'用友贴出原始数据-利润表'!$A$6:$A$193,0)+1,MATCH(O36,'用友贴出原始数据-利润表'!$B$5:$AK$5,0)+1)</f>
        <v>-7992053.4985109996</v>
      </c>
      <c r="P58" s="219">
        <f t="shared" si="11"/>
        <v>49749493.695824996</v>
      </c>
      <c r="Q58" s="208">
        <f>INDEX('用友贴出原始数据-利润表'!$A$5:$AK$193,MATCH($A$58&amp;"调整额",'用友贴出原始数据-利润表'!$A$6:$A$193,0)+1,MATCH(Q36,'用友贴出原始数据-利润表'!$B$5:$AK$5,0)+1)</f>
        <v>49436710.577468999</v>
      </c>
      <c r="R58" s="208">
        <f>INDEX('用友贴出原始数据-利润表'!$A$5:$AK$193,MATCH($A$58&amp;"调整额",'用友贴出原始数据-利润表'!$A$6:$A$193,0)+1,MATCH(R36,'用友贴出原始数据-利润表'!$B$5:$AK$5,0)+1)</f>
        <v>312783.11835599999</v>
      </c>
      <c r="S58" s="208">
        <f>INDEX('用友贴出原始数据-利润表'!$A$5:$AK$193,MATCH($A$58&amp;"调整额",'用友贴出原始数据-利润表'!$A$6:$A$193,0)+1,MATCH(S36,'用友贴出原始数据-利润表'!$B$5:$AK$5,0)+1)</f>
        <v>0</v>
      </c>
      <c r="T58" s="180">
        <f t="shared" si="10"/>
        <v>-525161.08929600008</v>
      </c>
      <c r="U58" s="208">
        <f>INDEX('用友贴出原始数据-利润表'!$A$5:$AK$193,MATCH($A$58&amp;"调整额",'用友贴出原始数据-利润表'!$A$6:$A$193,0)+1,MATCH(U36,'用友贴出原始数据-利润表'!$B$5:$AK$5,0)+1)</f>
        <v>0</v>
      </c>
      <c r="V58" s="208">
        <f>INDEX('用友贴出原始数据-利润表'!$A$5:$AK$193,MATCH($A$58&amp;"调整额",'用友贴出原始数据-利润表'!$A$6:$A$193,0)+1,MATCH(V36,'用友贴出原始数据-利润表'!$B$5:$AK$5,0)+1)</f>
        <v>-34503.539208000002</v>
      </c>
      <c r="W58" s="208">
        <f>INDEX('用友贴出原始数据-利润表'!$A$5:$AK$193,MATCH($A$58&amp;"调整额",'用友贴出原始数据-利润表'!$A$6:$A$193,0)+1,MATCH(W36,'用友贴出原始数据-利润表'!$B$5:$AK$5,0)+1)</f>
        <v>-490657.55008800002</v>
      </c>
      <c r="X58" s="208">
        <f>INDEX('用友贴出原始数据-利润表'!$A$5:$AK$193,MATCH($A$58&amp;"调整额",'用友贴出原始数据-利润表'!$A$6:$A$193,0)+1,MATCH(X36,'用友贴出原始数据-利润表'!$B$5:$AK$5,0)+1)</f>
        <v>0</v>
      </c>
      <c r="Y58" s="208">
        <f>INDEX('用友贴出原始数据-利润表'!$A$5:$AK$193,MATCH($A$58&amp;"调整额",'用友贴出原始数据-利润表'!$A$6:$A$193,0)+1,MATCH(Y36,'用友贴出原始数据-利润表'!$B$5:$AK$5,0)+1)</f>
        <v>0</v>
      </c>
      <c r="Z58" s="208">
        <f>INDEX('用友贴出原始数据-利润表'!$A$5:$AK$193,MATCH($A$58&amp;"调整额",'用友贴出原始数据-利润表'!$A$6:$A$193,0)+1,MATCH(Z36,'用友贴出原始数据-利润表'!$B$5:$AK$5,0)+1)</f>
        <v>0</v>
      </c>
      <c r="AA58" s="208">
        <f>INDEX('用友贴出原始数据-利润表'!$A$5:$AK$193,MATCH($A$58&amp;"调整额",'用友贴出原始数据-利润表'!$A$6:$A$193,0)+1,MATCH(AA36,'用友贴出原始数据-利润表'!$B$5:$AK$5,0)+1)</f>
        <v>0</v>
      </c>
      <c r="AB58" s="208">
        <f>INDEX('用友贴出原始数据-利润表'!$A$5:$AK$193,MATCH($A$58&amp;"调整额",'用友贴出原始数据-利润表'!$A$6:$A$193,0)+1,MATCH(AB36,'用友贴出原始数据-利润表'!$B$5:$AK$5,0)+1)</f>
        <v>0</v>
      </c>
      <c r="AC58" s="208">
        <f>INDEX('用友贴出原始数据-利润表'!$A$5:$AK$193,MATCH($A$58&amp;"调整额",'用友贴出原始数据-利润表'!$A$6:$A$193,0)+1,MATCH(AC36,'用友贴出原始数据-利润表'!$B$5:$AK$5,0)+1)</f>
        <v>-43722.720000000001</v>
      </c>
    </row>
    <row r="59" spans="1:30" ht="14.25">
      <c r="A59" s="189" t="s">
        <v>77</v>
      </c>
      <c r="B59" s="191">
        <f t="shared" si="6"/>
        <v>0</v>
      </c>
      <c r="C59" s="192">
        <v>0</v>
      </c>
      <c r="D59" s="193">
        <f>INDEX('用友贴出原始数据-利润表'!$A$5:$AK$193,MATCH($A59&amp;"调整额",'用友贴出原始数据-利润表'!$A$6:$A$193,0)+1,MATCH($D$36,'用友贴出原始数据-利润表'!$B$5:$AK$5,0)+1)+S59+AB59+AC59+F59</f>
        <v>0</v>
      </c>
      <c r="E59" s="192">
        <v>0</v>
      </c>
      <c r="F59" s="193">
        <f>INDEX('用友贴出原始数据-利润表'!$A$5:$AK$193,MATCH($A$59&amp;"调整额",'用友贴出原始数据-利润表'!$A$6:$A$193,0)+1,MATCH(F36,'用友贴出原始数据-利润表'!$B$5:$AK$5,0)+1)</f>
        <v>0</v>
      </c>
      <c r="G59" s="180">
        <f t="shared" si="7"/>
        <v>0</v>
      </c>
      <c r="H59" s="193">
        <f>INDEX('用友贴出原始数据-利润表'!$A$5:$AK$193,MATCH($A$59&amp;"调整额",'用友贴出原始数据-利润表'!$A$6:$A$193,0)+1,MATCH(H36,'用友贴出原始数据-利润表'!$B$5:$AK$5,0)+1)</f>
        <v>0</v>
      </c>
      <c r="I59" s="193">
        <f>INDEX('用友贴出原始数据-利润表'!$A$5:$AK$193,MATCH($A$59&amp;"调整额",'用友贴出原始数据-利润表'!$A$6:$A$193,0)+1,MATCH(I36,'用友贴出原始数据-利润表'!$B$5:$AK$5,0)+1)</f>
        <v>0</v>
      </c>
      <c r="J59" s="193">
        <f>INDEX('用友贴出原始数据-利润表'!$A$5:$AK$193,MATCH($A$59&amp;"调整额",'用友贴出原始数据-利润表'!$A$6:$A$193,0)+1,MATCH(J36,'用友贴出原始数据-利润表'!$B$5:$AK$5,0)+1)</f>
        <v>0</v>
      </c>
      <c r="K59" s="180">
        <f t="shared" si="8"/>
        <v>0</v>
      </c>
      <c r="L59" s="193">
        <f>INDEX('用友贴出原始数据-利润表'!$A$5:$AK$193,MATCH($A$59&amp;"调整额",'用友贴出原始数据-利润表'!$A$6:$A$193,0)+1,MATCH(L36,'用友贴出原始数据-利润表'!$B$5:$AK$5,0)+1)</f>
        <v>0</v>
      </c>
      <c r="M59" s="193">
        <f>INDEX('用友贴出原始数据-利润表'!$A$5:$AK$193,MATCH($A$59&amp;"调整额",'用友贴出原始数据-利润表'!$A$6:$A$193,0)+1,MATCH(M36,'用友贴出原始数据-利润表'!$B$5:$AK$5,0)+1)</f>
        <v>0</v>
      </c>
      <c r="N59" s="193">
        <f>INDEX('用友贴出原始数据-利润表'!$A$5:$AK$193,MATCH($A$59&amp;"调整额",'用友贴出原始数据-利润表'!$A$6:$A$193,0)+1,MATCH(N36,'用友贴出原始数据-利润表'!$B$5:$AK$5,0)+1)</f>
        <v>0</v>
      </c>
      <c r="O59" s="193">
        <f>INDEX('用友贴出原始数据-利润表'!$A$5:$AK$193,MATCH($A$59&amp;"调整额",'用友贴出原始数据-利润表'!$A$6:$A$193,0)+1,MATCH(O36,'用友贴出原始数据-利润表'!$B$5:$AK$5,0)+1)</f>
        <v>0</v>
      </c>
      <c r="P59" s="219">
        <f t="shared" si="11"/>
        <v>0</v>
      </c>
      <c r="Q59" s="193">
        <f>INDEX('用友贴出原始数据-利润表'!$A$5:$AK$193,MATCH($A$59&amp;"调整额",'用友贴出原始数据-利润表'!$A$6:$A$193,0)+1,MATCH(Q36,'用友贴出原始数据-利润表'!$B$5:$AK$5,0)+1)</f>
        <v>0</v>
      </c>
      <c r="R59" s="193">
        <f>INDEX('用友贴出原始数据-利润表'!$A$5:$AK$193,MATCH($A$59&amp;"调整额",'用友贴出原始数据-利润表'!$A$6:$A$193,0)+1,MATCH(R36,'用友贴出原始数据-利润表'!$B$5:$AK$5,0)+1)</f>
        <v>0</v>
      </c>
      <c r="S59" s="193">
        <f>INDEX('用友贴出原始数据-利润表'!$A$5:$AK$193,MATCH($A$59&amp;"调整额",'用友贴出原始数据-利润表'!$A$6:$A$193,0)+1,MATCH(S36,'用友贴出原始数据-利润表'!$B$5:$AK$5,0)+1)</f>
        <v>0</v>
      </c>
      <c r="T59" s="180">
        <f t="shared" si="10"/>
        <v>0</v>
      </c>
      <c r="U59" s="193">
        <f>INDEX('用友贴出原始数据-利润表'!$A$5:$AK$193,MATCH($A$59&amp;"调整额",'用友贴出原始数据-利润表'!$A$6:$A$193,0)+1,MATCH(U36,'用友贴出原始数据-利润表'!$B$5:$AK$5,0)+1)</f>
        <v>0</v>
      </c>
      <c r="V59" s="193">
        <f>INDEX('用友贴出原始数据-利润表'!$A$5:$AK$193,MATCH($A$59&amp;"调整额",'用友贴出原始数据-利润表'!$A$6:$A$193,0)+1,MATCH(V36,'用友贴出原始数据-利润表'!$B$5:$AK$5,0)+1)</f>
        <v>0</v>
      </c>
      <c r="W59" s="193">
        <f>INDEX('用友贴出原始数据-利润表'!$A$5:$AK$193,MATCH($A$59&amp;"调整额",'用友贴出原始数据-利润表'!$A$6:$A$193,0)+1,MATCH(W36,'用友贴出原始数据-利润表'!$B$5:$AK$5,0)+1)</f>
        <v>0</v>
      </c>
      <c r="X59" s="193">
        <f>INDEX('用友贴出原始数据-利润表'!$A$5:$AK$193,MATCH($A$59&amp;"调整额",'用友贴出原始数据-利润表'!$A$6:$A$193,0)+1,MATCH(X36,'用友贴出原始数据-利润表'!$B$5:$AK$5,0)+1)</f>
        <v>0</v>
      </c>
      <c r="Y59" s="193">
        <f>INDEX('用友贴出原始数据-利润表'!$A$5:$AK$193,MATCH($A$59&amp;"调整额",'用友贴出原始数据-利润表'!$A$6:$A$193,0)+1,MATCH(Y36,'用友贴出原始数据-利润表'!$B$5:$AK$5,0)+1)</f>
        <v>0</v>
      </c>
      <c r="Z59" s="193">
        <f>INDEX('用友贴出原始数据-利润表'!$A$5:$AK$193,MATCH($A$59&amp;"调整额",'用友贴出原始数据-利润表'!$A$6:$A$193,0)+1,MATCH(Z36,'用友贴出原始数据-利润表'!$B$5:$AK$5,0)+1)</f>
        <v>0</v>
      </c>
      <c r="AA59" s="193">
        <f>INDEX('用友贴出原始数据-利润表'!$A$5:$AK$193,MATCH($A$59&amp;"调整额",'用友贴出原始数据-利润表'!$A$6:$A$193,0)+1,MATCH(AA36,'用友贴出原始数据-利润表'!$B$5:$AK$5,0)+1)</f>
        <v>0</v>
      </c>
      <c r="AB59" s="193">
        <f>INDEX('用友贴出原始数据-利润表'!$A$5:$AK$193,MATCH($A$59&amp;"调整额",'用友贴出原始数据-利润表'!$A$6:$A$193,0)+1,MATCH(AB36,'用友贴出原始数据-利润表'!$B$5:$AK$5,0)+1)</f>
        <v>0</v>
      </c>
      <c r="AC59" s="193">
        <f>INDEX('用友贴出原始数据-利润表'!$A$5:$AK$193,MATCH($A$59&amp;"调整额",'用友贴出原始数据-利润表'!$A$6:$A$193,0)+1,MATCH(AC36,'用友贴出原始数据-利润表'!$B$5:$AK$5,0)+1)</f>
        <v>0</v>
      </c>
    </row>
    <row r="60" spans="1:30" ht="14.25">
      <c r="A60" s="197" t="s">
        <v>78</v>
      </c>
      <c r="B60" s="206">
        <f t="shared" si="6"/>
        <v>-1.3002939522266388E-4</v>
      </c>
      <c r="C60" s="207">
        <f>C58-C59</f>
        <v>20429634.081323341</v>
      </c>
      <c r="D60" s="198">
        <f>D58-D59</f>
        <v>8405712.95071733</v>
      </c>
      <c r="E60" s="207">
        <f>E58-E59</f>
        <v>11794316.143090671</v>
      </c>
      <c r="F60" s="208">
        <f>INDEX('用友贴出原始数据-利润表'!$A$5:$AK$193,MATCH($A$60&amp;"调整额",'用友贴出原始数据-利润表'!$A$6:$A$193,0)+1,MATCH(F36,'用友贴出原始数据-利润表'!$B$5:$AK$5,0)+1)</f>
        <v>2166936.5080493302</v>
      </c>
      <c r="G60" s="180">
        <f t="shared" si="7"/>
        <v>-105526428.84727867</v>
      </c>
      <c r="H60" s="208">
        <f>INDEX('用友贴出原始数据-利润表'!$A$5:$AK$193,MATCH($A$60&amp;"调整额",'用友贴出原始数据-利润表'!$A$6:$A$193,0)+1,MATCH(H36,'用友贴出原始数据-利润表'!$B$5:$AK$5,0)+1)</f>
        <v>-109515661.76000001</v>
      </c>
      <c r="I60" s="208">
        <f>INDEX('用友贴出原始数据-利润表'!$A$5:$AK$193,MATCH($A$60&amp;"调整额",'用友贴出原始数据-利润表'!$A$6:$A$193,0)+1,MATCH(I36,'用友贴出原始数据-利润表'!$B$5:$AK$5,0)+1)</f>
        <v>634799.63623833004</v>
      </c>
      <c r="J60" s="208">
        <f>INDEX('用友贴出原始数据-利润表'!$A$5:$AK$193,MATCH($A$60&amp;"调整额",'用友贴出原始数据-利润表'!$A$6:$A$193,0)+1,MATCH(J36,'用友贴出原始数据-利润表'!$B$5:$AK$5,0)+1)</f>
        <v>3354433.2764829998</v>
      </c>
      <c r="K60" s="180">
        <f t="shared" si="8"/>
        <v>15672433.065488299</v>
      </c>
      <c r="L60" s="208">
        <f>INDEX('用友贴出原始数据-利润表'!$A$5:$AK$193,MATCH($A$60&amp;"调整额",'用友贴出原始数据-利润表'!$A$6:$A$193,0)+1,MATCH(L36,'用友贴出原始数据-利润表'!$B$5:$AK$5,0)+1)</f>
        <v>27617495.777853299</v>
      </c>
      <c r="M60" s="208">
        <f>INDEX('用友贴出原始数据-利润表'!$A$5:$AK$193,MATCH($A$60&amp;"调整额",'用友贴出原始数据-利润表'!$A$6:$A$193,0)+1,MATCH(M36,'用友贴出原始数据-利润表'!$B$5:$AK$5,0)+1)</f>
        <v>-2156731.3032570002</v>
      </c>
      <c r="N60" s="208">
        <f>INDEX('用友贴出原始数据-利润表'!$A$5:$AK$193,MATCH($A$60&amp;"调整额",'用友贴出原始数据-利润表'!$A$6:$A$193,0)+1,MATCH(N36,'用友贴出原始数据-利润表'!$B$5:$AK$5,0)+1)</f>
        <v>-1796277.910597</v>
      </c>
      <c r="O60" s="208">
        <f>INDEX('用友贴出原始数据-利润表'!$A$5:$AK$193,MATCH($A$60&amp;"调整额",'用友贴出原始数据-利润表'!$A$6:$A$193,0)+1,MATCH(O36,'用友贴出原始数据-利润表'!$B$5:$AK$5,0)+1)</f>
        <v>-7992053.4985109996</v>
      </c>
      <c r="P60" s="219">
        <f t="shared" si="11"/>
        <v>49749493.695824996</v>
      </c>
      <c r="Q60" s="208">
        <f>INDEX('用友贴出原始数据-利润表'!$A$5:$AK$193,MATCH($A$60&amp;"调整额",'用友贴出原始数据-利润表'!$A$6:$A$193,0)+1,MATCH(Q36,'用友贴出原始数据-利润表'!$B$5:$AK$5,0)+1)</f>
        <v>49436710.577468999</v>
      </c>
      <c r="R60" s="208">
        <f>INDEX('用友贴出原始数据-利润表'!$A$5:$AK$193,MATCH($A$60&amp;"调整额",'用友贴出原始数据-利润表'!$A$6:$A$193,0)+1,MATCH(R36,'用友贴出原始数据-利润表'!$B$5:$AK$5,0)+1)</f>
        <v>312783.11835599999</v>
      </c>
      <c r="S60" s="208">
        <f>INDEX('用友贴出原始数据-利润表'!$A$5:$AK$193,MATCH($A$60&amp;"调整额",'用友贴出原始数据-利润表'!$A$6:$A$193,0)+1,MATCH(S36,'用友贴出原始数据-利润表'!$B$5:$AK$5,0)+1)</f>
        <v>0</v>
      </c>
      <c r="T60" s="180">
        <f t="shared" si="10"/>
        <v>-525161.08929600008</v>
      </c>
      <c r="U60" s="208">
        <f>INDEX('用友贴出原始数据-利润表'!$A$5:$AK$193,MATCH($A$60&amp;"调整额",'用友贴出原始数据-利润表'!$A$6:$A$193,0)+1,MATCH(U36,'用友贴出原始数据-利润表'!$B$5:$AK$5,0)+1)</f>
        <v>0</v>
      </c>
      <c r="V60" s="208">
        <f>INDEX('用友贴出原始数据-利润表'!$A$5:$AK$193,MATCH($A$60&amp;"调整额",'用友贴出原始数据-利润表'!$A$6:$A$193,0)+1,MATCH(V36,'用友贴出原始数据-利润表'!$B$5:$AK$5,0)+1)</f>
        <v>-34503.539208000002</v>
      </c>
      <c r="W60" s="208">
        <f>INDEX('用友贴出原始数据-利润表'!$A$5:$AK$193,MATCH($A$60&amp;"调整额",'用友贴出原始数据-利润表'!$A$6:$A$193,0)+1,MATCH(W36,'用友贴出原始数据-利润表'!$B$5:$AK$5,0)+1)</f>
        <v>-490657.55008800002</v>
      </c>
      <c r="X60" s="208">
        <f>INDEX('用友贴出原始数据-利润表'!$A$5:$AK$193,MATCH($A$60&amp;"调整额",'用友贴出原始数据-利润表'!$A$6:$A$193,0)+1,MATCH(X36,'用友贴出原始数据-利润表'!$B$5:$AK$5,0)+1)</f>
        <v>0</v>
      </c>
      <c r="Y60" s="208">
        <f>INDEX('用友贴出原始数据-利润表'!$A$5:$AK$193,MATCH($A$60&amp;"调整额",'用友贴出原始数据-利润表'!$A$6:$A$193,0)+1,MATCH(Y36,'用友贴出原始数据-利润表'!$B$5:$AK$5,0)+1)</f>
        <v>0</v>
      </c>
      <c r="Z60" s="208">
        <f>INDEX('用友贴出原始数据-利润表'!$A$5:$AK$193,MATCH($A$60&amp;"调整额",'用友贴出原始数据-利润表'!$A$6:$A$193,0)+1,MATCH(Z36,'用友贴出原始数据-利润表'!$B$5:$AK$5,0)+1)</f>
        <v>0</v>
      </c>
      <c r="AA60" s="208">
        <f>INDEX('用友贴出原始数据-利润表'!$A$5:$AK$193,MATCH($A$60&amp;"调整额",'用友贴出原始数据-利润表'!$A$6:$A$193,0)+1,MATCH(AA36,'用友贴出原始数据-利润表'!$B$5:$AK$5,0)+1)</f>
        <v>0</v>
      </c>
      <c r="AB60" s="208">
        <f>INDEX('用友贴出原始数据-利润表'!$A$5:$AK$193,MATCH($A$60&amp;"调整额",'用友贴出原始数据-利润表'!$A$6:$A$193,0)+1,MATCH(AB36,'用友贴出原始数据-利润表'!$B$5:$AK$5,0)+1)</f>
        <v>0</v>
      </c>
      <c r="AC60" s="208">
        <f>INDEX('用友贴出原始数据-利润表'!$A$5:$AK$193,MATCH($A$60&amp;"调整额",'用友贴出原始数据-利润表'!$A$6:$A$193,0)+1,MATCH(AC36,'用友贴出原始数据-利润表'!$B$5:$AK$5,0)+1)</f>
        <v>-43722.720000000001</v>
      </c>
    </row>
    <row r="61" spans="1:30" ht="14.25">
      <c r="A61" s="209" t="s">
        <v>79</v>
      </c>
      <c r="B61" s="206">
        <f t="shared" si="6"/>
        <v>-3.7252902984619141E-9</v>
      </c>
      <c r="C61" s="207">
        <f>B28</f>
        <v>-59799515.560000002</v>
      </c>
      <c r="D61" s="198">
        <f>INDEX('用友贴出原始数据-利润表'!$A$5:$AK$193,MATCH($A61&amp;"调整额",'用友贴出原始数据-利润表'!$A$6:$A$193,0)+1,MATCH($D$36,'用友贴出原始数据-利润表'!$B$5:$AK$5,0)+1)+S61+AB61+AC61+F61</f>
        <v>5495.3</v>
      </c>
      <c r="E61" s="178">
        <f>INDEX('用友贴出原始数据-利润表'!$A$5:$AK$193,MATCH(A61&amp;"调整额",'用友贴出原始数据-利润表'!$A$6:$A$193,0)+1,MATCH($E$36,'用友贴出原始数据-利润表'!$B$5:$AK$5,0)+1)+INDEX('用友贴出原始数据-利润表'!$A$5:$AK$193,MATCH(A61&amp;"调整额",'用友贴出原始数据-利润表'!$A$6:$A$193,0)+1,MATCH("广东分公司",'用友贴出原始数据-利润表'!$B$5:$AK$5,0)+1)+INDEX('用友贴出原始数据-利润表'!$A$5:$AK$193,MATCH($A$37&amp;"调整额",'用友贴出原始数据-利润表'!$A$6:$A$193,0)+1,MATCH("浙江分公司",'用友贴出原始数据-利润表'!$B$5:$AK$5,0)+1)</f>
        <v>579600.01</v>
      </c>
      <c r="F61" s="208">
        <f>INDEX('用友贴出原始数据-利润表'!$A$5:$AK$193,MATCH($A$61&amp;"调整额",'用友贴出原始数据-利润表'!$A$6:$A$193,0)+1,MATCH(F36,'用友贴出原始数据-利润表'!$B$5:$AK$5,0)+1)</f>
        <v>5495.3</v>
      </c>
      <c r="G61" s="180">
        <f t="shared" si="7"/>
        <v>74349591.200000003</v>
      </c>
      <c r="H61" s="208">
        <f>INDEX('用友贴出原始数据-利润表'!$A$5:$AK$193,MATCH($A$61&amp;"调整额",'用友贴出原始数据-利润表'!$A$6:$A$193,0)+1,MATCH(H36,'用友贴出原始数据-利润表'!$B$5:$AK$5,0)+1)</f>
        <v>81206428.079999998</v>
      </c>
      <c r="I61" s="208">
        <f>INDEX('用友贴出原始数据-利润表'!$A$5:$AK$193,MATCH($A$61&amp;"调整额",'用友贴出原始数据-利润表'!$A$6:$A$193,0)+1,MATCH(I36,'用友贴出原始数据-利润表'!$B$5:$AK$5,0)+1)</f>
        <v>-587615.71</v>
      </c>
      <c r="J61" s="208">
        <f>INDEX('用友贴出原始数据-利润表'!$A$5:$AK$193,MATCH($A$61&amp;"调整额",'用友贴出原始数据-利润表'!$A$6:$A$193,0)+1,MATCH(J36,'用友贴出原始数据-利润表'!$B$5:$AK$5,0)+1)</f>
        <v>-6269221.1699999999</v>
      </c>
      <c r="K61" s="180">
        <f t="shared" si="8"/>
        <v>-15135170.949999999</v>
      </c>
      <c r="L61" s="208">
        <f>INDEX('用友贴出原始数据-利润表'!$A$5:$AK$193,MATCH($A$61&amp;"调整额",'用友贴出原始数据-利润表'!$A$6:$A$193,0)+1,MATCH(L36,'用友贴出原始数据-利润表'!$B$5:$AK$5,0)+1)</f>
        <v>-12743532.67</v>
      </c>
      <c r="M61" s="208">
        <f>INDEX('用友贴出原始数据-利润表'!$A$5:$AK$193,MATCH($A$61&amp;"调整额",'用友贴出原始数据-利润表'!$A$6:$A$193,0)+1,MATCH(M36,'用友贴出原始数据-利润表'!$B$5:$AK$5,0)+1)</f>
        <v>0</v>
      </c>
      <c r="N61" s="208">
        <f>INDEX('用友贴出原始数据-利润表'!$A$5:$AK$193,MATCH($A$61&amp;"调整额",'用友贴出原始数据-利润表'!$A$6:$A$193,0)+1,MATCH(N36,'用友贴出原始数据-利润表'!$B$5:$AK$5,0)+1)</f>
        <v>-2391638.2799999998</v>
      </c>
      <c r="O61" s="208">
        <f>INDEX('用友贴出原始数据-利润表'!$A$5:$AK$193,MATCH($A$61&amp;"调整额",'用友贴出原始数据-利润表'!$A$6:$A$193,0)+1,MATCH(O36,'用友贴出原始数据-利润表'!$B$5:$AK$5,0)+1)</f>
        <v>0</v>
      </c>
      <c r="P61" s="219">
        <f t="shared" si="11"/>
        <v>0</v>
      </c>
      <c r="Q61" s="208">
        <f>INDEX('用友贴出原始数据-利润表'!$A$5:$AK$193,MATCH($A$61&amp;"调整额",'用友贴出原始数据-利润表'!$A$6:$A$193,0)+1,MATCH(Q36,'用友贴出原始数据-利润表'!$B$5:$AK$5,0)+1)</f>
        <v>0</v>
      </c>
      <c r="R61" s="208">
        <f>INDEX('用友贴出原始数据-利润表'!$A$5:$AK$193,MATCH($A$61&amp;"调整额",'用友贴出原始数据-利润表'!$A$6:$A$193,0)+1,MATCH(R36,'用友贴出原始数据-利润表'!$B$5:$AK$5,0)+1)</f>
        <v>0</v>
      </c>
      <c r="S61" s="208">
        <f>INDEX('用友贴出原始数据-利润表'!$A$5:$AK$193,MATCH($A$61&amp;"调整额",'用友贴出原始数据-利润表'!$A$6:$A$193,0)+1,MATCH(S36,'用友贴出原始数据-利润表'!$B$5:$AK$5,0)+1)</f>
        <v>0</v>
      </c>
      <c r="T61" s="180"/>
      <c r="U61" s="208">
        <f>INDEX('用友贴出原始数据-利润表'!$A$5:$AK$193,MATCH($A$61&amp;"调整额",'用友贴出原始数据-利润表'!$A$6:$A$193,0)+1,MATCH(U36,'用友贴出原始数据-利润表'!$B$5:$AK$5,0)+1)</f>
        <v>0</v>
      </c>
      <c r="V61" s="208">
        <f>INDEX('用友贴出原始数据-利润表'!$A$5:$AK$193,MATCH($A$61&amp;"调整额",'用友贴出原始数据-利润表'!$A$6:$A$193,0)+1,MATCH(V36,'用友贴出原始数据-利润表'!$B$5:$AK$5,0)+1)</f>
        <v>0</v>
      </c>
      <c r="W61" s="208">
        <f>INDEX('用友贴出原始数据-利润表'!$A$5:$AK$193,MATCH($A$61&amp;"调整额",'用友贴出原始数据-利润表'!$A$6:$A$193,0)+1,MATCH(W36,'用友贴出原始数据-利润表'!$B$5:$AK$5,0)+1)</f>
        <v>0</v>
      </c>
      <c r="X61" s="208">
        <f>INDEX('用友贴出原始数据-利润表'!$A$5:$AK$193,MATCH($A$61&amp;"调整额",'用友贴出原始数据-利润表'!$A$6:$A$193,0)+1,MATCH(X36,'用友贴出原始数据-利润表'!$B$5:$AK$5,0)+1)</f>
        <v>0</v>
      </c>
      <c r="Y61" s="208">
        <f>INDEX('用友贴出原始数据-利润表'!$A$5:$AK$193,MATCH($A$61&amp;"调整额",'用友贴出原始数据-利润表'!$A$6:$A$193,0)+1,MATCH(Y36,'用友贴出原始数据-利润表'!$B$5:$AK$5,0)+1)</f>
        <v>0</v>
      </c>
      <c r="Z61" s="208">
        <f>INDEX('用友贴出原始数据-利润表'!$A$5:$AK$193,MATCH($A$61&amp;"调整额",'用友贴出原始数据-利润表'!$A$6:$A$193,0)+1,MATCH(Z36,'用友贴出原始数据-利润表'!$B$5:$AK$5,0)+1)</f>
        <v>0</v>
      </c>
      <c r="AA61" s="208">
        <f>INDEX('用友贴出原始数据-利润表'!$A$5:$AK$193,MATCH($A$61&amp;"调整额",'用友贴出原始数据-利润表'!$A$6:$A$193,0)+1,MATCH(AA36,'用友贴出原始数据-利润表'!$B$5:$AK$5,0)+1)</f>
        <v>0</v>
      </c>
      <c r="AB61" s="208">
        <f>INDEX('用友贴出原始数据-利润表'!$A$5:$AK$193,MATCH($A$61&amp;"调整额",'用友贴出原始数据-利润表'!$A$6:$A$193,0)+1,MATCH(AB36,'用友贴出原始数据-利润表'!$B$5:$AK$5,0)+1)</f>
        <v>0</v>
      </c>
      <c r="AC61" s="208">
        <f>INDEX('用友贴出原始数据-利润表'!$A$5:$AK$193,MATCH($A$61&amp;"调整额",'用友贴出原始数据-利润表'!$A$6:$A$193,0)+1,MATCH(AC36,'用友贴出原始数据-利润表'!$B$5:$AK$5,0)+1)</f>
        <v>0</v>
      </c>
    </row>
    <row r="62" spans="1:30" ht="14.25">
      <c r="A62" s="209" t="s">
        <v>80</v>
      </c>
      <c r="B62" s="206">
        <f>B60+B61</f>
        <v>-1.3003312051296234E-4</v>
      </c>
      <c r="C62" s="207">
        <f>C60+C61</f>
        <v>-39369881.478676662</v>
      </c>
      <c r="D62" s="198">
        <f>D60+D61</f>
        <v>8411208.2507173307</v>
      </c>
      <c r="E62" s="178">
        <f>E60+E61</f>
        <v>12373916.153090671</v>
      </c>
      <c r="F62" s="208">
        <f>INDEX('用友贴出原始数据-利润表'!$A$5:$AK$193,MATCH($A$62&amp;"调整额",'用友贴出原始数据-利润表'!$A$6:$A$193,0)+1,MATCH(F36,'用友贴出原始数据-利润表'!$B$5:$AK$5,0)+1)</f>
        <v>2172431.80804933</v>
      </c>
      <c r="G62" s="180">
        <f t="shared" si="7"/>
        <v>-31176837.64727867</v>
      </c>
      <c r="H62" s="208">
        <f>INDEX('用友贴出原始数据-利润表'!$A$5:$AK$193,MATCH($A$62&amp;"调整额",'用友贴出原始数据-利润表'!$A$6:$A$193,0)+1,MATCH(H36,'用友贴出原始数据-利润表'!$B$5:$AK$5,0)+1)</f>
        <v>-28309233.68</v>
      </c>
      <c r="I62" s="208">
        <f>INDEX('用友贴出原始数据-利润表'!$A$5:$AK$193,MATCH($A$62&amp;"调整额",'用友贴出原始数据-利润表'!$A$6:$A$193,0)+1,MATCH(I36,'用友贴出原始数据-利润表'!$B$5:$AK$5,0)+1)</f>
        <v>47183.926238330001</v>
      </c>
      <c r="J62" s="208">
        <f>INDEX('用友贴出原始数据-利润表'!$A$5:$AK$193,MATCH($A$62&amp;"调整额",'用友贴出原始数据-利润表'!$A$6:$A$193,0)+1,MATCH(J36,'用友贴出原始数据-利润表'!$B$5:$AK$5,0)+1)</f>
        <v>-2914787.8935170001</v>
      </c>
      <c r="K62" s="180">
        <f t="shared" si="8"/>
        <v>537262.11548830196</v>
      </c>
      <c r="L62" s="208">
        <f>INDEX('用友贴出原始数据-利润表'!$A$5:$AK$193,MATCH($A$62&amp;"调整额",'用友贴出原始数据-利润表'!$A$6:$A$193,0)+1,MATCH(L36,'用友贴出原始数据-利润表'!$B$5:$AK$5,0)+1)</f>
        <v>14873963.107853301</v>
      </c>
      <c r="M62" s="208">
        <f>INDEX('用友贴出原始数据-利润表'!$A$5:$AK$193,MATCH($A$62&amp;"调整额",'用友贴出原始数据-利润表'!$A$6:$A$193,0)+1,MATCH(M36,'用友贴出原始数据-利润表'!$B$5:$AK$5,0)+1)</f>
        <v>-2156731.3032570002</v>
      </c>
      <c r="N62" s="208">
        <f>INDEX('用友贴出原始数据-利润表'!$A$5:$AK$193,MATCH($A$62&amp;"调整额",'用友贴出原始数据-利润表'!$A$6:$A$193,0)+1,MATCH(N36,'用友贴出原始数据-利润表'!$B$5:$AK$5,0)+1)</f>
        <v>-4187916.1905970001</v>
      </c>
      <c r="O62" s="208">
        <f>INDEX('用友贴出原始数据-利润表'!$A$5:$AK$193,MATCH($A$62&amp;"调整额",'用友贴出原始数据-利润表'!$A$6:$A$193,0)+1,MATCH(O36,'用友贴出原始数据-利润表'!$B$5:$AK$5,0)+1)</f>
        <v>-7992053.4985109996</v>
      </c>
      <c r="P62" s="219">
        <f t="shared" si="11"/>
        <v>49749493.695824996</v>
      </c>
      <c r="Q62" s="208">
        <f>INDEX('用友贴出原始数据-利润表'!$A$5:$AK$193,MATCH($A$62&amp;"调整额",'用友贴出原始数据-利润表'!$A$6:$A$193,0)+1,MATCH(Q36,'用友贴出原始数据-利润表'!$B$5:$AK$5,0)+1)</f>
        <v>49436710.577468999</v>
      </c>
      <c r="R62" s="208">
        <f>INDEX('用友贴出原始数据-利润表'!$A$5:$AK$193,MATCH($A$62&amp;"调整额",'用友贴出原始数据-利润表'!$A$6:$A$193,0)+1,MATCH(R36,'用友贴出原始数据-利润表'!$B$5:$AK$5,0)+1)</f>
        <v>312783.11835599999</v>
      </c>
      <c r="S62" s="208">
        <f>INDEX('用友贴出原始数据-利润表'!$A$5:$AK$193,MATCH($A$62&amp;"调整额",'用友贴出原始数据-利润表'!$A$6:$A$193,0)+1,MATCH(S36,'用友贴出原始数据-利润表'!$B$5:$AK$5,0)+1)</f>
        <v>0</v>
      </c>
      <c r="T62" s="180">
        <f t="shared" ref="T62" si="12">T60+T61</f>
        <v>-525161.08929600008</v>
      </c>
      <c r="U62" s="208">
        <f>INDEX('用友贴出原始数据-利润表'!$A$5:$AK$193,MATCH($A$62&amp;"调整额",'用友贴出原始数据-利润表'!$A$6:$A$193,0)+1,MATCH(U36,'用友贴出原始数据-利润表'!$B$5:$AK$5,0)+1)</f>
        <v>0</v>
      </c>
      <c r="V62" s="208">
        <f>INDEX('用友贴出原始数据-利润表'!$A$5:$AK$193,MATCH($A$62&amp;"调整额",'用友贴出原始数据-利润表'!$A$6:$A$193,0)+1,MATCH(V36,'用友贴出原始数据-利润表'!$B$5:$AK$5,0)+1)</f>
        <v>-34503.539208000002</v>
      </c>
      <c r="W62" s="208">
        <f>INDEX('用友贴出原始数据-利润表'!$A$5:$AK$193,MATCH($A$62&amp;"调整额",'用友贴出原始数据-利润表'!$A$6:$A$193,0)+1,MATCH(W36,'用友贴出原始数据-利润表'!$B$5:$AK$5,0)+1)</f>
        <v>-490657.55008800002</v>
      </c>
      <c r="X62" s="208">
        <f>INDEX('用友贴出原始数据-利润表'!$A$5:$AK$193,MATCH($A$62&amp;"调整额",'用友贴出原始数据-利润表'!$A$6:$A$193,0)+1,MATCH(X36,'用友贴出原始数据-利润表'!$B$5:$AK$5,0)+1)</f>
        <v>0</v>
      </c>
      <c r="Y62" s="208">
        <f>INDEX('用友贴出原始数据-利润表'!$A$5:$AK$193,MATCH($A$62&amp;"调整额",'用友贴出原始数据-利润表'!$A$6:$A$193,0)+1,MATCH(Y36,'用友贴出原始数据-利润表'!$B$5:$AK$5,0)+1)</f>
        <v>0</v>
      </c>
      <c r="Z62" s="208">
        <f>INDEX('用友贴出原始数据-利润表'!$A$5:$AK$193,MATCH($A$62&amp;"调整额",'用友贴出原始数据-利润表'!$A$6:$A$193,0)+1,MATCH(Z36,'用友贴出原始数据-利润表'!$B$5:$AK$5,0)+1)</f>
        <v>0</v>
      </c>
      <c r="AA62" s="208">
        <f>INDEX('用友贴出原始数据-利润表'!$A$5:$AK$193,MATCH($A$62&amp;"调整额",'用友贴出原始数据-利润表'!$A$6:$A$193,0)+1,MATCH(AA36,'用友贴出原始数据-利润表'!$B$5:$AK$5,0)+1)</f>
        <v>0</v>
      </c>
      <c r="AB62" s="208">
        <f>INDEX('用友贴出原始数据-利润表'!$A$5:$AK$193,MATCH($A$62&amp;"调整额",'用友贴出原始数据-利润表'!$A$6:$A$193,0)+1,MATCH(AB36,'用友贴出原始数据-利润表'!$B$5:$AK$5,0)+1)</f>
        <v>0</v>
      </c>
      <c r="AC62" s="208">
        <f>INDEX('用友贴出原始数据-利润表'!$A$5:$AK$193,MATCH($A$62&amp;"调整额",'用友贴出原始数据-利润表'!$A$6:$A$193,0)+1,MATCH(AC36,'用友贴出原始数据-利润表'!$B$5:$AK$5,0)+1)</f>
        <v>-43722.720000000001</v>
      </c>
    </row>
    <row r="63" spans="1:30">
      <c r="A63" s="210"/>
    </row>
    <row r="64" spans="1:30">
      <c r="A64" s="211"/>
      <c r="B64" s="165">
        <f>B37-B50</f>
        <v>-1.3002357445657253E-4</v>
      </c>
    </row>
    <row r="65" spans="1:37">
      <c r="A65" s="167" t="s">
        <v>81</v>
      </c>
      <c r="B65" s="294"/>
      <c r="E65" s="239"/>
      <c r="J65">
        <v>0</v>
      </c>
      <c r="Q65">
        <v>0</v>
      </c>
      <c r="R65">
        <v>0</v>
      </c>
      <c r="T65" s="239">
        <f>T94-[1]累计利润调整表!T94</f>
        <v>-2390007.3692960003</v>
      </c>
      <c r="U65" s="239">
        <f>[1]累计利润调整表!V94-U94</f>
        <v>-1366047.26</v>
      </c>
      <c r="V65" s="239">
        <f>[1]累计利润调整表!W94-V94</f>
        <v>1635698.5592079991</v>
      </c>
      <c r="W65" s="239">
        <f>[1]累计利润调整表!X94-W94</f>
        <v>653491.95008799993</v>
      </c>
      <c r="X65" s="239">
        <f>[1]累计利润调整表!Y94-X94</f>
        <v>552276.80999999994</v>
      </c>
      <c r="Y65" s="239">
        <f>[1]累计利润调整表!Z94-Y94</f>
        <v>607155.47000000009</v>
      </c>
      <c r="Z65" s="239">
        <f>[1]累计利润调整表!AA94-Z94</f>
        <v>307431.83999999997</v>
      </c>
      <c r="AA65" s="239">
        <f>[1]累计利润调整表!AB94-AA94</f>
        <v>0</v>
      </c>
      <c r="AB65" s="239">
        <f>[1]累计利润调整表!AC94-AB94</f>
        <v>2798229.8</v>
      </c>
      <c r="AC65" s="239">
        <f>AC94-[1]累计利润调整表!AC94</f>
        <v>-3298100.0700000003</v>
      </c>
    </row>
    <row r="66" spans="1:37" s="9" customFormat="1" ht="16.350000000000001" customHeight="1">
      <c r="A66" s="81" t="s">
        <v>1</v>
      </c>
      <c r="B66" s="95" t="str">
        <f>B36</f>
        <v>合计</v>
      </c>
      <c r="C66" s="95" t="str">
        <f t="shared" ref="C66:AC66" si="13">C36</f>
        <v>其他</v>
      </c>
      <c r="D66" s="95" t="str">
        <f t="shared" si="13"/>
        <v>财富证券总部</v>
      </c>
      <c r="E66" s="95" t="str">
        <f t="shared" si="13"/>
        <v>经纪业务</v>
      </c>
      <c r="F66" s="95" t="str">
        <f t="shared" si="13"/>
        <v>资产管理部</v>
      </c>
      <c r="G66" s="95" t="str">
        <f t="shared" si="13"/>
        <v>权益投资小计</v>
      </c>
      <c r="H66" s="95" t="str">
        <f t="shared" si="13"/>
        <v>权益产品投资部</v>
      </c>
      <c r="I66" s="95" t="str">
        <f t="shared" si="13"/>
        <v>量化产品投资部</v>
      </c>
      <c r="J66" s="95" t="str">
        <f t="shared" si="13"/>
        <v>证券投资部</v>
      </c>
      <c r="K66" s="95" t="str">
        <f t="shared" si="13"/>
        <v>固收投资小计</v>
      </c>
      <c r="L66" s="95" t="str">
        <f t="shared" si="13"/>
        <v>固定收益投资部</v>
      </c>
      <c r="M66" s="95" t="str">
        <f t="shared" si="13"/>
        <v>固定收益市场部</v>
      </c>
      <c r="N66" s="95" t="str">
        <f t="shared" si="13"/>
        <v>固收产品投资部</v>
      </c>
      <c r="O66" s="95" t="str">
        <f t="shared" si="13"/>
        <v>投顾业务部</v>
      </c>
      <c r="P66" s="95" t="str">
        <f t="shared" si="13"/>
        <v>深分投资小计</v>
      </c>
      <c r="Q66" s="95" t="str">
        <f t="shared" si="13"/>
        <v>做市业务部</v>
      </c>
      <c r="R66" s="95" t="str">
        <f t="shared" si="13"/>
        <v>金融衍生品部</v>
      </c>
      <c r="S66" s="95" t="str">
        <f t="shared" si="13"/>
        <v>深圳管理总部</v>
      </c>
      <c r="T66" s="95" t="str">
        <f t="shared" si="13"/>
        <v>投资银行合计</v>
      </c>
      <c r="U66" s="95" t="str">
        <f t="shared" si="13"/>
        <v>投资银行一部</v>
      </c>
      <c r="V66" s="95" t="str">
        <f t="shared" si="13"/>
        <v>投资银行二部</v>
      </c>
      <c r="W66" s="95" t="str">
        <f t="shared" si="13"/>
        <v>投资银行三部</v>
      </c>
      <c r="X66" s="95" t="str">
        <f t="shared" si="13"/>
        <v>投资银行四部</v>
      </c>
      <c r="Y66" s="95" t="str">
        <f t="shared" si="13"/>
        <v>投资银行北京一部</v>
      </c>
      <c r="Z66" s="95" t="str">
        <f t="shared" si="13"/>
        <v>投资银行北京二部</v>
      </c>
      <c r="AA66" s="95" t="str">
        <f t="shared" si="13"/>
        <v>投资银行深圳一部</v>
      </c>
      <c r="AB66" s="95" t="str">
        <f t="shared" si="13"/>
        <v>投资银行管理部</v>
      </c>
      <c r="AC66" s="95" t="str">
        <f t="shared" si="13"/>
        <v>运营支持部</v>
      </c>
      <c r="AD66" s="225"/>
      <c r="AE66" s="225"/>
      <c r="AF66" s="225"/>
      <c r="AG66" s="225"/>
      <c r="AH66" s="225"/>
      <c r="AI66" s="225"/>
      <c r="AJ66" s="225"/>
      <c r="AK66" s="225"/>
    </row>
    <row r="67" spans="1:37" ht="14.25">
      <c r="A67" s="227" t="s">
        <v>31</v>
      </c>
      <c r="B67" s="228">
        <f>C67+D67+E67+G67+K67+P67+T67</f>
        <v>197292261.84999996</v>
      </c>
      <c r="C67" s="228">
        <f>C68+C72+C73+C75+C76+C77+C78+C79</f>
        <v>19975163.633333337</v>
      </c>
      <c r="D67" s="228">
        <f>D68+D72+D73+D75+D76+D77+D78+D79</f>
        <v>-102278950.22666667</v>
      </c>
      <c r="E67" s="228">
        <f t="shared" ref="E67:AC67" si="14">E68+E72+E73+E75+E76+E77+E78+E79</f>
        <v>330387437.17666668</v>
      </c>
      <c r="F67" s="228">
        <f t="shared" si="14"/>
        <v>5304439.05333333</v>
      </c>
      <c r="G67" s="228">
        <f t="shared" si="14"/>
        <v>-105849190.94666666</v>
      </c>
      <c r="H67" s="228">
        <f t="shared" si="14"/>
        <v>-100089979.52</v>
      </c>
      <c r="I67" s="228">
        <f t="shared" si="14"/>
        <v>371926.35333333025</v>
      </c>
      <c r="J67" s="228">
        <f t="shared" si="14"/>
        <v>-6131137.7800000012</v>
      </c>
      <c r="K67" s="228">
        <f t="shared" si="14"/>
        <v>79014733.24333328</v>
      </c>
      <c r="L67" s="228">
        <f t="shared" si="14"/>
        <v>50836442.513333306</v>
      </c>
      <c r="M67" s="228">
        <f t="shared" si="14"/>
        <v>24334876.469999999</v>
      </c>
      <c r="N67" s="228">
        <f t="shared" si="14"/>
        <v>10903937.08</v>
      </c>
      <c r="O67" s="228">
        <f t="shared" si="14"/>
        <v>-7060522.8200000003</v>
      </c>
      <c r="P67" s="228">
        <f t="shared" si="14"/>
        <v>-33907243.210000008</v>
      </c>
      <c r="Q67" s="228">
        <f t="shared" si="14"/>
        <v>-26146910.180000007</v>
      </c>
      <c r="R67" s="228">
        <f t="shared" si="14"/>
        <v>-7760333.0299999993</v>
      </c>
      <c r="S67" s="228">
        <f t="shared" si="14"/>
        <v>-1097.6399999999999</v>
      </c>
      <c r="T67" s="228">
        <f>SUM(U67:AA67)</f>
        <v>9950312.1799999997</v>
      </c>
      <c r="U67" s="228">
        <f t="shared" si="14"/>
        <v>7942382.04</v>
      </c>
      <c r="V67" s="228">
        <f t="shared" si="14"/>
        <v>226415.09999999998</v>
      </c>
      <c r="W67" s="228">
        <f t="shared" si="14"/>
        <v>1770746.46</v>
      </c>
      <c r="X67" s="228">
        <f t="shared" si="14"/>
        <v>10766.98</v>
      </c>
      <c r="Y67" s="228">
        <f t="shared" si="14"/>
        <v>0</v>
      </c>
      <c r="Z67" s="228">
        <f t="shared" si="14"/>
        <v>1.6</v>
      </c>
      <c r="AA67" s="228">
        <f t="shared" si="14"/>
        <v>0</v>
      </c>
      <c r="AB67" s="228">
        <f t="shared" si="14"/>
        <v>15000</v>
      </c>
      <c r="AC67" s="228">
        <f t="shared" si="14"/>
        <v>0</v>
      </c>
    </row>
    <row r="68" spans="1:37" ht="14.25">
      <c r="A68" s="229" t="s">
        <v>82</v>
      </c>
      <c r="B68" s="230">
        <f t="shared" ref="B68:B90" si="15">C68+D68+E68+G68+K68+P68+T68</f>
        <v>171625508.98000002</v>
      </c>
      <c r="C68" s="231">
        <f t="shared" ref="C68:AC77" si="16">C5+C38</f>
        <v>532924.31999999995</v>
      </c>
      <c r="D68" s="231">
        <f>D5+D38</f>
        <v>3212764.38</v>
      </c>
      <c r="E68" s="231">
        <f t="shared" si="16"/>
        <v>140946260.46000001</v>
      </c>
      <c r="F68" s="231">
        <f t="shared" si="16"/>
        <v>4614346.4000000004</v>
      </c>
      <c r="G68" s="231">
        <f t="shared" si="16"/>
        <v>9792202.8400000017</v>
      </c>
      <c r="H68" s="231">
        <f t="shared" si="16"/>
        <v>8191322.8000000007</v>
      </c>
      <c r="I68" s="231">
        <f t="shared" si="16"/>
        <v>2241035.66</v>
      </c>
      <c r="J68" s="231">
        <f t="shared" si="16"/>
        <v>-640155.62</v>
      </c>
      <c r="K68" s="231">
        <f t="shared" si="16"/>
        <v>7406217.4299999997</v>
      </c>
      <c r="L68" s="231">
        <f t="shared" si="16"/>
        <v>-2099172.5299999998</v>
      </c>
      <c r="M68" s="231">
        <f t="shared" si="16"/>
        <v>-747254.03</v>
      </c>
      <c r="N68" s="231">
        <f t="shared" si="16"/>
        <v>7773605.6500000004</v>
      </c>
      <c r="O68" s="231">
        <f t="shared" si="16"/>
        <v>2479038.34</v>
      </c>
      <c r="P68" s="231">
        <f t="shared" si="16"/>
        <v>-215162.29</v>
      </c>
      <c r="Q68" s="231">
        <f t="shared" si="16"/>
        <v>-201355.77</v>
      </c>
      <c r="R68" s="231">
        <f t="shared" si="16"/>
        <v>-13806.52</v>
      </c>
      <c r="S68" s="231">
        <f t="shared" si="16"/>
        <v>-3242</v>
      </c>
      <c r="T68" s="231">
        <f t="shared" ref="T68:T92" si="17">SUM(U68:AA68)</f>
        <v>9950301.8399999999</v>
      </c>
      <c r="U68" s="231">
        <f t="shared" si="16"/>
        <v>7942373.2999999998</v>
      </c>
      <c r="V68" s="231">
        <f t="shared" si="16"/>
        <v>226415.09999999998</v>
      </c>
      <c r="W68" s="231">
        <f t="shared" si="16"/>
        <v>1770746.46</v>
      </c>
      <c r="X68" s="231">
        <f t="shared" si="16"/>
        <v>10766.98</v>
      </c>
      <c r="Y68" s="231">
        <f t="shared" si="16"/>
        <v>0</v>
      </c>
      <c r="Z68" s="231">
        <f t="shared" si="16"/>
        <v>0</v>
      </c>
      <c r="AA68" s="231">
        <f t="shared" si="16"/>
        <v>0</v>
      </c>
      <c r="AB68" s="231">
        <f t="shared" si="16"/>
        <v>15000</v>
      </c>
      <c r="AC68" s="231">
        <f t="shared" si="16"/>
        <v>0</v>
      </c>
    </row>
    <row r="69" spans="1:37">
      <c r="A69" s="181" t="s">
        <v>33</v>
      </c>
      <c r="B69" s="230">
        <f t="shared" si="15"/>
        <v>137037700.79000002</v>
      </c>
      <c r="C69" s="231">
        <f t="shared" si="16"/>
        <v>0</v>
      </c>
      <c r="D69" s="231">
        <f t="shared" si="16"/>
        <v>-1194678.1200000001</v>
      </c>
      <c r="E69" s="231">
        <f t="shared" si="16"/>
        <v>138156776.33000001</v>
      </c>
      <c r="F69" s="231">
        <f t="shared" si="16"/>
        <v>48441.89</v>
      </c>
      <c r="G69" s="231">
        <f t="shared" si="16"/>
        <v>76911.429999999993</v>
      </c>
      <c r="H69" s="231">
        <f t="shared" si="16"/>
        <v>0</v>
      </c>
      <c r="I69" s="231">
        <f t="shared" si="16"/>
        <v>76911.429999999993</v>
      </c>
      <c r="J69" s="231">
        <f t="shared" si="16"/>
        <v>0</v>
      </c>
      <c r="K69" s="231">
        <f t="shared" si="16"/>
        <v>0</v>
      </c>
      <c r="L69" s="231">
        <f t="shared" si="16"/>
        <v>0</v>
      </c>
      <c r="M69" s="231">
        <f t="shared" si="16"/>
        <v>0</v>
      </c>
      <c r="N69" s="231">
        <f t="shared" si="16"/>
        <v>0</v>
      </c>
      <c r="O69" s="231">
        <f t="shared" si="16"/>
        <v>0</v>
      </c>
      <c r="P69" s="231">
        <f t="shared" si="16"/>
        <v>-1308.8499999999999</v>
      </c>
      <c r="Q69" s="231">
        <f t="shared" si="16"/>
        <v>0</v>
      </c>
      <c r="R69" s="231">
        <f t="shared" si="16"/>
        <v>-1308.8499999999999</v>
      </c>
      <c r="S69" s="231">
        <f t="shared" si="16"/>
        <v>0</v>
      </c>
      <c r="T69" s="231">
        <f t="shared" si="17"/>
        <v>0</v>
      </c>
      <c r="U69" s="231">
        <f t="shared" si="16"/>
        <v>0</v>
      </c>
      <c r="V69" s="231">
        <f t="shared" si="16"/>
        <v>0</v>
      </c>
      <c r="W69" s="231">
        <f t="shared" si="16"/>
        <v>0</v>
      </c>
      <c r="X69" s="231">
        <f t="shared" si="16"/>
        <v>0</v>
      </c>
      <c r="Y69" s="231">
        <f t="shared" si="16"/>
        <v>0</v>
      </c>
      <c r="Z69" s="231">
        <f t="shared" si="16"/>
        <v>0</v>
      </c>
      <c r="AA69" s="231">
        <f t="shared" si="16"/>
        <v>0</v>
      </c>
      <c r="AB69" s="231">
        <f t="shared" si="16"/>
        <v>0</v>
      </c>
      <c r="AC69" s="231">
        <f t="shared" si="16"/>
        <v>0</v>
      </c>
    </row>
    <row r="70" spans="1:37">
      <c r="A70" s="181" t="s">
        <v>34</v>
      </c>
      <c r="B70" s="230">
        <f t="shared" si="15"/>
        <v>10498226.16</v>
      </c>
      <c r="C70" s="231">
        <f t="shared" si="16"/>
        <v>532924.31999999995</v>
      </c>
      <c r="D70" s="231">
        <f t="shared" si="16"/>
        <v>15000</v>
      </c>
      <c r="E70" s="231">
        <f t="shared" si="16"/>
        <v>0</v>
      </c>
      <c r="F70" s="231">
        <f t="shared" si="16"/>
        <v>0</v>
      </c>
      <c r="G70" s="231">
        <f t="shared" si="16"/>
        <v>0</v>
      </c>
      <c r="H70" s="231">
        <f t="shared" si="16"/>
        <v>0</v>
      </c>
      <c r="I70" s="231">
        <f t="shared" si="16"/>
        <v>0</v>
      </c>
      <c r="J70" s="231">
        <f t="shared" si="16"/>
        <v>0</v>
      </c>
      <c r="K70" s="231">
        <f t="shared" si="16"/>
        <v>0</v>
      </c>
      <c r="L70" s="231">
        <f t="shared" si="16"/>
        <v>0</v>
      </c>
      <c r="M70" s="231">
        <f t="shared" si="16"/>
        <v>0</v>
      </c>
      <c r="N70" s="231">
        <f t="shared" si="16"/>
        <v>0</v>
      </c>
      <c r="O70" s="231">
        <f t="shared" si="16"/>
        <v>0</v>
      </c>
      <c r="P70" s="231">
        <f t="shared" si="16"/>
        <v>0</v>
      </c>
      <c r="Q70" s="231">
        <f t="shared" si="16"/>
        <v>0</v>
      </c>
      <c r="R70" s="231">
        <f t="shared" si="16"/>
        <v>0</v>
      </c>
      <c r="S70" s="231">
        <f t="shared" si="16"/>
        <v>0</v>
      </c>
      <c r="T70" s="231">
        <f t="shared" si="17"/>
        <v>9950301.8399999999</v>
      </c>
      <c r="U70" s="231">
        <f t="shared" si="16"/>
        <v>7942373.2999999998</v>
      </c>
      <c r="V70" s="231">
        <f t="shared" si="16"/>
        <v>226415.09999999998</v>
      </c>
      <c r="W70" s="231">
        <f t="shared" si="16"/>
        <v>1770746.46</v>
      </c>
      <c r="X70" s="231">
        <f t="shared" si="16"/>
        <v>10766.98</v>
      </c>
      <c r="Y70" s="231">
        <f t="shared" si="16"/>
        <v>0</v>
      </c>
      <c r="Z70" s="231">
        <f t="shared" si="16"/>
        <v>0</v>
      </c>
      <c r="AA70" s="231">
        <f t="shared" si="16"/>
        <v>0</v>
      </c>
      <c r="AB70" s="231">
        <f t="shared" si="16"/>
        <v>15000</v>
      </c>
      <c r="AC70" s="231">
        <f t="shared" si="16"/>
        <v>0</v>
      </c>
    </row>
    <row r="71" spans="1:37">
      <c r="A71" s="181" t="s">
        <v>35</v>
      </c>
      <c r="B71" s="230">
        <f t="shared" si="15"/>
        <v>23973331.829999998</v>
      </c>
      <c r="C71" s="231">
        <f t="shared" si="16"/>
        <v>0</v>
      </c>
      <c r="D71" s="231">
        <f>D8+D41</f>
        <v>4568817.62</v>
      </c>
      <c r="E71" s="231">
        <f t="shared" si="16"/>
        <v>491390.26</v>
      </c>
      <c r="F71" s="231">
        <f t="shared" si="16"/>
        <v>4568817.62</v>
      </c>
      <c r="G71" s="231">
        <f t="shared" si="16"/>
        <v>9715291.4100000001</v>
      </c>
      <c r="H71" s="231">
        <f t="shared" si="16"/>
        <v>8191322.8000000007</v>
      </c>
      <c r="I71" s="231">
        <f t="shared" si="16"/>
        <v>2164124.23</v>
      </c>
      <c r="J71" s="231">
        <f t="shared" si="16"/>
        <v>-640155.62</v>
      </c>
      <c r="K71" s="231">
        <f>K8+K41</f>
        <v>9411685.9800000004</v>
      </c>
      <c r="L71" s="231">
        <f t="shared" si="16"/>
        <v>-40628.03</v>
      </c>
      <c r="M71" s="231">
        <f t="shared" si="16"/>
        <v>-22361.41</v>
      </c>
      <c r="N71" s="231">
        <f t="shared" si="16"/>
        <v>7773605.6500000004</v>
      </c>
      <c r="O71" s="231">
        <f t="shared" si="16"/>
        <v>1701069.77</v>
      </c>
      <c r="P71" s="231">
        <f t="shared" si="16"/>
        <v>-213853.44</v>
      </c>
      <c r="Q71" s="231">
        <f t="shared" si="16"/>
        <v>-201355.77</v>
      </c>
      <c r="R71" s="231">
        <f t="shared" si="16"/>
        <v>-12497.67</v>
      </c>
      <c r="S71" s="231">
        <f t="shared" si="16"/>
        <v>0</v>
      </c>
      <c r="T71" s="231">
        <f t="shared" si="17"/>
        <v>0</v>
      </c>
      <c r="U71" s="231">
        <f t="shared" si="16"/>
        <v>0</v>
      </c>
      <c r="V71" s="231">
        <f t="shared" si="16"/>
        <v>0</v>
      </c>
      <c r="W71" s="231">
        <f t="shared" si="16"/>
        <v>0</v>
      </c>
      <c r="X71" s="231">
        <f t="shared" si="16"/>
        <v>0</v>
      </c>
      <c r="Y71" s="231">
        <f t="shared" si="16"/>
        <v>0</v>
      </c>
      <c r="Z71" s="231">
        <f t="shared" si="16"/>
        <v>0</v>
      </c>
      <c r="AA71" s="231">
        <f t="shared" si="16"/>
        <v>0</v>
      </c>
      <c r="AB71" s="231">
        <f t="shared" si="16"/>
        <v>0</v>
      </c>
      <c r="AC71" s="231">
        <f t="shared" si="16"/>
        <v>0</v>
      </c>
    </row>
    <row r="72" spans="1:37" ht="14.25">
      <c r="A72" s="229" t="s">
        <v>83</v>
      </c>
      <c r="B72" s="230">
        <f t="shared" si="15"/>
        <v>65675100.05999998</v>
      </c>
      <c r="C72" s="230">
        <f t="shared" si="16"/>
        <v>-9138545.6800000016</v>
      </c>
      <c r="D72" s="230">
        <f t="shared" si="16"/>
        <v>-112560324.32000001</v>
      </c>
      <c r="E72" s="230">
        <f t="shared" si="16"/>
        <v>177943117.56999999</v>
      </c>
      <c r="F72" s="230">
        <f t="shared" si="16"/>
        <v>187225.85</v>
      </c>
      <c r="G72" s="230">
        <f t="shared" si="16"/>
        <v>7034794.209999999</v>
      </c>
      <c r="H72" s="230">
        <f t="shared" si="16"/>
        <v>0</v>
      </c>
      <c r="I72" s="230">
        <f t="shared" si="16"/>
        <v>9064.5400000000009</v>
      </c>
      <c r="J72" s="230">
        <f t="shared" si="16"/>
        <v>7025729.6699999999</v>
      </c>
      <c r="K72" s="230">
        <f t="shared" si="16"/>
        <v>1735718.4300000002</v>
      </c>
      <c r="L72" s="230">
        <f t="shared" si="16"/>
        <v>-33598.19</v>
      </c>
      <c r="M72" s="230">
        <f t="shared" si="16"/>
        <v>1769316.62</v>
      </c>
      <c r="N72" s="230">
        <f t="shared" si="16"/>
        <v>0</v>
      </c>
      <c r="O72" s="230">
        <f t="shared" si="16"/>
        <v>0</v>
      </c>
      <c r="P72" s="230">
        <f t="shared" si="16"/>
        <v>660329.51</v>
      </c>
      <c r="Q72" s="230">
        <f t="shared" si="16"/>
        <v>0</v>
      </c>
      <c r="R72" s="230">
        <f t="shared" si="16"/>
        <v>660329.51</v>
      </c>
      <c r="S72" s="230">
        <f t="shared" si="16"/>
        <v>2144.36</v>
      </c>
      <c r="T72" s="230">
        <f t="shared" si="17"/>
        <v>10.34</v>
      </c>
      <c r="U72" s="230">
        <f t="shared" si="16"/>
        <v>8.74</v>
      </c>
      <c r="V72" s="230">
        <f t="shared" si="16"/>
        <v>0</v>
      </c>
      <c r="W72" s="230">
        <f t="shared" si="16"/>
        <v>0</v>
      </c>
      <c r="X72" s="230">
        <f t="shared" si="16"/>
        <v>0</v>
      </c>
      <c r="Y72" s="230">
        <f t="shared" si="16"/>
        <v>0</v>
      </c>
      <c r="Z72" s="230">
        <f t="shared" si="16"/>
        <v>1.6</v>
      </c>
      <c r="AA72" s="230">
        <f t="shared" si="16"/>
        <v>0</v>
      </c>
      <c r="AB72" s="230">
        <f t="shared" si="16"/>
        <v>0</v>
      </c>
      <c r="AC72" s="230">
        <f t="shared" si="16"/>
        <v>0</v>
      </c>
    </row>
    <row r="73" spans="1:37" ht="14.25">
      <c r="A73" s="229" t="s">
        <v>37</v>
      </c>
      <c r="B73" s="230">
        <f t="shared" si="15"/>
        <v>-35470466.450000003</v>
      </c>
      <c r="C73" s="230">
        <f t="shared" si="16"/>
        <v>-540420.80000000005</v>
      </c>
      <c r="D73" s="230">
        <f t="shared" si="16"/>
        <v>7026078.1400000006</v>
      </c>
      <c r="E73" s="230">
        <f t="shared" si="16"/>
        <v>505606.86</v>
      </c>
      <c r="F73" s="230">
        <f t="shared" si="16"/>
        <v>510193.87</v>
      </c>
      <c r="G73" s="230">
        <f t="shared" si="16"/>
        <v>-18663842.830000002</v>
      </c>
      <c r="H73" s="230">
        <f t="shared" si="16"/>
        <v>15819.62</v>
      </c>
      <c r="I73" s="230">
        <f t="shared" si="16"/>
        <v>-2661661.46</v>
      </c>
      <c r="J73" s="230">
        <f t="shared" si="16"/>
        <v>-16018000.99</v>
      </c>
      <c r="K73" s="230">
        <f t="shared" si="16"/>
        <v>-20269102.600000001</v>
      </c>
      <c r="L73" s="230">
        <f t="shared" si="16"/>
        <v>16396461.109999999</v>
      </c>
      <c r="M73" s="230">
        <f t="shared" si="16"/>
        <v>-38223630.170000002</v>
      </c>
      <c r="N73" s="230">
        <f t="shared" si="16"/>
        <v>1558066.46</v>
      </c>
      <c r="O73" s="230">
        <f t="shared" si="16"/>
        <v>0</v>
      </c>
      <c r="P73" s="230">
        <f t="shared" si="16"/>
        <v>-3528785.22</v>
      </c>
      <c r="Q73" s="230">
        <f t="shared" si="16"/>
        <v>-4077084.12</v>
      </c>
      <c r="R73" s="230">
        <f t="shared" si="16"/>
        <v>548298.9</v>
      </c>
      <c r="S73" s="230">
        <f t="shared" si="16"/>
        <v>0</v>
      </c>
      <c r="T73" s="230">
        <f t="shared" si="17"/>
        <v>0</v>
      </c>
      <c r="U73" s="230">
        <f t="shared" si="16"/>
        <v>0</v>
      </c>
      <c r="V73" s="230">
        <f t="shared" si="16"/>
        <v>0</v>
      </c>
      <c r="W73" s="230">
        <f t="shared" si="16"/>
        <v>0</v>
      </c>
      <c r="X73" s="230">
        <f t="shared" si="16"/>
        <v>0</v>
      </c>
      <c r="Y73" s="230">
        <f t="shared" si="16"/>
        <v>0</v>
      </c>
      <c r="Z73" s="230">
        <f t="shared" si="16"/>
        <v>0</v>
      </c>
      <c r="AA73" s="230">
        <f t="shared" si="16"/>
        <v>0</v>
      </c>
      <c r="AB73" s="230">
        <f t="shared" si="16"/>
        <v>0</v>
      </c>
      <c r="AC73" s="230">
        <f t="shared" si="16"/>
        <v>0</v>
      </c>
    </row>
    <row r="74" spans="1:37" ht="14.25">
      <c r="A74" s="229" t="s">
        <v>84</v>
      </c>
      <c r="B74" s="230">
        <f t="shared" si="15"/>
        <v>0</v>
      </c>
      <c r="C74" s="230">
        <f t="shared" si="16"/>
        <v>0</v>
      </c>
      <c r="D74" s="230">
        <f t="shared" si="16"/>
        <v>0</v>
      </c>
      <c r="E74" s="230">
        <f t="shared" si="16"/>
        <v>0</v>
      </c>
      <c r="F74" s="230">
        <f t="shared" si="16"/>
        <v>0</v>
      </c>
      <c r="G74" s="230">
        <f t="shared" si="16"/>
        <v>0</v>
      </c>
      <c r="H74" s="230">
        <f t="shared" si="16"/>
        <v>0</v>
      </c>
      <c r="I74" s="230">
        <f t="shared" si="16"/>
        <v>0</v>
      </c>
      <c r="J74" s="230">
        <f t="shared" si="16"/>
        <v>0</v>
      </c>
      <c r="K74" s="230">
        <f t="shared" si="16"/>
        <v>0</v>
      </c>
      <c r="L74" s="230">
        <f t="shared" si="16"/>
        <v>0</v>
      </c>
      <c r="M74" s="230">
        <f t="shared" si="16"/>
        <v>0</v>
      </c>
      <c r="N74" s="230">
        <f t="shared" si="16"/>
        <v>0</v>
      </c>
      <c r="O74" s="230">
        <f t="shared" si="16"/>
        <v>0</v>
      </c>
      <c r="P74" s="230">
        <f t="shared" si="16"/>
        <v>0</v>
      </c>
      <c r="Q74" s="230">
        <f t="shared" si="16"/>
        <v>0</v>
      </c>
      <c r="R74" s="230">
        <f t="shared" si="16"/>
        <v>0</v>
      </c>
      <c r="S74" s="230">
        <f t="shared" si="16"/>
        <v>0</v>
      </c>
      <c r="T74" s="230">
        <f t="shared" si="17"/>
        <v>0</v>
      </c>
      <c r="U74" s="230">
        <f t="shared" si="16"/>
        <v>0</v>
      </c>
      <c r="V74" s="230">
        <f t="shared" si="16"/>
        <v>0</v>
      </c>
      <c r="W74" s="230">
        <f t="shared" si="16"/>
        <v>0</v>
      </c>
      <c r="X74" s="230">
        <f t="shared" si="16"/>
        <v>0</v>
      </c>
      <c r="Y74" s="230">
        <f t="shared" si="16"/>
        <v>0</v>
      </c>
      <c r="Z74" s="230">
        <f t="shared" si="16"/>
        <v>0</v>
      </c>
      <c r="AA74" s="230">
        <f t="shared" si="16"/>
        <v>0</v>
      </c>
      <c r="AB74" s="230">
        <f t="shared" si="16"/>
        <v>0</v>
      </c>
      <c r="AC74" s="230">
        <f t="shared" si="16"/>
        <v>0</v>
      </c>
    </row>
    <row r="75" spans="1:37" ht="14.25">
      <c r="A75" s="229" t="s">
        <v>39</v>
      </c>
      <c r="B75" s="230">
        <f t="shared" si="15"/>
        <v>-15685806.870000035</v>
      </c>
      <c r="C75" s="230">
        <f t="shared" si="16"/>
        <v>29788390.603333339</v>
      </c>
      <c r="D75" s="230">
        <f t="shared" si="16"/>
        <v>-7327.0666666699999</v>
      </c>
      <c r="E75" s="230">
        <f t="shared" si="16"/>
        <v>-772800.01333333005</v>
      </c>
      <c r="F75" s="230">
        <f t="shared" si="16"/>
        <v>-7327.0666666699999</v>
      </c>
      <c r="G75" s="230">
        <f t="shared" si="16"/>
        <v>-104012345.16666666</v>
      </c>
      <c r="H75" s="230">
        <f t="shared" si="16"/>
        <v>-108297121.94</v>
      </c>
      <c r="I75" s="230">
        <f t="shared" si="16"/>
        <v>783487.61333333002</v>
      </c>
      <c r="J75" s="230">
        <f t="shared" si="16"/>
        <v>3501289.16</v>
      </c>
      <c r="K75" s="230">
        <f>K12+K45</f>
        <v>90141899.98333329</v>
      </c>
      <c r="L75" s="230">
        <f t="shared" si="16"/>
        <v>36572752.123333305</v>
      </c>
      <c r="M75" s="230">
        <f t="shared" si="16"/>
        <v>61536444.049999997</v>
      </c>
      <c r="N75" s="230">
        <f t="shared" si="16"/>
        <v>1572264.97</v>
      </c>
      <c r="O75" s="230">
        <f t="shared" si="16"/>
        <v>-9539561.1600000001</v>
      </c>
      <c r="P75" s="230">
        <f t="shared" si="16"/>
        <v>-30823625.210000008</v>
      </c>
      <c r="Q75" s="230">
        <f t="shared" si="16"/>
        <v>-21868470.290000007</v>
      </c>
      <c r="R75" s="230">
        <f t="shared" si="16"/>
        <v>-8955154.9199999999</v>
      </c>
      <c r="S75" s="230">
        <f t="shared" si="16"/>
        <v>0</v>
      </c>
      <c r="T75" s="230">
        <f t="shared" si="17"/>
        <v>0</v>
      </c>
      <c r="U75" s="230">
        <f t="shared" si="16"/>
        <v>0</v>
      </c>
      <c r="V75" s="230">
        <f t="shared" si="16"/>
        <v>0</v>
      </c>
      <c r="W75" s="230">
        <f t="shared" si="16"/>
        <v>0</v>
      </c>
      <c r="X75" s="230">
        <f t="shared" si="16"/>
        <v>0</v>
      </c>
      <c r="Y75" s="230">
        <f t="shared" si="16"/>
        <v>0</v>
      </c>
      <c r="Z75" s="230">
        <f t="shared" si="16"/>
        <v>0</v>
      </c>
      <c r="AA75" s="230">
        <f t="shared" si="16"/>
        <v>0</v>
      </c>
      <c r="AB75" s="230">
        <f t="shared" si="16"/>
        <v>0</v>
      </c>
      <c r="AC75" s="230">
        <f t="shared" si="16"/>
        <v>0</v>
      </c>
    </row>
    <row r="76" spans="1:37" ht="14.25">
      <c r="A76" s="229" t="s">
        <v>85</v>
      </c>
      <c r="B76" s="230">
        <f t="shared" si="15"/>
        <v>-431279.77999999997</v>
      </c>
      <c r="C76" s="230">
        <f t="shared" si="16"/>
        <v>0</v>
      </c>
      <c r="D76" s="230">
        <f t="shared" si="16"/>
        <v>49677.51</v>
      </c>
      <c r="E76" s="230">
        <f t="shared" si="16"/>
        <v>-480957.29</v>
      </c>
      <c r="F76" s="230">
        <f t="shared" si="16"/>
        <v>0</v>
      </c>
      <c r="G76" s="230">
        <f t="shared" si="16"/>
        <v>0</v>
      </c>
      <c r="H76" s="230">
        <f t="shared" si="16"/>
        <v>0</v>
      </c>
      <c r="I76" s="230">
        <f t="shared" si="16"/>
        <v>0</v>
      </c>
      <c r="J76" s="230">
        <f t="shared" si="16"/>
        <v>0</v>
      </c>
      <c r="K76" s="230">
        <f t="shared" si="16"/>
        <v>0</v>
      </c>
      <c r="L76" s="230">
        <f t="shared" si="16"/>
        <v>0</v>
      </c>
      <c r="M76" s="230">
        <f t="shared" si="16"/>
        <v>0</v>
      </c>
      <c r="N76" s="230">
        <f t="shared" si="16"/>
        <v>0</v>
      </c>
      <c r="O76" s="230">
        <f t="shared" si="16"/>
        <v>0</v>
      </c>
      <c r="P76" s="230">
        <f t="shared" si="16"/>
        <v>0</v>
      </c>
      <c r="Q76" s="230">
        <f t="shared" si="16"/>
        <v>0</v>
      </c>
      <c r="R76" s="230">
        <f t="shared" si="16"/>
        <v>0</v>
      </c>
      <c r="S76" s="230">
        <f t="shared" si="16"/>
        <v>0</v>
      </c>
      <c r="T76" s="230">
        <f t="shared" si="17"/>
        <v>0</v>
      </c>
      <c r="U76" s="230">
        <f t="shared" si="16"/>
        <v>0</v>
      </c>
      <c r="V76" s="230">
        <f t="shared" si="16"/>
        <v>0</v>
      </c>
      <c r="W76" s="230">
        <f t="shared" si="16"/>
        <v>0</v>
      </c>
      <c r="X76" s="230">
        <f t="shared" si="16"/>
        <v>0</v>
      </c>
      <c r="Y76" s="230">
        <f t="shared" si="16"/>
        <v>0</v>
      </c>
      <c r="Z76" s="230">
        <f t="shared" si="16"/>
        <v>0</v>
      </c>
      <c r="AA76" s="230">
        <f t="shared" si="16"/>
        <v>0</v>
      </c>
      <c r="AB76" s="230">
        <f t="shared" si="16"/>
        <v>0</v>
      </c>
      <c r="AC76" s="230">
        <f t="shared" si="16"/>
        <v>0</v>
      </c>
    </row>
    <row r="77" spans="1:37" ht="14.25">
      <c r="A77" s="229" t="s">
        <v>86</v>
      </c>
      <c r="B77" s="232">
        <f t="shared" si="15"/>
        <v>11579314.68</v>
      </c>
      <c r="C77" s="232">
        <f t="shared" si="16"/>
        <v>-667184.81000000006</v>
      </c>
      <c r="D77" s="232">
        <f t="shared" si="16"/>
        <v>0</v>
      </c>
      <c r="E77" s="232">
        <f t="shared" si="16"/>
        <v>12246499.49</v>
      </c>
      <c r="F77" s="232">
        <f t="shared" si="16"/>
        <v>0</v>
      </c>
      <c r="G77" s="232">
        <f t="shared" si="16"/>
        <v>0</v>
      </c>
      <c r="H77" s="232">
        <f t="shared" si="16"/>
        <v>0</v>
      </c>
      <c r="I77" s="232">
        <f t="shared" si="16"/>
        <v>0</v>
      </c>
      <c r="J77" s="232">
        <f t="shared" si="16"/>
        <v>0</v>
      </c>
      <c r="K77" s="232">
        <f t="shared" si="16"/>
        <v>0</v>
      </c>
      <c r="L77" s="232">
        <f t="shared" si="16"/>
        <v>0</v>
      </c>
      <c r="M77" s="232">
        <f t="shared" si="16"/>
        <v>0</v>
      </c>
      <c r="N77" s="232">
        <f t="shared" si="16"/>
        <v>0</v>
      </c>
      <c r="O77" s="232">
        <f t="shared" si="16"/>
        <v>0</v>
      </c>
      <c r="P77" s="232">
        <f t="shared" si="16"/>
        <v>0</v>
      </c>
      <c r="Q77" s="232">
        <f t="shared" si="16"/>
        <v>0</v>
      </c>
      <c r="R77" s="232">
        <f t="shared" si="16"/>
        <v>0</v>
      </c>
      <c r="S77" s="232">
        <f t="shared" si="16"/>
        <v>0</v>
      </c>
      <c r="T77" s="232">
        <f t="shared" si="17"/>
        <v>0</v>
      </c>
      <c r="U77" s="232">
        <f t="shared" si="16"/>
        <v>0</v>
      </c>
      <c r="V77" s="232">
        <f t="shared" si="16"/>
        <v>0</v>
      </c>
      <c r="W77" s="232">
        <f t="shared" si="16"/>
        <v>0</v>
      </c>
      <c r="X77" s="232">
        <f t="shared" si="16"/>
        <v>0</v>
      </c>
      <c r="Y77" s="232">
        <f t="shared" si="16"/>
        <v>0</v>
      </c>
      <c r="Z77" s="232">
        <f t="shared" si="16"/>
        <v>0</v>
      </c>
      <c r="AA77" s="232">
        <f t="shared" si="16"/>
        <v>0</v>
      </c>
      <c r="AB77" s="232">
        <f t="shared" ref="AB77:AC77" si="18">AB14+AB47</f>
        <v>0</v>
      </c>
      <c r="AC77" s="232">
        <f t="shared" si="18"/>
        <v>0</v>
      </c>
    </row>
    <row r="78" spans="1:37" ht="14.25">
      <c r="A78" s="229" t="s">
        <v>87</v>
      </c>
      <c r="B78" s="232">
        <f t="shared" si="15"/>
        <v>-108.76999999999998</v>
      </c>
      <c r="C78" s="232">
        <f t="shared" ref="C78:AC87" si="19">C15+C48</f>
        <v>0</v>
      </c>
      <c r="D78" s="232">
        <f t="shared" si="19"/>
        <v>181.13</v>
      </c>
      <c r="E78" s="232">
        <f t="shared" si="19"/>
        <v>-289.89999999999998</v>
      </c>
      <c r="F78" s="232">
        <f t="shared" si="19"/>
        <v>0</v>
      </c>
      <c r="G78" s="232">
        <f t="shared" si="19"/>
        <v>0</v>
      </c>
      <c r="H78" s="232">
        <f t="shared" si="19"/>
        <v>0</v>
      </c>
      <c r="I78" s="232">
        <f t="shared" si="19"/>
        <v>0</v>
      </c>
      <c r="J78" s="232">
        <f t="shared" si="19"/>
        <v>0</v>
      </c>
      <c r="K78" s="232">
        <f t="shared" si="19"/>
        <v>0</v>
      </c>
      <c r="L78" s="232">
        <f t="shared" si="19"/>
        <v>0</v>
      </c>
      <c r="M78" s="232">
        <f t="shared" si="19"/>
        <v>0</v>
      </c>
      <c r="N78" s="232">
        <f t="shared" si="19"/>
        <v>0</v>
      </c>
      <c r="O78" s="232">
        <f t="shared" si="19"/>
        <v>0</v>
      </c>
      <c r="P78" s="232">
        <f t="shared" si="19"/>
        <v>0</v>
      </c>
      <c r="Q78" s="232">
        <f t="shared" si="19"/>
        <v>0</v>
      </c>
      <c r="R78" s="232">
        <f t="shared" si="19"/>
        <v>0</v>
      </c>
      <c r="S78" s="232">
        <f t="shared" si="19"/>
        <v>0</v>
      </c>
      <c r="T78" s="232">
        <f t="shared" si="17"/>
        <v>0</v>
      </c>
      <c r="U78" s="232">
        <f t="shared" si="19"/>
        <v>0</v>
      </c>
      <c r="V78" s="232">
        <f t="shared" si="19"/>
        <v>0</v>
      </c>
      <c r="W78" s="232">
        <f t="shared" si="19"/>
        <v>0</v>
      </c>
      <c r="X78" s="232">
        <f t="shared" si="19"/>
        <v>0</v>
      </c>
      <c r="Y78" s="232">
        <f t="shared" si="19"/>
        <v>0</v>
      </c>
      <c r="Z78" s="232">
        <f t="shared" si="19"/>
        <v>0</v>
      </c>
      <c r="AA78" s="232">
        <f t="shared" si="19"/>
        <v>0</v>
      </c>
      <c r="AB78" s="232">
        <f t="shared" si="19"/>
        <v>0</v>
      </c>
      <c r="AC78" s="232">
        <f t="shared" si="19"/>
        <v>0</v>
      </c>
    </row>
    <row r="79" spans="1:37" ht="14.25">
      <c r="A79" s="229" t="s">
        <v>88</v>
      </c>
      <c r="B79" s="232">
        <f t="shared" si="15"/>
        <v>0</v>
      </c>
      <c r="C79" s="232">
        <f t="shared" si="19"/>
        <v>0</v>
      </c>
      <c r="D79" s="232">
        <f t="shared" si="19"/>
        <v>0</v>
      </c>
      <c r="E79" s="232">
        <f t="shared" si="19"/>
        <v>0</v>
      </c>
      <c r="F79" s="232">
        <f t="shared" si="19"/>
        <v>0</v>
      </c>
      <c r="G79" s="232">
        <f t="shared" si="19"/>
        <v>0</v>
      </c>
      <c r="H79" s="232">
        <f t="shared" si="19"/>
        <v>0</v>
      </c>
      <c r="I79" s="232">
        <f t="shared" si="19"/>
        <v>0</v>
      </c>
      <c r="J79" s="232">
        <f t="shared" si="19"/>
        <v>0</v>
      </c>
      <c r="K79" s="232">
        <f t="shared" si="19"/>
        <v>0</v>
      </c>
      <c r="L79" s="232">
        <f t="shared" si="19"/>
        <v>0</v>
      </c>
      <c r="M79" s="232">
        <f t="shared" si="19"/>
        <v>0</v>
      </c>
      <c r="N79" s="232">
        <f t="shared" si="19"/>
        <v>0</v>
      </c>
      <c r="O79" s="232">
        <f t="shared" si="19"/>
        <v>0</v>
      </c>
      <c r="P79" s="232">
        <f t="shared" si="19"/>
        <v>0</v>
      </c>
      <c r="Q79" s="232">
        <f t="shared" si="19"/>
        <v>0</v>
      </c>
      <c r="R79" s="232">
        <f t="shared" si="19"/>
        <v>0</v>
      </c>
      <c r="S79" s="232">
        <f t="shared" si="19"/>
        <v>0</v>
      </c>
      <c r="T79" s="232">
        <f t="shared" si="17"/>
        <v>0</v>
      </c>
      <c r="U79" s="232">
        <f t="shared" si="19"/>
        <v>0</v>
      </c>
      <c r="V79" s="232">
        <f t="shared" si="19"/>
        <v>0</v>
      </c>
      <c r="W79" s="232">
        <f t="shared" si="19"/>
        <v>0</v>
      </c>
      <c r="X79" s="232">
        <f t="shared" si="19"/>
        <v>0</v>
      </c>
      <c r="Y79" s="232">
        <f t="shared" si="19"/>
        <v>0</v>
      </c>
      <c r="Z79" s="232">
        <f t="shared" si="19"/>
        <v>0</v>
      </c>
      <c r="AA79" s="232">
        <f t="shared" si="19"/>
        <v>0</v>
      </c>
      <c r="AB79" s="232">
        <f t="shared" si="19"/>
        <v>0</v>
      </c>
      <c r="AC79" s="232">
        <f t="shared" si="19"/>
        <v>0</v>
      </c>
    </row>
    <row r="80" spans="1:37">
      <c r="A80" s="197" t="s">
        <v>44</v>
      </c>
      <c r="B80" s="233">
        <f t="shared" si="15"/>
        <v>207811171.18013</v>
      </c>
      <c r="C80" s="233">
        <f t="shared" si="19"/>
        <v>-1360804.15799</v>
      </c>
      <c r="D80" s="233">
        <f>D17+D50</f>
        <v>57221104.122616</v>
      </c>
      <c r="E80" s="233">
        <f t="shared" si="19"/>
        <v>118721831.69357601</v>
      </c>
      <c r="F80" s="233">
        <f t="shared" si="19"/>
        <v>1827067.1952840001</v>
      </c>
      <c r="G80" s="233">
        <f t="shared" si="19"/>
        <v>5273242.8506119996</v>
      </c>
      <c r="H80" s="233">
        <f t="shared" si="19"/>
        <v>2016536.3</v>
      </c>
      <c r="I80" s="233">
        <f t="shared" si="19"/>
        <v>1102382.707095</v>
      </c>
      <c r="J80" s="233">
        <f t="shared" si="19"/>
        <v>2154323.8435169999</v>
      </c>
      <c r="K80" s="233">
        <f t="shared" si="19"/>
        <v>6840887.7878450006</v>
      </c>
      <c r="L80" s="233">
        <f t="shared" si="19"/>
        <v>1605986.2854800001</v>
      </c>
      <c r="M80" s="233">
        <f t="shared" si="19"/>
        <v>1989069.583257</v>
      </c>
      <c r="N80" s="233">
        <f t="shared" si="19"/>
        <v>2671983.4605970001</v>
      </c>
      <c r="O80" s="233">
        <f t="shared" si="19"/>
        <v>573848.45851100003</v>
      </c>
      <c r="P80" s="233">
        <f t="shared" si="19"/>
        <v>2324500.1541749998</v>
      </c>
      <c r="Q80" s="233">
        <f t="shared" si="19"/>
        <v>794619.9525309999</v>
      </c>
      <c r="R80" s="233">
        <f t="shared" si="19"/>
        <v>1529880.2016440001</v>
      </c>
      <c r="S80" s="233">
        <f t="shared" si="19"/>
        <v>7088011.6699999999</v>
      </c>
      <c r="T80" s="233">
        <f t="shared" si="17"/>
        <v>18790408.729295999</v>
      </c>
      <c r="U80" s="233">
        <f t="shared" si="19"/>
        <v>7581366.1399999997</v>
      </c>
      <c r="V80" s="233">
        <f t="shared" si="19"/>
        <v>4706575.3592079999</v>
      </c>
      <c r="W80" s="233">
        <f t="shared" si="19"/>
        <v>3287011.4100879999</v>
      </c>
      <c r="X80" s="233">
        <f t="shared" si="19"/>
        <v>1232998.6399999999</v>
      </c>
      <c r="Y80" s="233">
        <f t="shared" si="19"/>
        <v>1317720.3700000001</v>
      </c>
      <c r="Z80" s="233">
        <f t="shared" si="19"/>
        <v>664736.81000000006</v>
      </c>
      <c r="AA80" s="233">
        <f t="shared" si="19"/>
        <v>0</v>
      </c>
      <c r="AB80" s="233">
        <f t="shared" si="19"/>
        <v>3701681.9</v>
      </c>
      <c r="AC80" s="233">
        <f t="shared" si="19"/>
        <v>4186552.1700000004</v>
      </c>
    </row>
    <row r="81" spans="1:29" ht="14.25">
      <c r="A81" s="234" t="s">
        <v>89</v>
      </c>
      <c r="B81" s="232">
        <f t="shared" si="15"/>
        <v>2398608.9868800002</v>
      </c>
      <c r="C81" s="235">
        <f t="shared" si="19"/>
        <v>-3344.91804</v>
      </c>
      <c r="D81" s="235">
        <f t="shared" si="19"/>
        <v>-135996.02058399998</v>
      </c>
      <c r="E81" s="235">
        <f t="shared" si="19"/>
        <v>2227869.2417760002</v>
      </c>
      <c r="F81" s="235">
        <f t="shared" si="19"/>
        <v>32493.935183999998</v>
      </c>
      <c r="G81" s="235">
        <f t="shared" si="19"/>
        <v>-57100.803887999995</v>
      </c>
      <c r="H81" s="235">
        <f t="shared" si="19"/>
        <v>58954.700000000004</v>
      </c>
      <c r="I81" s="235">
        <f t="shared" si="19"/>
        <v>16118.389720000001</v>
      </c>
      <c r="J81" s="235">
        <f t="shared" si="19"/>
        <v>-132173.89360799998</v>
      </c>
      <c r="K81" s="235">
        <f t="shared" si="19"/>
        <v>326901.43171999994</v>
      </c>
      <c r="L81" s="235">
        <f t="shared" si="19"/>
        <v>379978.93847999995</v>
      </c>
      <c r="M81" s="235">
        <f t="shared" si="19"/>
        <v>-125773.75216800001</v>
      </c>
      <c r="N81" s="235">
        <f t="shared" si="19"/>
        <v>54884.911672000002</v>
      </c>
      <c r="O81" s="235">
        <f t="shared" si="19"/>
        <v>17811.333736</v>
      </c>
      <c r="P81" s="235">
        <f t="shared" si="19"/>
        <v>-29271.718999999997</v>
      </c>
      <c r="Q81" s="235">
        <f t="shared" si="19"/>
        <v>-30978.221544</v>
      </c>
      <c r="R81" s="235">
        <f t="shared" si="19"/>
        <v>1706.5025439999999</v>
      </c>
      <c r="S81" s="235">
        <f t="shared" si="19"/>
        <v>20</v>
      </c>
      <c r="T81" s="235">
        <f t="shared" si="17"/>
        <v>69551.774896000003</v>
      </c>
      <c r="U81" s="235">
        <f t="shared" si="19"/>
        <v>56345.69</v>
      </c>
      <c r="V81" s="235">
        <f t="shared" si="19"/>
        <v>1391.7530080000001</v>
      </c>
      <c r="W81" s="235">
        <f t="shared" si="19"/>
        <v>12020.771888000001</v>
      </c>
      <c r="X81" s="235">
        <f t="shared" si="19"/>
        <v>-49.62</v>
      </c>
      <c r="Y81" s="235">
        <f t="shared" si="19"/>
        <v>-131.69</v>
      </c>
      <c r="Z81" s="235">
        <f t="shared" si="19"/>
        <v>-25.13</v>
      </c>
      <c r="AA81" s="235">
        <f t="shared" si="19"/>
        <v>0</v>
      </c>
      <c r="AB81" s="235">
        <f t="shared" si="19"/>
        <v>-4199.43</v>
      </c>
      <c r="AC81" s="235">
        <f t="shared" si="19"/>
        <v>-712.7</v>
      </c>
    </row>
    <row r="82" spans="1:29" ht="14.25">
      <c r="A82" s="234" t="s">
        <v>90</v>
      </c>
      <c r="B82" s="232">
        <f t="shared" si="15"/>
        <v>204300680.58324999</v>
      </c>
      <c r="C82" s="235">
        <f t="shared" si="19"/>
        <v>-1357459.2399500001</v>
      </c>
      <c r="D82" s="235">
        <f t="shared" si="19"/>
        <v>57733170.353199996</v>
      </c>
      <c r="E82" s="235">
        <f t="shared" si="19"/>
        <v>115006010.6318</v>
      </c>
      <c r="F82" s="235">
        <f t="shared" si="19"/>
        <v>1794573.2600999998</v>
      </c>
      <c r="G82" s="235">
        <f t="shared" si="19"/>
        <v>5330343.6544999992</v>
      </c>
      <c r="H82" s="235">
        <f t="shared" si="19"/>
        <v>1957581.6</v>
      </c>
      <c r="I82" s="235">
        <f t="shared" si="19"/>
        <v>1086264.3173749999</v>
      </c>
      <c r="J82" s="235">
        <f t="shared" si="19"/>
        <v>2286497.737125</v>
      </c>
      <c r="K82" s="235">
        <f t="shared" si="19"/>
        <v>6513986.3561249999</v>
      </c>
      <c r="L82" s="235">
        <f t="shared" si="19"/>
        <v>1226007.3470000001</v>
      </c>
      <c r="M82" s="235">
        <f t="shared" si="19"/>
        <v>2114843.3354250002</v>
      </c>
      <c r="N82" s="235">
        <f t="shared" si="19"/>
        <v>2617098.5489249998</v>
      </c>
      <c r="O82" s="235">
        <f t="shared" si="19"/>
        <v>556037.12477500003</v>
      </c>
      <c r="P82" s="235">
        <f t="shared" si="19"/>
        <v>2353771.8731749998</v>
      </c>
      <c r="Q82" s="235">
        <f t="shared" si="19"/>
        <v>825598.17407499999</v>
      </c>
      <c r="R82" s="235">
        <f t="shared" si="19"/>
        <v>1528173.6991000001</v>
      </c>
      <c r="S82" s="235">
        <f t="shared" si="19"/>
        <v>7087991.6699999999</v>
      </c>
      <c r="T82" s="235">
        <f t="shared" si="17"/>
        <v>18720856.954400003</v>
      </c>
      <c r="U82" s="235">
        <f t="shared" si="19"/>
        <v>7525020.4500000002</v>
      </c>
      <c r="V82" s="235">
        <f t="shared" si="19"/>
        <v>4705183.6062000003</v>
      </c>
      <c r="W82" s="235">
        <f t="shared" si="19"/>
        <v>3274990.6381999999</v>
      </c>
      <c r="X82" s="235">
        <f t="shared" si="19"/>
        <v>1233048.26</v>
      </c>
      <c r="Y82" s="235">
        <f t="shared" si="19"/>
        <v>1317852.06</v>
      </c>
      <c r="Z82" s="235">
        <f t="shared" si="19"/>
        <v>664761.93999999994</v>
      </c>
      <c r="AA82" s="235">
        <f t="shared" si="19"/>
        <v>0</v>
      </c>
      <c r="AB82" s="235">
        <f t="shared" si="19"/>
        <v>3705881.33</v>
      </c>
      <c r="AC82" s="235">
        <f t="shared" si="19"/>
        <v>4187264.87</v>
      </c>
    </row>
    <row r="83" spans="1:29" ht="14.25">
      <c r="A83" s="234" t="s">
        <v>91</v>
      </c>
      <c r="B83" s="232">
        <f t="shared" si="15"/>
        <v>-388370.21</v>
      </c>
      <c r="C83" s="235">
        <f t="shared" si="19"/>
        <v>0</v>
      </c>
      <c r="D83" s="235">
        <f t="shared" si="19"/>
        <v>-376070.21</v>
      </c>
      <c r="E83" s="235">
        <f t="shared" si="19"/>
        <v>-12300</v>
      </c>
      <c r="F83" s="235">
        <f t="shared" si="19"/>
        <v>0</v>
      </c>
      <c r="G83" s="235">
        <f t="shared" si="19"/>
        <v>0</v>
      </c>
      <c r="H83" s="235">
        <f t="shared" si="19"/>
        <v>0</v>
      </c>
      <c r="I83" s="235">
        <f t="shared" si="19"/>
        <v>0</v>
      </c>
      <c r="J83" s="235">
        <f t="shared" si="19"/>
        <v>0</v>
      </c>
      <c r="K83" s="235">
        <f t="shared" si="19"/>
        <v>0</v>
      </c>
      <c r="L83" s="235">
        <f t="shared" si="19"/>
        <v>0</v>
      </c>
      <c r="M83" s="235">
        <f t="shared" si="19"/>
        <v>0</v>
      </c>
      <c r="N83" s="235">
        <f t="shared" si="19"/>
        <v>0</v>
      </c>
      <c r="O83" s="235">
        <f t="shared" si="19"/>
        <v>0</v>
      </c>
      <c r="P83" s="235">
        <f t="shared" si="19"/>
        <v>0</v>
      </c>
      <c r="Q83" s="235">
        <f t="shared" si="19"/>
        <v>0</v>
      </c>
      <c r="R83" s="235">
        <f t="shared" si="19"/>
        <v>0</v>
      </c>
      <c r="S83" s="235">
        <f t="shared" si="19"/>
        <v>0</v>
      </c>
      <c r="T83" s="235">
        <f t="shared" si="17"/>
        <v>0</v>
      </c>
      <c r="U83" s="235">
        <f t="shared" si="19"/>
        <v>0</v>
      </c>
      <c r="V83" s="235">
        <f t="shared" si="19"/>
        <v>0</v>
      </c>
      <c r="W83" s="235">
        <f t="shared" si="19"/>
        <v>0</v>
      </c>
      <c r="X83" s="235">
        <f t="shared" si="19"/>
        <v>0</v>
      </c>
      <c r="Y83" s="235">
        <f t="shared" si="19"/>
        <v>0</v>
      </c>
      <c r="Z83" s="235">
        <f t="shared" si="19"/>
        <v>0</v>
      </c>
      <c r="AA83" s="235">
        <f t="shared" si="19"/>
        <v>0</v>
      </c>
      <c r="AB83" s="235">
        <f t="shared" si="19"/>
        <v>0</v>
      </c>
      <c r="AC83" s="235">
        <f t="shared" si="19"/>
        <v>0</v>
      </c>
    </row>
    <row r="84" spans="1:29" ht="14.25">
      <c r="A84" s="234" t="s">
        <v>92</v>
      </c>
      <c r="B84" s="232">
        <f t="shared" si="15"/>
        <v>1500251.82</v>
      </c>
      <c r="C84" s="235">
        <f t="shared" si="19"/>
        <v>0</v>
      </c>
      <c r="D84" s="235">
        <f t="shared" si="19"/>
        <v>0</v>
      </c>
      <c r="E84" s="235">
        <f t="shared" si="19"/>
        <v>1500251.82</v>
      </c>
      <c r="F84" s="235">
        <f t="shared" si="19"/>
        <v>0</v>
      </c>
      <c r="G84" s="235">
        <f t="shared" si="19"/>
        <v>0</v>
      </c>
      <c r="H84" s="235">
        <f t="shared" si="19"/>
        <v>0</v>
      </c>
      <c r="I84" s="235">
        <f t="shared" si="19"/>
        <v>0</v>
      </c>
      <c r="J84" s="235">
        <f t="shared" si="19"/>
        <v>0</v>
      </c>
      <c r="K84" s="235">
        <f t="shared" si="19"/>
        <v>0</v>
      </c>
      <c r="L84" s="235">
        <f t="shared" si="19"/>
        <v>0</v>
      </c>
      <c r="M84" s="235">
        <f t="shared" si="19"/>
        <v>0</v>
      </c>
      <c r="N84" s="235">
        <f t="shared" si="19"/>
        <v>0</v>
      </c>
      <c r="O84" s="235">
        <f t="shared" si="19"/>
        <v>0</v>
      </c>
      <c r="P84" s="235">
        <f t="shared" si="19"/>
        <v>0</v>
      </c>
      <c r="Q84" s="235">
        <f t="shared" si="19"/>
        <v>0</v>
      </c>
      <c r="R84" s="235">
        <f t="shared" si="19"/>
        <v>0</v>
      </c>
      <c r="S84" s="235">
        <f t="shared" si="19"/>
        <v>0</v>
      </c>
      <c r="T84" s="235">
        <f t="shared" si="17"/>
        <v>0</v>
      </c>
      <c r="U84" s="235">
        <f t="shared" si="19"/>
        <v>0</v>
      </c>
      <c r="V84" s="235">
        <f t="shared" si="19"/>
        <v>0</v>
      </c>
      <c r="W84" s="235">
        <f t="shared" si="19"/>
        <v>0</v>
      </c>
      <c r="X84" s="235">
        <f t="shared" si="19"/>
        <v>0</v>
      </c>
      <c r="Y84" s="235">
        <f t="shared" si="19"/>
        <v>0</v>
      </c>
      <c r="Z84" s="235">
        <f t="shared" si="19"/>
        <v>0</v>
      </c>
      <c r="AA84" s="235">
        <f t="shared" si="19"/>
        <v>0</v>
      </c>
      <c r="AB84" s="235">
        <f t="shared" si="19"/>
        <v>0</v>
      </c>
      <c r="AC84" s="235">
        <f t="shared" si="19"/>
        <v>0</v>
      </c>
    </row>
    <row r="85" spans="1:29">
      <c r="A85" s="197" t="s">
        <v>93</v>
      </c>
      <c r="B85" s="233">
        <f t="shared" si="15"/>
        <v>-10518909.330130018</v>
      </c>
      <c r="C85" s="233">
        <f t="shared" si="19"/>
        <v>21335967.791323341</v>
      </c>
      <c r="D85" s="233">
        <f t="shared" si="19"/>
        <v>-159500054.34928268</v>
      </c>
      <c r="E85" s="233">
        <f t="shared" si="19"/>
        <v>211665605.4830907</v>
      </c>
      <c r="F85" s="233">
        <f t="shared" si="19"/>
        <v>3477371.8580493303</v>
      </c>
      <c r="G85" s="233">
        <f t="shared" si="19"/>
        <v>-111122433.79727867</v>
      </c>
      <c r="H85" s="233">
        <f t="shared" si="19"/>
        <v>-102106515.82000001</v>
      </c>
      <c r="I85" s="233">
        <f t="shared" si="19"/>
        <v>-730456.35376166995</v>
      </c>
      <c r="J85" s="233">
        <f t="shared" si="19"/>
        <v>-8285461.623517001</v>
      </c>
      <c r="K85" s="233">
        <f t="shared" si="19"/>
        <v>72173845.455488294</v>
      </c>
      <c r="L85" s="233">
        <f t="shared" si="19"/>
        <v>49230456.227853298</v>
      </c>
      <c r="M85" s="233">
        <f t="shared" si="19"/>
        <v>22345806.886743002</v>
      </c>
      <c r="N85" s="233">
        <f t="shared" si="19"/>
        <v>8231953.6194029991</v>
      </c>
      <c r="O85" s="233">
        <f t="shared" si="19"/>
        <v>-7634371.2785109999</v>
      </c>
      <c r="P85" s="233">
        <f t="shared" si="19"/>
        <v>-36231743.364174992</v>
      </c>
      <c r="Q85" s="233">
        <f t="shared" si="19"/>
        <v>-26941530.132530995</v>
      </c>
      <c r="R85" s="233">
        <f t="shared" si="19"/>
        <v>-9290213.231643999</v>
      </c>
      <c r="S85" s="233">
        <f t="shared" si="19"/>
        <v>-7089109.3099999996</v>
      </c>
      <c r="T85" s="233">
        <f t="shared" si="17"/>
        <v>-8840096.5492959991</v>
      </c>
      <c r="U85" s="233">
        <f t="shared" si="19"/>
        <v>361015.9</v>
      </c>
      <c r="V85" s="233">
        <f t="shared" si="19"/>
        <v>-4480160.2592079993</v>
      </c>
      <c r="W85" s="233">
        <f t="shared" si="19"/>
        <v>-1516264.9500879999</v>
      </c>
      <c r="X85" s="233">
        <f t="shared" si="19"/>
        <v>-1222231.6599999999</v>
      </c>
      <c r="Y85" s="233">
        <f t="shared" si="19"/>
        <v>-1317720.3700000001</v>
      </c>
      <c r="Z85" s="233">
        <f t="shared" si="19"/>
        <v>-664735.21</v>
      </c>
      <c r="AA85" s="233">
        <f t="shared" si="19"/>
        <v>0</v>
      </c>
      <c r="AB85" s="233">
        <f t="shared" si="19"/>
        <v>-3686681.9</v>
      </c>
      <c r="AC85" s="233">
        <f t="shared" si="19"/>
        <v>-4186552.1700000004</v>
      </c>
    </row>
    <row r="86" spans="1:29" ht="14.25">
      <c r="A86" s="234" t="s">
        <v>94</v>
      </c>
      <c r="B86" s="232">
        <f t="shared" si="15"/>
        <v>41749.070000000007</v>
      </c>
      <c r="C86" s="232">
        <f t="shared" si="19"/>
        <v>0</v>
      </c>
      <c r="D86" s="232">
        <f t="shared" si="19"/>
        <v>0</v>
      </c>
      <c r="E86" s="232">
        <f t="shared" si="19"/>
        <v>21749.070000000003</v>
      </c>
      <c r="F86" s="232">
        <f t="shared" si="19"/>
        <v>0</v>
      </c>
      <c r="G86" s="232">
        <f t="shared" si="19"/>
        <v>0</v>
      </c>
      <c r="H86" s="232">
        <f t="shared" si="19"/>
        <v>0</v>
      </c>
      <c r="I86" s="232">
        <f t="shared" si="19"/>
        <v>0</v>
      </c>
      <c r="J86" s="232">
        <f t="shared" si="19"/>
        <v>0</v>
      </c>
      <c r="K86" s="232">
        <f t="shared" si="19"/>
        <v>0</v>
      </c>
      <c r="L86" s="232">
        <f t="shared" si="19"/>
        <v>0</v>
      </c>
      <c r="M86" s="232">
        <f t="shared" si="19"/>
        <v>0</v>
      </c>
      <c r="N86" s="232">
        <f t="shared" si="19"/>
        <v>0</v>
      </c>
      <c r="O86" s="232">
        <f t="shared" si="19"/>
        <v>0</v>
      </c>
      <c r="P86" s="232">
        <f t="shared" si="19"/>
        <v>0</v>
      </c>
      <c r="Q86" s="232">
        <f t="shared" si="19"/>
        <v>0</v>
      </c>
      <c r="R86" s="232">
        <f t="shared" si="19"/>
        <v>0</v>
      </c>
      <c r="S86" s="232">
        <f t="shared" si="19"/>
        <v>0</v>
      </c>
      <c r="T86" s="232">
        <f t="shared" si="17"/>
        <v>20000</v>
      </c>
      <c r="U86" s="232">
        <f t="shared" si="19"/>
        <v>20000</v>
      </c>
      <c r="V86" s="232">
        <f t="shared" si="19"/>
        <v>0</v>
      </c>
      <c r="W86" s="232">
        <f t="shared" si="19"/>
        <v>0</v>
      </c>
      <c r="X86" s="232">
        <f t="shared" si="19"/>
        <v>0</v>
      </c>
      <c r="Y86" s="232">
        <f t="shared" si="19"/>
        <v>0</v>
      </c>
      <c r="Z86" s="232">
        <f t="shared" si="19"/>
        <v>0</v>
      </c>
      <c r="AA86" s="232">
        <f t="shared" si="19"/>
        <v>0</v>
      </c>
      <c r="AB86" s="232">
        <f t="shared" si="19"/>
        <v>0</v>
      </c>
      <c r="AC86" s="232">
        <f t="shared" si="19"/>
        <v>0</v>
      </c>
    </row>
    <row r="87" spans="1:29" ht="14.25">
      <c r="A87" s="234" t="s">
        <v>95</v>
      </c>
      <c r="B87" s="232">
        <f t="shared" si="15"/>
        <v>403848.84</v>
      </c>
      <c r="C87" s="232">
        <f t="shared" si="19"/>
        <v>0</v>
      </c>
      <c r="D87" s="232">
        <f t="shared" si="19"/>
        <v>382727.02</v>
      </c>
      <c r="E87" s="232">
        <f t="shared" si="19"/>
        <v>19093.04</v>
      </c>
      <c r="F87" s="232">
        <f t="shared" si="19"/>
        <v>0</v>
      </c>
      <c r="G87" s="232">
        <f t="shared" si="19"/>
        <v>1250</v>
      </c>
      <c r="H87" s="232">
        <f t="shared" si="19"/>
        <v>0</v>
      </c>
      <c r="I87" s="232">
        <f t="shared" si="19"/>
        <v>0</v>
      </c>
      <c r="J87" s="232">
        <f t="shared" si="19"/>
        <v>1250</v>
      </c>
      <c r="K87" s="232">
        <f t="shared" si="19"/>
        <v>0</v>
      </c>
      <c r="L87" s="232">
        <f t="shared" si="19"/>
        <v>0</v>
      </c>
      <c r="M87" s="232">
        <f t="shared" si="19"/>
        <v>0</v>
      </c>
      <c r="N87" s="232">
        <f t="shared" si="19"/>
        <v>0</v>
      </c>
      <c r="O87" s="232">
        <f t="shared" si="19"/>
        <v>0</v>
      </c>
      <c r="P87" s="232">
        <f t="shared" si="19"/>
        <v>0</v>
      </c>
      <c r="Q87" s="232">
        <f t="shared" si="19"/>
        <v>0</v>
      </c>
      <c r="R87" s="232">
        <f t="shared" si="19"/>
        <v>0</v>
      </c>
      <c r="S87" s="232">
        <f t="shared" si="19"/>
        <v>450</v>
      </c>
      <c r="T87" s="232">
        <f t="shared" si="17"/>
        <v>778.78</v>
      </c>
      <c r="U87" s="232">
        <f t="shared" si="19"/>
        <v>778.78</v>
      </c>
      <c r="V87" s="232">
        <f t="shared" si="19"/>
        <v>0</v>
      </c>
      <c r="W87" s="232">
        <f t="shared" si="19"/>
        <v>0</v>
      </c>
      <c r="X87" s="232">
        <f t="shared" si="19"/>
        <v>0</v>
      </c>
      <c r="Y87" s="232">
        <f t="shared" ref="D87:AC93" si="20">Y24+Y57</f>
        <v>0</v>
      </c>
      <c r="Z87" s="232">
        <f t="shared" si="20"/>
        <v>0</v>
      </c>
      <c r="AA87" s="232">
        <f t="shared" si="20"/>
        <v>0</v>
      </c>
      <c r="AB87" s="232">
        <f t="shared" si="20"/>
        <v>0</v>
      </c>
      <c r="AC87" s="232">
        <f t="shared" si="20"/>
        <v>0</v>
      </c>
    </row>
    <row r="88" spans="1:29">
      <c r="A88" s="197" t="s">
        <v>96</v>
      </c>
      <c r="B88" s="233">
        <f t="shared" si="15"/>
        <v>-10881009.100130059</v>
      </c>
      <c r="C88" s="233">
        <f t="shared" ref="C88:C90" si="21">C25+C58</f>
        <v>21335967.791323341</v>
      </c>
      <c r="D88" s="233">
        <f t="shared" si="20"/>
        <v>-159882781.36928269</v>
      </c>
      <c r="E88" s="233">
        <f t="shared" si="20"/>
        <v>211668261.51309067</v>
      </c>
      <c r="F88" s="233">
        <f t="shared" si="20"/>
        <v>3477371.8580493303</v>
      </c>
      <c r="G88" s="233">
        <f t="shared" si="20"/>
        <v>-111123683.79727867</v>
      </c>
      <c r="H88" s="233">
        <f t="shared" si="20"/>
        <v>-102106515.82000001</v>
      </c>
      <c r="I88" s="233">
        <f t="shared" si="20"/>
        <v>-730456.35376166995</v>
      </c>
      <c r="J88" s="233">
        <f t="shared" si="20"/>
        <v>-8286711.623517001</v>
      </c>
      <c r="K88" s="233">
        <f t="shared" si="20"/>
        <v>72173845.455488294</v>
      </c>
      <c r="L88" s="233">
        <f t="shared" si="20"/>
        <v>49230456.227853298</v>
      </c>
      <c r="M88" s="233">
        <f t="shared" si="20"/>
        <v>22345806.886743002</v>
      </c>
      <c r="N88" s="233">
        <f t="shared" si="20"/>
        <v>8231953.6194029991</v>
      </c>
      <c r="O88" s="233">
        <f t="shared" si="20"/>
        <v>-7634371.2785109999</v>
      </c>
      <c r="P88" s="233">
        <f t="shared" si="20"/>
        <v>-36231743.364174992</v>
      </c>
      <c r="Q88" s="233">
        <f t="shared" si="20"/>
        <v>-26941530.132530995</v>
      </c>
      <c r="R88" s="233">
        <f t="shared" si="20"/>
        <v>-9290213.231643999</v>
      </c>
      <c r="S88" s="233">
        <f t="shared" si="20"/>
        <v>-7089559.3099999996</v>
      </c>
      <c r="T88" s="233">
        <f t="shared" si="17"/>
        <v>-8820875.3292960003</v>
      </c>
      <c r="U88" s="233">
        <f t="shared" si="20"/>
        <v>380237.12</v>
      </c>
      <c r="V88" s="233">
        <f t="shared" si="20"/>
        <v>-4480160.2592079993</v>
      </c>
      <c r="W88" s="233">
        <f t="shared" si="20"/>
        <v>-1516264.9500879999</v>
      </c>
      <c r="X88" s="233">
        <f t="shared" si="20"/>
        <v>-1222231.6599999999</v>
      </c>
      <c r="Y88" s="233">
        <f t="shared" si="20"/>
        <v>-1317720.3700000001</v>
      </c>
      <c r="Z88" s="233">
        <f t="shared" si="20"/>
        <v>-664735.21</v>
      </c>
      <c r="AA88" s="233">
        <f t="shared" si="20"/>
        <v>0</v>
      </c>
      <c r="AB88" s="233">
        <f t="shared" si="20"/>
        <v>-3686681.9</v>
      </c>
      <c r="AC88" s="233">
        <f t="shared" si="20"/>
        <v>-4186552.1700000004</v>
      </c>
    </row>
    <row r="89" spans="1:29" ht="14.25">
      <c r="A89" s="234" t="s">
        <v>97</v>
      </c>
      <c r="B89" s="232">
        <f t="shared" si="15"/>
        <v>-1198294.6599999999</v>
      </c>
      <c r="C89" s="235">
        <f t="shared" si="21"/>
        <v>0</v>
      </c>
      <c r="D89" s="235">
        <f t="shared" si="20"/>
        <v>-1198294.6599999999</v>
      </c>
      <c r="E89" s="235">
        <f t="shared" si="20"/>
        <v>0</v>
      </c>
      <c r="F89" s="235">
        <f t="shared" si="20"/>
        <v>0</v>
      </c>
      <c r="G89" s="235">
        <f t="shared" si="20"/>
        <v>0</v>
      </c>
      <c r="H89" s="235">
        <f t="shared" si="20"/>
        <v>0</v>
      </c>
      <c r="I89" s="235">
        <f t="shared" si="20"/>
        <v>0</v>
      </c>
      <c r="J89" s="235">
        <f t="shared" si="20"/>
        <v>0</v>
      </c>
      <c r="K89" s="235">
        <f t="shared" si="20"/>
        <v>0</v>
      </c>
      <c r="L89" s="235">
        <f t="shared" si="20"/>
        <v>0</v>
      </c>
      <c r="M89" s="235">
        <f t="shared" si="20"/>
        <v>0</v>
      </c>
      <c r="N89" s="235">
        <f t="shared" si="20"/>
        <v>0</v>
      </c>
      <c r="O89" s="235">
        <f t="shared" si="20"/>
        <v>0</v>
      </c>
      <c r="P89" s="235">
        <f t="shared" si="20"/>
        <v>0</v>
      </c>
      <c r="Q89" s="235">
        <f t="shared" si="20"/>
        <v>0</v>
      </c>
      <c r="R89" s="235">
        <f t="shared" si="20"/>
        <v>0</v>
      </c>
      <c r="S89" s="235">
        <f t="shared" si="20"/>
        <v>0</v>
      </c>
      <c r="T89" s="235">
        <f t="shared" si="17"/>
        <v>0</v>
      </c>
      <c r="U89" s="235">
        <f t="shared" si="20"/>
        <v>0</v>
      </c>
      <c r="V89" s="235">
        <f t="shared" si="20"/>
        <v>0</v>
      </c>
      <c r="W89" s="235">
        <f t="shared" si="20"/>
        <v>0</v>
      </c>
      <c r="X89" s="235">
        <f t="shared" si="20"/>
        <v>0</v>
      </c>
      <c r="Y89" s="235">
        <f t="shared" si="20"/>
        <v>0</v>
      </c>
      <c r="Z89" s="235">
        <f t="shared" si="20"/>
        <v>0</v>
      </c>
      <c r="AA89" s="235">
        <f t="shared" si="20"/>
        <v>0</v>
      </c>
      <c r="AB89" s="235">
        <f t="shared" si="20"/>
        <v>0</v>
      </c>
      <c r="AC89" s="235">
        <f t="shared" si="20"/>
        <v>0</v>
      </c>
    </row>
    <row r="90" spans="1:29">
      <c r="A90" s="197" t="s">
        <v>98</v>
      </c>
      <c r="B90" s="233">
        <f t="shared" si="15"/>
        <v>-9682714.4401300624</v>
      </c>
      <c r="C90" s="233">
        <f t="shared" si="21"/>
        <v>21335967.791323341</v>
      </c>
      <c r="D90" s="233">
        <f t="shared" si="20"/>
        <v>-158684486.7092827</v>
      </c>
      <c r="E90" s="233">
        <f t="shared" si="20"/>
        <v>211668261.51309067</v>
      </c>
      <c r="F90" s="233">
        <f t="shared" si="20"/>
        <v>3477371.8580493303</v>
      </c>
      <c r="G90" s="233">
        <f t="shared" si="20"/>
        <v>-111123683.79727867</v>
      </c>
      <c r="H90" s="233">
        <f t="shared" si="20"/>
        <v>-102106515.82000001</v>
      </c>
      <c r="I90" s="233">
        <f t="shared" si="20"/>
        <v>-730456.35376166995</v>
      </c>
      <c r="J90" s="233">
        <f t="shared" si="20"/>
        <v>-8286711.623517001</v>
      </c>
      <c r="K90" s="233">
        <f t="shared" si="20"/>
        <v>72173845.455488294</v>
      </c>
      <c r="L90" s="233">
        <f t="shared" si="20"/>
        <v>49230456.227853298</v>
      </c>
      <c r="M90" s="233">
        <f t="shared" si="20"/>
        <v>22345806.886743002</v>
      </c>
      <c r="N90" s="233">
        <f t="shared" si="20"/>
        <v>8231953.6194029991</v>
      </c>
      <c r="O90" s="233">
        <f t="shared" si="20"/>
        <v>-7634371.2785109999</v>
      </c>
      <c r="P90" s="233">
        <f t="shared" si="20"/>
        <v>-36231743.364174992</v>
      </c>
      <c r="Q90" s="233">
        <f t="shared" si="20"/>
        <v>-26941530.132530995</v>
      </c>
      <c r="R90" s="233">
        <f t="shared" si="20"/>
        <v>-9290213.231643999</v>
      </c>
      <c r="S90" s="233">
        <f t="shared" si="20"/>
        <v>-7089559.3099999996</v>
      </c>
      <c r="T90" s="233">
        <f t="shared" si="17"/>
        <v>-8820875.3292960003</v>
      </c>
      <c r="U90" s="233">
        <f t="shared" si="20"/>
        <v>380237.12</v>
      </c>
      <c r="V90" s="233">
        <f t="shared" si="20"/>
        <v>-4480160.2592079993</v>
      </c>
      <c r="W90" s="233">
        <f t="shared" si="20"/>
        <v>-1516264.9500879999</v>
      </c>
      <c r="X90" s="233">
        <f t="shared" si="20"/>
        <v>-1222231.6599999999</v>
      </c>
      <c r="Y90" s="233">
        <f t="shared" si="20"/>
        <v>-1317720.3700000001</v>
      </c>
      <c r="Z90" s="233">
        <f t="shared" si="20"/>
        <v>-664735.21</v>
      </c>
      <c r="AA90" s="233">
        <f t="shared" si="20"/>
        <v>0</v>
      </c>
      <c r="AB90" s="233">
        <f t="shared" si="20"/>
        <v>-3686681.9</v>
      </c>
      <c r="AC90" s="233">
        <f t="shared" si="20"/>
        <v>-4186552.1700000004</v>
      </c>
    </row>
    <row r="91" spans="1:29">
      <c r="A91" s="209" t="s">
        <v>55</v>
      </c>
      <c r="B91" s="236">
        <f>C91+D91+E91+G91+K91+P91+T91</f>
        <v>-59799515.560000002</v>
      </c>
      <c r="C91" s="236">
        <f>C28+C61</f>
        <v>-59799515.560000002</v>
      </c>
      <c r="D91" s="236">
        <f>D28+D61</f>
        <v>0</v>
      </c>
      <c r="E91" s="236">
        <f t="shared" si="20"/>
        <v>0</v>
      </c>
      <c r="F91" s="236">
        <f t="shared" si="20"/>
        <v>0</v>
      </c>
      <c r="G91" s="236">
        <f t="shared" si="20"/>
        <v>0</v>
      </c>
      <c r="H91" s="236">
        <f t="shared" si="20"/>
        <v>0</v>
      </c>
      <c r="I91" s="236">
        <f t="shared" si="20"/>
        <v>0</v>
      </c>
      <c r="J91" s="236">
        <f>J28+J61</f>
        <v>0</v>
      </c>
      <c r="K91" s="236">
        <f t="shared" si="20"/>
        <v>0</v>
      </c>
      <c r="L91" s="236">
        <f t="shared" si="20"/>
        <v>0</v>
      </c>
      <c r="M91" s="236">
        <f t="shared" si="20"/>
        <v>0</v>
      </c>
      <c r="N91" s="236">
        <f t="shared" si="20"/>
        <v>0</v>
      </c>
      <c r="O91" s="236">
        <f t="shared" si="20"/>
        <v>0</v>
      </c>
      <c r="P91" s="236">
        <f t="shared" si="20"/>
        <v>0</v>
      </c>
      <c r="Q91" s="236">
        <f t="shared" si="20"/>
        <v>0</v>
      </c>
      <c r="R91" s="236">
        <f t="shared" si="20"/>
        <v>0</v>
      </c>
      <c r="S91" s="236">
        <f t="shared" si="20"/>
        <v>0</v>
      </c>
      <c r="T91" s="236">
        <f t="shared" si="17"/>
        <v>0</v>
      </c>
      <c r="U91" s="236">
        <f t="shared" si="20"/>
        <v>0</v>
      </c>
      <c r="V91" s="236">
        <f t="shared" si="20"/>
        <v>0</v>
      </c>
      <c r="W91" s="236">
        <f t="shared" si="20"/>
        <v>0</v>
      </c>
      <c r="X91" s="236">
        <f t="shared" si="20"/>
        <v>0</v>
      </c>
      <c r="Y91" s="236">
        <f t="shared" si="20"/>
        <v>0</v>
      </c>
      <c r="Z91" s="236">
        <f t="shared" si="20"/>
        <v>0</v>
      </c>
      <c r="AA91" s="236">
        <f t="shared" si="20"/>
        <v>0</v>
      </c>
      <c r="AB91" s="236">
        <f t="shared" si="20"/>
        <v>0</v>
      </c>
      <c r="AC91" s="236">
        <f t="shared" si="20"/>
        <v>0</v>
      </c>
    </row>
    <row r="92" spans="1:29">
      <c r="A92" s="209" t="s">
        <v>56</v>
      </c>
      <c r="B92" s="236">
        <f>C92+D92+E92+G92+K92+P92+T92</f>
        <v>-69482230.000130028</v>
      </c>
      <c r="C92" s="236">
        <f>C29+C62</f>
        <v>-38463547.768676661</v>
      </c>
      <c r="D92" s="236">
        <f t="shared" si="20"/>
        <v>-158684486.70928267</v>
      </c>
      <c r="E92" s="236">
        <f t="shared" si="20"/>
        <v>211668261.51309067</v>
      </c>
      <c r="F92" s="236">
        <f t="shared" si="20"/>
        <v>3477371.8580493303</v>
      </c>
      <c r="G92" s="236">
        <f t="shared" si="20"/>
        <v>-111123683.79727867</v>
      </c>
      <c r="H92" s="236">
        <f t="shared" si="20"/>
        <v>-102106515.81999999</v>
      </c>
      <c r="I92" s="236">
        <f t="shared" si="20"/>
        <v>-730456.35376167006</v>
      </c>
      <c r="J92" s="236">
        <f t="shared" si="20"/>
        <v>-8286711.623517001</v>
      </c>
      <c r="K92" s="236">
        <f t="shared" si="20"/>
        <v>72173845.455488309</v>
      </c>
      <c r="L92" s="236">
        <f t="shared" si="20"/>
        <v>49230456.227853298</v>
      </c>
      <c r="M92" s="236">
        <f t="shared" si="20"/>
        <v>22345806.886743002</v>
      </c>
      <c r="N92" s="236">
        <f t="shared" si="20"/>
        <v>8231953.6194029991</v>
      </c>
      <c r="O92" s="236">
        <f t="shared" si="20"/>
        <v>-7634371.2785109999</v>
      </c>
      <c r="P92" s="236">
        <f t="shared" si="20"/>
        <v>-36231743.364174992</v>
      </c>
      <c r="Q92" s="236">
        <f t="shared" si="20"/>
        <v>-26941530.132530995</v>
      </c>
      <c r="R92" s="236">
        <f t="shared" si="20"/>
        <v>-9290213.231643999</v>
      </c>
      <c r="S92" s="236">
        <f t="shared" si="20"/>
        <v>-7089559.3099999996</v>
      </c>
      <c r="T92" s="236">
        <f t="shared" si="17"/>
        <v>-8820875.3292960003</v>
      </c>
      <c r="U92" s="236">
        <f t="shared" si="20"/>
        <v>380237.12</v>
      </c>
      <c r="V92" s="236">
        <f t="shared" si="20"/>
        <v>-4480160.2592079993</v>
      </c>
      <c r="W92" s="236">
        <f t="shared" si="20"/>
        <v>-1516264.9500879999</v>
      </c>
      <c r="X92" s="236">
        <f t="shared" si="20"/>
        <v>-1222231.6599999999</v>
      </c>
      <c r="Y92" s="236">
        <f t="shared" si="20"/>
        <v>-1317720.3700000001</v>
      </c>
      <c r="Z92" s="236">
        <f t="shared" si="20"/>
        <v>-664735.21</v>
      </c>
      <c r="AA92" s="236">
        <f t="shared" si="20"/>
        <v>0</v>
      </c>
      <c r="AB92" s="236">
        <f t="shared" si="20"/>
        <v>-3686681.9</v>
      </c>
      <c r="AC92" s="236">
        <f t="shared" si="20"/>
        <v>-4186552.1700000004</v>
      </c>
    </row>
    <row r="93" spans="1:29">
      <c r="A93" s="209" t="s">
        <v>99</v>
      </c>
      <c r="B93" s="236"/>
      <c r="C93" s="236"/>
      <c r="D93" s="236"/>
      <c r="E93" s="236">
        <f>资金及牌照费!B16*资金及牌照费!F1*资金及牌照费!C19/12</f>
        <v>113805077.22222222</v>
      </c>
      <c r="F93" s="236">
        <f>资金及牌照费!B15*资金及牌照费!F1*资金及牌照费!C19/12</f>
        <v>20009.651383333352</v>
      </c>
      <c r="G93" s="236">
        <f>SUM(H93:J93)</f>
        <v>33516974.770372514</v>
      </c>
      <c r="H93" s="236">
        <f>资金及牌照费!B10*资金及牌照费!F1*资金及牌照费!C19/12</f>
        <v>10330778.997430844</v>
      </c>
      <c r="I93" s="236">
        <f>资金及牌照费!B9*资金及牌照费!F1*资金及牌照费!C19/12</f>
        <v>1180846.8339861124</v>
      </c>
      <c r="J93" s="236">
        <f>资金及牌照费!B8*资金及牌照费!F1*资金及牌照费!C19/12</f>
        <v>22005348.938955557</v>
      </c>
      <c r="K93" s="236">
        <f>SUM(L93:O93)</f>
        <v>27632113.287009332</v>
      </c>
      <c r="L93" s="236">
        <f>资金及牌照费!B3*资金及牌照费!F1*资金及牌照费!C19/12</f>
        <v>14896945.040205546</v>
      </c>
      <c r="M93" s="236">
        <f>资金及牌照费!B4*资金及牌照费!F1*资金及牌照费!C19/12</f>
        <v>8199184.9911278104</v>
      </c>
      <c r="N93" s="236">
        <f>资金及牌照费!B5*资金及牌照费!F1*资金及牌照费!C19/12</f>
        <v>2547621.1783259776</v>
      </c>
      <c r="O93" s="236">
        <f>资金及牌照费!B6*资金及牌照费!F1*资金及牌照费!C19/12</f>
        <v>1988362.077349999</v>
      </c>
      <c r="P93" s="236">
        <f>SUM(Q93:R93)</f>
        <v>11217679.416166682</v>
      </c>
      <c r="Q93" s="236">
        <f>资金及牌照费!B12*资金及牌照费!F1*资金及牌照费!C19/12</f>
        <v>6921604.6359166726</v>
      </c>
      <c r="R93" s="236">
        <f>资金及牌照费!B13*资金及牌照费!F1*资金及牌照费!C19/12</f>
        <v>4296074.7802500082</v>
      </c>
      <c r="S93" s="236"/>
      <c r="T93" s="236">
        <f>SUM(U93:Z93)</f>
        <v>0</v>
      </c>
      <c r="U93" s="236">
        <f t="shared" si="20"/>
        <v>0</v>
      </c>
      <c r="V93" s="236">
        <f t="shared" si="20"/>
        <v>0</v>
      </c>
      <c r="W93" s="236">
        <f t="shared" si="20"/>
        <v>0</v>
      </c>
      <c r="X93" s="236">
        <f t="shared" si="20"/>
        <v>0</v>
      </c>
      <c r="Y93" s="236">
        <f t="shared" si="20"/>
        <v>0</v>
      </c>
      <c r="Z93" s="236">
        <f t="shared" si="20"/>
        <v>0</v>
      </c>
      <c r="AA93" s="236">
        <f t="shared" si="20"/>
        <v>0</v>
      </c>
      <c r="AB93" s="236">
        <f t="shared" si="20"/>
        <v>0</v>
      </c>
      <c r="AC93" s="236">
        <f t="shared" si="20"/>
        <v>0</v>
      </c>
    </row>
    <row r="94" spans="1:29">
      <c r="A94" s="209" t="s">
        <v>100</v>
      </c>
      <c r="B94" s="236">
        <f>B92-B93</f>
        <v>-69482230.000130028</v>
      </c>
      <c r="C94" s="236">
        <f t="shared" ref="C94:AC94" si="22">C92-C93</f>
        <v>-38463547.768676661</v>
      </c>
      <c r="D94" s="236">
        <f t="shared" si="22"/>
        <v>-158684486.70928267</v>
      </c>
      <c r="E94" s="236">
        <f t="shared" si="22"/>
        <v>97863184.290868446</v>
      </c>
      <c r="F94" s="236">
        <f t="shared" si="22"/>
        <v>3457362.2066659969</v>
      </c>
      <c r="G94" s="236">
        <f t="shared" si="22"/>
        <v>-144640658.56765118</v>
      </c>
      <c r="H94" s="236">
        <f t="shared" si="22"/>
        <v>-112437294.81743084</v>
      </c>
      <c r="I94" s="236">
        <f t="shared" si="22"/>
        <v>-1911303.1877477826</v>
      </c>
      <c r="J94" s="236">
        <f t="shared" si="22"/>
        <v>-30292060.56247256</v>
      </c>
      <c r="K94" s="236">
        <f t="shared" si="22"/>
        <v>44541732.168478981</v>
      </c>
      <c r="L94" s="236">
        <f t="shared" si="22"/>
        <v>34333511.187647752</v>
      </c>
      <c r="M94" s="236">
        <f t="shared" si="22"/>
        <v>14146621.89561519</v>
      </c>
      <c r="N94" s="236">
        <f t="shared" si="22"/>
        <v>5684332.4410770219</v>
      </c>
      <c r="O94" s="236">
        <f t="shared" si="22"/>
        <v>-9622733.3558609989</v>
      </c>
      <c r="P94" s="236">
        <f t="shared" si="22"/>
        <v>-47449422.78034167</v>
      </c>
      <c r="Q94" s="236">
        <f t="shared" si="22"/>
        <v>-33863134.768447667</v>
      </c>
      <c r="R94" s="236">
        <f t="shared" si="22"/>
        <v>-13586288.011894006</v>
      </c>
      <c r="S94" s="236">
        <f t="shared" si="22"/>
        <v>-7089559.3099999996</v>
      </c>
      <c r="T94" s="236">
        <f t="shared" si="22"/>
        <v>-8820875.3292960003</v>
      </c>
      <c r="U94" s="236">
        <f t="shared" si="22"/>
        <v>380237.12</v>
      </c>
      <c r="V94" s="236">
        <f t="shared" si="22"/>
        <v>-4480160.2592079993</v>
      </c>
      <c r="W94" s="236">
        <f t="shared" si="22"/>
        <v>-1516264.9500879999</v>
      </c>
      <c r="X94" s="236">
        <f t="shared" si="22"/>
        <v>-1222231.6599999999</v>
      </c>
      <c r="Y94" s="236">
        <f t="shared" si="22"/>
        <v>-1317720.3700000001</v>
      </c>
      <c r="Z94" s="236">
        <f t="shared" si="22"/>
        <v>-664735.21</v>
      </c>
      <c r="AA94" s="236">
        <f t="shared" si="22"/>
        <v>0</v>
      </c>
      <c r="AB94" s="236">
        <f t="shared" si="22"/>
        <v>-3686681.9</v>
      </c>
      <c r="AC94" s="236">
        <f t="shared" si="22"/>
        <v>-4186552.1700000004</v>
      </c>
    </row>
    <row r="95" spans="1:29">
      <c r="A95" s="210"/>
      <c r="G95">
        <f>G67-[2]利润考核表结果表!$G$67</f>
        <v>56304927.629999369</v>
      </c>
    </row>
    <row r="96" spans="1:29">
      <c r="B96" s="237"/>
      <c r="E96" s="239"/>
      <c r="L96">
        <f>L90+L91-L92</f>
        <v>0</v>
      </c>
      <c r="M96">
        <f>M90+M91-M92</f>
        <v>0</v>
      </c>
      <c r="N96">
        <f>N90+N91-N92</f>
        <v>0</v>
      </c>
      <c r="O96">
        <f>O90+O91-O92</f>
        <v>0</v>
      </c>
      <c r="P96">
        <f>P90+P91-P92</f>
        <v>0</v>
      </c>
      <c r="Q96">
        <f t="shared" ref="Q96:AC96" si="23">Q90+Q91-Q92</f>
        <v>0</v>
      </c>
      <c r="R96">
        <f t="shared" si="23"/>
        <v>0</v>
      </c>
      <c r="S96">
        <f t="shared" si="23"/>
        <v>0</v>
      </c>
      <c r="T96">
        <f t="shared" si="23"/>
        <v>0</v>
      </c>
      <c r="U96">
        <f t="shared" si="23"/>
        <v>0</v>
      </c>
      <c r="V96">
        <f t="shared" si="23"/>
        <v>0</v>
      </c>
      <c r="W96">
        <f t="shared" si="23"/>
        <v>0</v>
      </c>
      <c r="X96">
        <f t="shared" si="23"/>
        <v>0</v>
      </c>
      <c r="Y96">
        <f t="shared" si="23"/>
        <v>0</v>
      </c>
      <c r="Z96">
        <f t="shared" si="23"/>
        <v>0</v>
      </c>
      <c r="AA96">
        <f t="shared" si="23"/>
        <v>0</v>
      </c>
      <c r="AB96">
        <f t="shared" si="23"/>
        <v>0</v>
      </c>
      <c r="AC96">
        <f t="shared" si="23"/>
        <v>0</v>
      </c>
    </row>
    <row r="97" spans="1:37">
      <c r="L97">
        <f>L92-L62-L29</f>
        <v>0</v>
      </c>
      <c r="M97">
        <f>M92-M62-M29</f>
        <v>0</v>
      </c>
      <c r="N97">
        <f>N92-N62-N29</f>
        <v>0</v>
      </c>
      <c r="O97">
        <f>O92-O62-O29</f>
        <v>0</v>
      </c>
      <c r="P97">
        <f t="shared" ref="P97:AC97" si="24">P92-P62-P29</f>
        <v>0</v>
      </c>
      <c r="Q97">
        <f t="shared" si="24"/>
        <v>0</v>
      </c>
      <c r="R97">
        <f t="shared" si="24"/>
        <v>0</v>
      </c>
      <c r="S97">
        <f t="shared" si="24"/>
        <v>0</v>
      </c>
      <c r="T97">
        <f t="shared" si="24"/>
        <v>0</v>
      </c>
      <c r="U97">
        <f t="shared" si="24"/>
        <v>0</v>
      </c>
      <c r="V97">
        <f t="shared" si="24"/>
        <v>0</v>
      </c>
      <c r="W97">
        <f t="shared" si="24"/>
        <v>0</v>
      </c>
      <c r="X97">
        <f t="shared" si="24"/>
        <v>0</v>
      </c>
      <c r="Y97">
        <f t="shared" si="24"/>
        <v>0</v>
      </c>
      <c r="Z97">
        <f t="shared" si="24"/>
        <v>0</v>
      </c>
      <c r="AA97">
        <f t="shared" si="24"/>
        <v>0</v>
      </c>
      <c r="AB97">
        <f t="shared" si="24"/>
        <v>0</v>
      </c>
      <c r="AC97">
        <f t="shared" si="24"/>
        <v>0</v>
      </c>
    </row>
    <row r="98" spans="1:37">
      <c r="A98" s="117" t="s">
        <v>101</v>
      </c>
      <c r="B98" s="238"/>
    </row>
    <row r="100" spans="1:37">
      <c r="A100" s="167" t="s">
        <v>81</v>
      </c>
      <c r="J100">
        <v>0</v>
      </c>
      <c r="Q100">
        <v>0</v>
      </c>
      <c r="R100">
        <v>0</v>
      </c>
      <c r="T100" s="239">
        <f>T129-[1]累计利润调整表!T129</f>
        <v>-882.0875329296</v>
      </c>
      <c r="U100" s="239">
        <f>[1]累计利润调整表!V129-U129</f>
        <v>-38.023711999999996</v>
      </c>
      <c r="V100" s="239">
        <f>[1]累计利润调整表!W129-V129</f>
        <v>448.01602592079996</v>
      </c>
      <c r="W100" s="239">
        <f>[1]累计利润调整表!X129-W129</f>
        <v>151.62649500879999</v>
      </c>
      <c r="X100" s="239">
        <f>[1]累计利润调整表!Y129-X129</f>
        <v>122.22316599999999</v>
      </c>
      <c r="Y100" s="239">
        <f>[1]累计利润调整表!Z129-Y129</f>
        <v>131.77203700000001</v>
      </c>
      <c r="Z100" s="239">
        <f>[1]累计利润调整表!AA129-Z129</f>
        <v>66.473520999999991</v>
      </c>
      <c r="AA100" s="239">
        <f>[1]累计利润调整表!AB129-AA129</f>
        <v>0</v>
      </c>
      <c r="AB100" s="239">
        <f>[1]累计利润调整表!AC129-AB129</f>
        <v>368.66818999999998</v>
      </c>
      <c r="AC100" s="239">
        <f>AC129-[1]累计利润调整表!AC129</f>
        <v>-418.65521700000005</v>
      </c>
    </row>
    <row r="101" spans="1:37" s="9" customFormat="1" ht="16.350000000000001" customHeight="1">
      <c r="A101" s="81" t="s">
        <v>1</v>
      </c>
      <c r="B101" s="95" t="s">
        <v>2</v>
      </c>
      <c r="C101" s="95" t="s">
        <v>3</v>
      </c>
      <c r="D101" s="95" t="s">
        <v>4</v>
      </c>
      <c r="E101" s="95" t="s">
        <v>5</v>
      </c>
      <c r="F101" s="95" t="s">
        <v>6</v>
      </c>
      <c r="G101" s="95" t="s">
        <v>7</v>
      </c>
      <c r="H101" s="95" t="s">
        <v>8</v>
      </c>
      <c r="I101" s="95" t="s">
        <v>9</v>
      </c>
      <c r="J101" s="95" t="s">
        <v>10</v>
      </c>
      <c r="K101" s="95" t="s">
        <v>11</v>
      </c>
      <c r="L101" s="95" t="s">
        <v>12</v>
      </c>
      <c r="M101" s="95" t="s">
        <v>13</v>
      </c>
      <c r="N101" s="95" t="s">
        <v>14</v>
      </c>
      <c r="O101" s="95" t="s">
        <v>15</v>
      </c>
      <c r="P101" s="95" t="s">
        <v>16</v>
      </c>
      <c r="Q101" s="95" t="s">
        <v>17</v>
      </c>
      <c r="R101" s="95" t="s">
        <v>18</v>
      </c>
      <c r="S101" s="95" t="s">
        <v>19</v>
      </c>
      <c r="T101" s="95" t="s">
        <v>20</v>
      </c>
      <c r="U101" s="95" t="s">
        <v>21</v>
      </c>
      <c r="V101" s="95" t="s">
        <v>22</v>
      </c>
      <c r="W101" s="95" t="s">
        <v>23</v>
      </c>
      <c r="X101" s="95" t="s">
        <v>24</v>
      </c>
      <c r="Y101" s="95" t="s">
        <v>25</v>
      </c>
      <c r="Z101" s="95" t="s">
        <v>26</v>
      </c>
      <c r="AA101" s="95" t="s">
        <v>60</v>
      </c>
      <c r="AB101" s="95" t="s">
        <v>28</v>
      </c>
      <c r="AC101" s="95" t="s">
        <v>29</v>
      </c>
      <c r="AD101" s="225"/>
      <c r="AE101" s="225"/>
      <c r="AF101" s="225"/>
      <c r="AG101" s="225"/>
      <c r="AH101" s="225"/>
      <c r="AI101" s="225"/>
      <c r="AJ101" s="225"/>
      <c r="AK101" s="225"/>
    </row>
    <row r="102" spans="1:37" ht="14.25">
      <c r="A102" s="227" t="s">
        <v>31</v>
      </c>
      <c r="B102" s="228">
        <f>B67/10000</f>
        <v>19729.226184999996</v>
      </c>
      <c r="C102" s="228">
        <f t="shared" ref="C102:AC102" si="25">C67/10000</f>
        <v>1997.5163633333336</v>
      </c>
      <c r="D102" s="228">
        <f t="shared" si="25"/>
        <v>-10227.895022666668</v>
      </c>
      <c r="E102" s="228">
        <f t="shared" si="25"/>
        <v>33038.743717666664</v>
      </c>
      <c r="F102" s="228">
        <f t="shared" si="25"/>
        <v>530.44390533333296</v>
      </c>
      <c r="G102" s="228">
        <f t="shared" si="25"/>
        <v>-10584.919094666666</v>
      </c>
      <c r="H102" s="228">
        <f t="shared" si="25"/>
        <v>-10008.997952</v>
      </c>
      <c r="I102" s="228">
        <f t="shared" si="25"/>
        <v>37.192635333333023</v>
      </c>
      <c r="J102" s="228">
        <f t="shared" si="25"/>
        <v>-613.11377800000014</v>
      </c>
      <c r="K102" s="228">
        <f t="shared" si="25"/>
        <v>7901.4733243333276</v>
      </c>
      <c r="L102" s="228">
        <f t="shared" si="25"/>
        <v>5083.6442513333304</v>
      </c>
      <c r="M102" s="228">
        <f t="shared" si="25"/>
        <v>2433.4876469999999</v>
      </c>
      <c r="N102" s="228">
        <f t="shared" si="25"/>
        <v>1090.3937080000001</v>
      </c>
      <c r="O102" s="228">
        <f t="shared" si="25"/>
        <v>-706.05228199999999</v>
      </c>
      <c r="P102" s="228">
        <f t="shared" si="25"/>
        <v>-3390.7243210000011</v>
      </c>
      <c r="Q102" s="228">
        <f t="shared" si="25"/>
        <v>-2614.6910180000009</v>
      </c>
      <c r="R102" s="228">
        <f t="shared" si="25"/>
        <v>-776.03330299999993</v>
      </c>
      <c r="S102" s="228">
        <f t="shared" si="25"/>
        <v>-0.10976399999999999</v>
      </c>
      <c r="T102" s="228">
        <f t="shared" si="25"/>
        <v>995.03121799999997</v>
      </c>
      <c r="U102" s="228">
        <f>U67/10000</f>
        <v>794.238204</v>
      </c>
      <c r="V102" s="228">
        <f t="shared" si="25"/>
        <v>22.641509999999997</v>
      </c>
      <c r="W102" s="228">
        <f>W67/10000</f>
        <v>177.074646</v>
      </c>
      <c r="X102" s="228">
        <f>X67/10000</f>
        <v>1.0766979999999999</v>
      </c>
      <c r="Y102" s="228">
        <f t="shared" si="25"/>
        <v>0</v>
      </c>
      <c r="Z102" s="228">
        <f t="shared" si="25"/>
        <v>1.6000000000000001E-4</v>
      </c>
      <c r="AA102" s="228">
        <f t="shared" si="25"/>
        <v>0</v>
      </c>
      <c r="AB102" s="228">
        <f t="shared" si="25"/>
        <v>1.5</v>
      </c>
      <c r="AC102" s="228">
        <f t="shared" si="25"/>
        <v>0</v>
      </c>
    </row>
    <row r="103" spans="1:37" ht="14.25">
      <c r="A103" s="229" t="s">
        <v>82</v>
      </c>
      <c r="B103" s="230">
        <f t="shared" ref="B103:B129" si="26">B68/10000</f>
        <v>17162.550898000001</v>
      </c>
      <c r="C103" s="231">
        <f t="shared" ref="C103:C129" si="27">C68/10000</f>
        <v>53.292431999999998</v>
      </c>
      <c r="D103" s="231">
        <f t="shared" ref="D103:D129" si="28">D68/10000</f>
        <v>321.27643799999998</v>
      </c>
      <c r="E103" s="231">
        <f t="shared" ref="E103:E129" si="29">E68/10000</f>
        <v>14094.626046000001</v>
      </c>
      <c r="F103" s="231">
        <f t="shared" ref="F103:F129" si="30">F68/10000</f>
        <v>461.43464000000006</v>
      </c>
      <c r="G103" s="231">
        <f t="shared" ref="G103:G129" si="31">G68/10000</f>
        <v>979.22028400000022</v>
      </c>
      <c r="H103" s="231">
        <f t="shared" ref="H103:H129" si="32">H68/10000</f>
        <v>819.13228000000004</v>
      </c>
      <c r="I103" s="231">
        <f t="shared" ref="I103:I129" si="33">I68/10000</f>
        <v>224.103566</v>
      </c>
      <c r="J103" s="231">
        <f t="shared" ref="J103:J129" si="34">J68/10000</f>
        <v>-64.015562000000003</v>
      </c>
      <c r="K103" s="231">
        <f t="shared" ref="K103:K129" si="35">K68/10000</f>
        <v>740.62174299999992</v>
      </c>
      <c r="L103" s="231">
        <f t="shared" ref="L103:L129" si="36">L68/10000</f>
        <v>-209.91725299999999</v>
      </c>
      <c r="M103" s="231">
        <f t="shared" ref="M103:M129" si="37">M68/10000</f>
        <v>-74.725403</v>
      </c>
      <c r="N103" s="231">
        <f t="shared" ref="N103:N129" si="38">N68/10000</f>
        <v>777.36056500000007</v>
      </c>
      <c r="O103" s="231">
        <f t="shared" ref="O103:O129" si="39">O68/10000</f>
        <v>247.90383399999999</v>
      </c>
      <c r="P103" s="231">
        <f t="shared" ref="P103:P129" si="40">P68/10000</f>
        <v>-21.516228999999999</v>
      </c>
      <c r="Q103" s="231">
        <f t="shared" ref="Q103:Q129" si="41">Q68/10000</f>
        <v>-20.135576999999998</v>
      </c>
      <c r="R103" s="231">
        <f t="shared" ref="R103:R129" si="42">R68/10000</f>
        <v>-1.380652</v>
      </c>
      <c r="S103" s="231">
        <f t="shared" ref="S103:S129" si="43">S68/10000</f>
        <v>-0.32419999999999999</v>
      </c>
      <c r="T103" s="231">
        <f t="shared" ref="T103:T129" si="44">T68/10000</f>
        <v>995.03018399999996</v>
      </c>
      <c r="U103" s="231">
        <f t="shared" ref="U103:U129" si="45">U68/10000</f>
        <v>794.23732999999993</v>
      </c>
      <c r="V103" s="231">
        <f t="shared" ref="V103:V129" si="46">V68/10000</f>
        <v>22.641509999999997</v>
      </c>
      <c r="W103" s="231">
        <f t="shared" ref="W103:W129" si="47">W68/10000</f>
        <v>177.074646</v>
      </c>
      <c r="X103" s="231">
        <f t="shared" ref="X103:X129" si="48">X68/10000</f>
        <v>1.0766979999999999</v>
      </c>
      <c r="Y103" s="231">
        <f t="shared" ref="Y103:Y129" si="49">Y68/10000</f>
        <v>0</v>
      </c>
      <c r="Z103" s="231">
        <f t="shared" ref="Z103:Z129" si="50">Z68/10000</f>
        <v>0</v>
      </c>
      <c r="AA103" s="231">
        <f t="shared" ref="AA103:AA129" si="51">AA68/10000</f>
        <v>0</v>
      </c>
      <c r="AB103" s="231">
        <f t="shared" ref="AB103:AB129" si="52">AB68/10000</f>
        <v>1.5</v>
      </c>
      <c r="AC103" s="231">
        <f t="shared" ref="AC103:AC129" si="53">AC68/10000</f>
        <v>0</v>
      </c>
    </row>
    <row r="104" spans="1:37">
      <c r="A104" s="181" t="s">
        <v>33</v>
      </c>
      <c r="B104" s="230">
        <f t="shared" si="26"/>
        <v>13703.770079000002</v>
      </c>
      <c r="C104" s="231">
        <f t="shared" si="27"/>
        <v>0</v>
      </c>
      <c r="D104" s="231">
        <f t="shared" si="28"/>
        <v>-119.46781200000001</v>
      </c>
      <c r="E104" s="231">
        <f t="shared" si="29"/>
        <v>13815.677633000001</v>
      </c>
      <c r="F104" s="231">
        <f t="shared" si="30"/>
        <v>4.8441890000000001</v>
      </c>
      <c r="G104" s="231">
        <f t="shared" si="31"/>
        <v>7.6911429999999994</v>
      </c>
      <c r="H104" s="231">
        <f t="shared" si="32"/>
        <v>0</v>
      </c>
      <c r="I104" s="231">
        <f t="shared" si="33"/>
        <v>7.6911429999999994</v>
      </c>
      <c r="J104" s="231">
        <f t="shared" si="34"/>
        <v>0</v>
      </c>
      <c r="K104" s="231">
        <f t="shared" si="35"/>
        <v>0</v>
      </c>
      <c r="L104" s="231">
        <f t="shared" si="36"/>
        <v>0</v>
      </c>
      <c r="M104" s="231">
        <f t="shared" si="37"/>
        <v>0</v>
      </c>
      <c r="N104" s="231">
        <f t="shared" si="38"/>
        <v>0</v>
      </c>
      <c r="O104" s="231">
        <f t="shared" si="39"/>
        <v>0</v>
      </c>
      <c r="P104" s="231">
        <f t="shared" si="40"/>
        <v>-0.130885</v>
      </c>
      <c r="Q104" s="231">
        <f t="shared" si="41"/>
        <v>0</v>
      </c>
      <c r="R104" s="231">
        <f t="shared" si="42"/>
        <v>-0.130885</v>
      </c>
      <c r="S104" s="231">
        <f t="shared" si="43"/>
        <v>0</v>
      </c>
      <c r="T104" s="231">
        <f t="shared" si="44"/>
        <v>0</v>
      </c>
      <c r="U104" s="231">
        <f t="shared" si="45"/>
        <v>0</v>
      </c>
      <c r="V104" s="231">
        <f t="shared" si="46"/>
        <v>0</v>
      </c>
      <c r="W104" s="231">
        <f t="shared" si="47"/>
        <v>0</v>
      </c>
      <c r="X104" s="231">
        <f t="shared" si="48"/>
        <v>0</v>
      </c>
      <c r="Y104" s="231">
        <f t="shared" si="49"/>
        <v>0</v>
      </c>
      <c r="Z104" s="231">
        <f t="shared" si="50"/>
        <v>0</v>
      </c>
      <c r="AA104" s="231">
        <f t="shared" si="51"/>
        <v>0</v>
      </c>
      <c r="AB104" s="231">
        <f t="shared" si="52"/>
        <v>0</v>
      </c>
      <c r="AC104" s="231">
        <f t="shared" si="53"/>
        <v>0</v>
      </c>
    </row>
    <row r="105" spans="1:37">
      <c r="A105" s="181" t="s">
        <v>34</v>
      </c>
      <c r="B105" s="230">
        <f t="shared" si="26"/>
        <v>1049.8226159999999</v>
      </c>
      <c r="C105" s="231">
        <f t="shared" si="27"/>
        <v>53.292431999999998</v>
      </c>
      <c r="D105" s="231">
        <f t="shared" si="28"/>
        <v>1.5</v>
      </c>
      <c r="E105" s="231">
        <f t="shared" si="29"/>
        <v>0</v>
      </c>
      <c r="F105" s="231">
        <f t="shared" si="30"/>
        <v>0</v>
      </c>
      <c r="G105" s="231">
        <f t="shared" si="31"/>
        <v>0</v>
      </c>
      <c r="H105" s="231">
        <f t="shared" si="32"/>
        <v>0</v>
      </c>
      <c r="I105" s="231">
        <f t="shared" si="33"/>
        <v>0</v>
      </c>
      <c r="J105" s="231">
        <f t="shared" si="34"/>
        <v>0</v>
      </c>
      <c r="K105" s="231">
        <f t="shared" si="35"/>
        <v>0</v>
      </c>
      <c r="L105" s="231">
        <f t="shared" si="36"/>
        <v>0</v>
      </c>
      <c r="M105" s="231">
        <f t="shared" si="37"/>
        <v>0</v>
      </c>
      <c r="N105" s="231">
        <f t="shared" si="38"/>
        <v>0</v>
      </c>
      <c r="O105" s="231">
        <f t="shared" si="39"/>
        <v>0</v>
      </c>
      <c r="P105" s="231">
        <f t="shared" si="40"/>
        <v>0</v>
      </c>
      <c r="Q105" s="231">
        <f t="shared" si="41"/>
        <v>0</v>
      </c>
      <c r="R105" s="231">
        <f t="shared" si="42"/>
        <v>0</v>
      </c>
      <c r="S105" s="231">
        <f t="shared" si="43"/>
        <v>0</v>
      </c>
      <c r="T105" s="231">
        <f t="shared" si="44"/>
        <v>995.03018399999996</v>
      </c>
      <c r="U105" s="231">
        <f t="shared" si="45"/>
        <v>794.23732999999993</v>
      </c>
      <c r="V105" s="231">
        <f t="shared" si="46"/>
        <v>22.641509999999997</v>
      </c>
      <c r="W105" s="231">
        <f t="shared" si="47"/>
        <v>177.074646</v>
      </c>
      <c r="X105" s="231">
        <f t="shared" si="48"/>
        <v>1.0766979999999999</v>
      </c>
      <c r="Y105" s="231">
        <f t="shared" si="49"/>
        <v>0</v>
      </c>
      <c r="Z105" s="231">
        <f t="shared" si="50"/>
        <v>0</v>
      </c>
      <c r="AA105" s="231">
        <f t="shared" si="51"/>
        <v>0</v>
      </c>
      <c r="AB105" s="231">
        <f t="shared" si="52"/>
        <v>1.5</v>
      </c>
      <c r="AC105" s="231">
        <f t="shared" si="53"/>
        <v>0</v>
      </c>
    </row>
    <row r="106" spans="1:37">
      <c r="A106" s="181" t="s">
        <v>35</v>
      </c>
      <c r="B106" s="230">
        <f t="shared" si="26"/>
        <v>2397.3331829999997</v>
      </c>
      <c r="C106" s="231">
        <f t="shared" si="27"/>
        <v>0</v>
      </c>
      <c r="D106" s="231">
        <f t="shared" si="28"/>
        <v>456.88176200000004</v>
      </c>
      <c r="E106" s="231">
        <f t="shared" si="29"/>
        <v>49.139026000000001</v>
      </c>
      <c r="F106" s="231">
        <f t="shared" si="30"/>
        <v>456.88176200000004</v>
      </c>
      <c r="G106" s="231">
        <f t="shared" si="31"/>
        <v>971.52914099999998</v>
      </c>
      <c r="H106" s="231">
        <f t="shared" si="32"/>
        <v>819.13228000000004</v>
      </c>
      <c r="I106" s="231">
        <f t="shared" si="33"/>
        <v>216.41242299999999</v>
      </c>
      <c r="J106" s="231">
        <f t="shared" si="34"/>
        <v>-64.015562000000003</v>
      </c>
      <c r="K106" s="231">
        <f t="shared" si="35"/>
        <v>941.16859800000009</v>
      </c>
      <c r="L106" s="231">
        <f t="shared" si="36"/>
        <v>-4.0628029999999997</v>
      </c>
      <c r="M106" s="231">
        <f t="shared" si="37"/>
        <v>-2.2361409999999999</v>
      </c>
      <c r="N106" s="231">
        <f t="shared" si="38"/>
        <v>777.36056500000007</v>
      </c>
      <c r="O106" s="231">
        <f t="shared" si="39"/>
        <v>170.106977</v>
      </c>
      <c r="P106" s="231">
        <f t="shared" si="40"/>
        <v>-21.385344</v>
      </c>
      <c r="Q106" s="231">
        <f t="shared" si="41"/>
        <v>-20.135576999999998</v>
      </c>
      <c r="R106" s="231">
        <f t="shared" si="42"/>
        <v>-1.2497670000000001</v>
      </c>
      <c r="S106" s="231">
        <f t="shared" si="43"/>
        <v>0</v>
      </c>
      <c r="T106" s="231">
        <f t="shared" si="44"/>
        <v>0</v>
      </c>
      <c r="U106" s="231">
        <f t="shared" si="45"/>
        <v>0</v>
      </c>
      <c r="V106" s="231">
        <f t="shared" si="46"/>
        <v>0</v>
      </c>
      <c r="W106" s="231">
        <f t="shared" si="47"/>
        <v>0</v>
      </c>
      <c r="X106" s="231">
        <f t="shared" si="48"/>
        <v>0</v>
      </c>
      <c r="Y106" s="231">
        <f t="shared" si="49"/>
        <v>0</v>
      </c>
      <c r="Z106" s="231">
        <f t="shared" si="50"/>
        <v>0</v>
      </c>
      <c r="AA106" s="231">
        <f t="shared" si="51"/>
        <v>0</v>
      </c>
      <c r="AB106" s="231">
        <f t="shared" si="52"/>
        <v>0</v>
      </c>
      <c r="AC106" s="231">
        <f t="shared" si="53"/>
        <v>0</v>
      </c>
    </row>
    <row r="107" spans="1:37" ht="14.25">
      <c r="A107" s="229" t="s">
        <v>83</v>
      </c>
      <c r="B107" s="230">
        <f t="shared" si="26"/>
        <v>6567.5100059999977</v>
      </c>
      <c r="C107" s="230">
        <f t="shared" si="27"/>
        <v>-913.8545680000002</v>
      </c>
      <c r="D107" s="230">
        <f t="shared" si="28"/>
        <v>-11256.032432</v>
      </c>
      <c r="E107" s="230">
        <f t="shared" si="29"/>
        <v>17794.311756999999</v>
      </c>
      <c r="F107" s="230">
        <f t="shared" si="30"/>
        <v>18.722585000000002</v>
      </c>
      <c r="G107" s="230">
        <f t="shared" si="31"/>
        <v>703.47942099999989</v>
      </c>
      <c r="H107" s="230">
        <f t="shared" si="32"/>
        <v>0</v>
      </c>
      <c r="I107" s="230">
        <f t="shared" si="33"/>
        <v>0.90645400000000009</v>
      </c>
      <c r="J107" s="230">
        <f t="shared" si="34"/>
        <v>702.57296699999995</v>
      </c>
      <c r="K107" s="230">
        <f t="shared" si="35"/>
        <v>173.57184300000003</v>
      </c>
      <c r="L107" s="230">
        <f t="shared" si="36"/>
        <v>-3.3598190000000003</v>
      </c>
      <c r="M107" s="230">
        <f t="shared" si="37"/>
        <v>176.93166200000002</v>
      </c>
      <c r="N107" s="230">
        <f t="shared" si="38"/>
        <v>0</v>
      </c>
      <c r="O107" s="230">
        <f t="shared" si="39"/>
        <v>0</v>
      </c>
      <c r="P107" s="230">
        <f t="shared" si="40"/>
        <v>66.032950999999997</v>
      </c>
      <c r="Q107" s="230">
        <f t="shared" si="41"/>
        <v>0</v>
      </c>
      <c r="R107" s="230">
        <f t="shared" si="42"/>
        <v>66.032950999999997</v>
      </c>
      <c r="S107" s="230">
        <f t="shared" si="43"/>
        <v>0.21443600000000002</v>
      </c>
      <c r="T107" s="230">
        <f t="shared" si="44"/>
        <v>1.034E-3</v>
      </c>
      <c r="U107" s="230">
        <f t="shared" si="45"/>
        <v>8.7399999999999999E-4</v>
      </c>
      <c r="V107" s="230">
        <f t="shared" si="46"/>
        <v>0</v>
      </c>
      <c r="W107" s="230">
        <f t="shared" si="47"/>
        <v>0</v>
      </c>
      <c r="X107" s="230">
        <f t="shared" si="48"/>
        <v>0</v>
      </c>
      <c r="Y107" s="230">
        <f t="shared" si="49"/>
        <v>0</v>
      </c>
      <c r="Z107" s="230">
        <f t="shared" si="50"/>
        <v>1.6000000000000001E-4</v>
      </c>
      <c r="AA107" s="230">
        <f t="shared" si="51"/>
        <v>0</v>
      </c>
      <c r="AB107" s="230">
        <f t="shared" si="52"/>
        <v>0</v>
      </c>
      <c r="AC107" s="230">
        <f t="shared" si="53"/>
        <v>0</v>
      </c>
    </row>
    <row r="108" spans="1:37" ht="14.25">
      <c r="A108" s="229" t="s">
        <v>37</v>
      </c>
      <c r="B108" s="230">
        <f t="shared" si="26"/>
        <v>-3547.0466450000004</v>
      </c>
      <c r="C108" s="230">
        <f t="shared" si="27"/>
        <v>-54.042080000000006</v>
      </c>
      <c r="D108" s="230">
        <f t="shared" si="28"/>
        <v>702.60781400000008</v>
      </c>
      <c r="E108" s="230">
        <f t="shared" si="29"/>
        <v>50.560685999999997</v>
      </c>
      <c r="F108" s="230">
        <f t="shared" si="30"/>
        <v>51.019387000000002</v>
      </c>
      <c r="G108" s="230">
        <f t="shared" si="31"/>
        <v>-1866.3842830000001</v>
      </c>
      <c r="H108" s="230">
        <f t="shared" si="32"/>
        <v>1.5819620000000001</v>
      </c>
      <c r="I108" s="230">
        <f t="shared" si="33"/>
        <v>-266.16614599999997</v>
      </c>
      <c r="J108" s="230">
        <f t="shared" si="34"/>
        <v>-1601.800099</v>
      </c>
      <c r="K108" s="230">
        <f t="shared" si="35"/>
        <v>-2026.9102600000001</v>
      </c>
      <c r="L108" s="230">
        <f t="shared" si="36"/>
        <v>1639.646111</v>
      </c>
      <c r="M108" s="230">
        <f t="shared" si="37"/>
        <v>-3822.3630170000001</v>
      </c>
      <c r="N108" s="230">
        <f t="shared" si="38"/>
        <v>155.806646</v>
      </c>
      <c r="O108" s="230">
        <f t="shared" si="39"/>
        <v>0</v>
      </c>
      <c r="P108" s="230">
        <f t="shared" si="40"/>
        <v>-352.87852200000003</v>
      </c>
      <c r="Q108" s="230">
        <f t="shared" si="41"/>
        <v>-407.70841200000001</v>
      </c>
      <c r="R108" s="230">
        <f t="shared" si="42"/>
        <v>54.829889999999999</v>
      </c>
      <c r="S108" s="230">
        <f t="shared" si="43"/>
        <v>0</v>
      </c>
      <c r="T108" s="230">
        <f t="shared" si="44"/>
        <v>0</v>
      </c>
      <c r="U108" s="230">
        <f t="shared" si="45"/>
        <v>0</v>
      </c>
      <c r="V108" s="230">
        <f t="shared" si="46"/>
        <v>0</v>
      </c>
      <c r="W108" s="230">
        <f t="shared" si="47"/>
        <v>0</v>
      </c>
      <c r="X108" s="230">
        <f t="shared" si="48"/>
        <v>0</v>
      </c>
      <c r="Y108" s="230">
        <f t="shared" si="49"/>
        <v>0</v>
      </c>
      <c r="Z108" s="230">
        <f t="shared" si="50"/>
        <v>0</v>
      </c>
      <c r="AA108" s="230">
        <f t="shared" si="51"/>
        <v>0</v>
      </c>
      <c r="AB108" s="230">
        <f t="shared" si="52"/>
        <v>0</v>
      </c>
      <c r="AC108" s="230">
        <f t="shared" si="53"/>
        <v>0</v>
      </c>
    </row>
    <row r="109" spans="1:37" ht="14.25">
      <c r="A109" s="229" t="s">
        <v>84</v>
      </c>
      <c r="B109" s="230">
        <f t="shared" si="26"/>
        <v>0</v>
      </c>
      <c r="C109" s="230">
        <f t="shared" si="27"/>
        <v>0</v>
      </c>
      <c r="D109" s="230">
        <f t="shared" si="28"/>
        <v>0</v>
      </c>
      <c r="E109" s="230">
        <f t="shared" si="29"/>
        <v>0</v>
      </c>
      <c r="F109" s="230">
        <f t="shared" si="30"/>
        <v>0</v>
      </c>
      <c r="G109" s="230">
        <f t="shared" si="31"/>
        <v>0</v>
      </c>
      <c r="H109" s="230">
        <f t="shared" si="32"/>
        <v>0</v>
      </c>
      <c r="I109" s="230">
        <f t="shared" si="33"/>
        <v>0</v>
      </c>
      <c r="J109" s="230">
        <f t="shared" si="34"/>
        <v>0</v>
      </c>
      <c r="K109" s="230">
        <f t="shared" si="35"/>
        <v>0</v>
      </c>
      <c r="L109" s="230">
        <f t="shared" si="36"/>
        <v>0</v>
      </c>
      <c r="M109" s="230">
        <f t="shared" si="37"/>
        <v>0</v>
      </c>
      <c r="N109" s="230">
        <f t="shared" si="38"/>
        <v>0</v>
      </c>
      <c r="O109" s="230">
        <f t="shared" si="39"/>
        <v>0</v>
      </c>
      <c r="P109" s="230">
        <f t="shared" si="40"/>
        <v>0</v>
      </c>
      <c r="Q109" s="230">
        <f t="shared" si="41"/>
        <v>0</v>
      </c>
      <c r="R109" s="230">
        <f t="shared" si="42"/>
        <v>0</v>
      </c>
      <c r="S109" s="230">
        <f t="shared" si="43"/>
        <v>0</v>
      </c>
      <c r="T109" s="230">
        <f t="shared" si="44"/>
        <v>0</v>
      </c>
      <c r="U109" s="230">
        <f t="shared" si="45"/>
        <v>0</v>
      </c>
      <c r="V109" s="230">
        <f t="shared" si="46"/>
        <v>0</v>
      </c>
      <c r="W109" s="230">
        <f t="shared" si="47"/>
        <v>0</v>
      </c>
      <c r="X109" s="230">
        <f t="shared" si="48"/>
        <v>0</v>
      </c>
      <c r="Y109" s="230">
        <f t="shared" si="49"/>
        <v>0</v>
      </c>
      <c r="Z109" s="230">
        <f t="shared" si="50"/>
        <v>0</v>
      </c>
      <c r="AA109" s="230">
        <f t="shared" si="51"/>
        <v>0</v>
      </c>
      <c r="AB109" s="230">
        <f t="shared" si="52"/>
        <v>0</v>
      </c>
      <c r="AC109" s="230">
        <f t="shared" si="53"/>
        <v>0</v>
      </c>
    </row>
    <row r="110" spans="1:37" ht="14.25">
      <c r="A110" s="229" t="s">
        <v>39</v>
      </c>
      <c r="B110" s="230">
        <f t="shared" si="26"/>
        <v>-1568.5806870000035</v>
      </c>
      <c r="C110" s="230">
        <f t="shared" si="27"/>
        <v>2978.8390603333337</v>
      </c>
      <c r="D110" s="230">
        <f t="shared" si="28"/>
        <v>-0.73270666666700002</v>
      </c>
      <c r="E110" s="230">
        <f t="shared" si="29"/>
        <v>-77.280001333333004</v>
      </c>
      <c r="F110" s="230">
        <f t="shared" si="30"/>
        <v>-0.73270666666700002</v>
      </c>
      <c r="G110" s="230">
        <f t="shared" si="31"/>
        <v>-10401.234516666666</v>
      </c>
      <c r="H110" s="230">
        <f t="shared" si="32"/>
        <v>-10829.712194</v>
      </c>
      <c r="I110" s="230">
        <f t="shared" si="33"/>
        <v>78.348761333333002</v>
      </c>
      <c r="J110" s="230">
        <f t="shared" si="34"/>
        <v>350.128916</v>
      </c>
      <c r="K110" s="230">
        <f t="shared" si="35"/>
        <v>9014.1899983333296</v>
      </c>
      <c r="L110" s="230">
        <f t="shared" si="36"/>
        <v>3657.2752123333307</v>
      </c>
      <c r="M110" s="230">
        <f t="shared" si="37"/>
        <v>6153.644405</v>
      </c>
      <c r="N110" s="230">
        <f t="shared" si="38"/>
        <v>157.22649699999999</v>
      </c>
      <c r="O110" s="230">
        <f t="shared" si="39"/>
        <v>-953.95611600000007</v>
      </c>
      <c r="P110" s="230">
        <f t="shared" si="40"/>
        <v>-3082.3625210000009</v>
      </c>
      <c r="Q110" s="230">
        <f t="shared" si="41"/>
        <v>-2186.8470290000005</v>
      </c>
      <c r="R110" s="230">
        <f t="shared" si="42"/>
        <v>-895.51549199999999</v>
      </c>
      <c r="S110" s="230">
        <f t="shared" si="43"/>
        <v>0</v>
      </c>
      <c r="T110" s="230">
        <f t="shared" si="44"/>
        <v>0</v>
      </c>
      <c r="U110" s="230">
        <f t="shared" si="45"/>
        <v>0</v>
      </c>
      <c r="V110" s="230">
        <f t="shared" si="46"/>
        <v>0</v>
      </c>
      <c r="W110" s="230">
        <f t="shared" si="47"/>
        <v>0</v>
      </c>
      <c r="X110" s="230">
        <f t="shared" si="48"/>
        <v>0</v>
      </c>
      <c r="Y110" s="230">
        <f t="shared" si="49"/>
        <v>0</v>
      </c>
      <c r="Z110" s="230">
        <f t="shared" si="50"/>
        <v>0</v>
      </c>
      <c r="AA110" s="230">
        <f t="shared" si="51"/>
        <v>0</v>
      </c>
      <c r="AB110" s="230">
        <f t="shared" si="52"/>
        <v>0</v>
      </c>
      <c r="AC110" s="230">
        <f t="shared" si="53"/>
        <v>0</v>
      </c>
    </row>
    <row r="111" spans="1:37" ht="14.25">
      <c r="A111" s="229" t="s">
        <v>85</v>
      </c>
      <c r="B111" s="230">
        <f t="shared" si="26"/>
        <v>-43.127977999999999</v>
      </c>
      <c r="C111" s="230">
        <f t="shared" si="27"/>
        <v>0</v>
      </c>
      <c r="D111" s="230">
        <f t="shared" si="28"/>
        <v>4.9677509999999998</v>
      </c>
      <c r="E111" s="230">
        <f t="shared" si="29"/>
        <v>-48.095728999999999</v>
      </c>
      <c r="F111" s="230">
        <f t="shared" si="30"/>
        <v>0</v>
      </c>
      <c r="G111" s="230">
        <f t="shared" si="31"/>
        <v>0</v>
      </c>
      <c r="H111" s="230">
        <f t="shared" si="32"/>
        <v>0</v>
      </c>
      <c r="I111" s="230">
        <f t="shared" si="33"/>
        <v>0</v>
      </c>
      <c r="J111" s="230">
        <f t="shared" si="34"/>
        <v>0</v>
      </c>
      <c r="K111" s="230">
        <f t="shared" si="35"/>
        <v>0</v>
      </c>
      <c r="L111" s="230">
        <f t="shared" si="36"/>
        <v>0</v>
      </c>
      <c r="M111" s="230">
        <f t="shared" si="37"/>
        <v>0</v>
      </c>
      <c r="N111" s="230">
        <f t="shared" si="38"/>
        <v>0</v>
      </c>
      <c r="O111" s="230">
        <f t="shared" si="39"/>
        <v>0</v>
      </c>
      <c r="P111" s="230">
        <f t="shared" si="40"/>
        <v>0</v>
      </c>
      <c r="Q111" s="230">
        <f t="shared" si="41"/>
        <v>0</v>
      </c>
      <c r="R111" s="230">
        <f t="shared" si="42"/>
        <v>0</v>
      </c>
      <c r="S111" s="230">
        <f t="shared" si="43"/>
        <v>0</v>
      </c>
      <c r="T111" s="230">
        <f t="shared" si="44"/>
        <v>0</v>
      </c>
      <c r="U111" s="230">
        <f t="shared" si="45"/>
        <v>0</v>
      </c>
      <c r="V111" s="230">
        <f t="shared" si="46"/>
        <v>0</v>
      </c>
      <c r="W111" s="230">
        <f t="shared" si="47"/>
        <v>0</v>
      </c>
      <c r="X111" s="230">
        <f t="shared" si="48"/>
        <v>0</v>
      </c>
      <c r="Y111" s="230">
        <f t="shared" si="49"/>
        <v>0</v>
      </c>
      <c r="Z111" s="230">
        <f t="shared" si="50"/>
        <v>0</v>
      </c>
      <c r="AA111" s="230">
        <f t="shared" si="51"/>
        <v>0</v>
      </c>
      <c r="AB111" s="230">
        <f t="shared" si="52"/>
        <v>0</v>
      </c>
      <c r="AC111" s="230">
        <f t="shared" si="53"/>
        <v>0</v>
      </c>
    </row>
    <row r="112" spans="1:37" ht="14.25">
      <c r="A112" s="229" t="s">
        <v>86</v>
      </c>
      <c r="B112" s="232">
        <f t="shared" si="26"/>
        <v>1157.931468</v>
      </c>
      <c r="C112" s="232">
        <f t="shared" si="27"/>
        <v>-66.718481000000011</v>
      </c>
      <c r="D112" s="232">
        <f t="shared" si="28"/>
        <v>0</v>
      </c>
      <c r="E112" s="232">
        <f t="shared" si="29"/>
        <v>1224.6499490000001</v>
      </c>
      <c r="F112" s="232">
        <f t="shared" si="30"/>
        <v>0</v>
      </c>
      <c r="G112" s="232">
        <f t="shared" si="31"/>
        <v>0</v>
      </c>
      <c r="H112" s="232">
        <f t="shared" si="32"/>
        <v>0</v>
      </c>
      <c r="I112" s="232">
        <f t="shared" si="33"/>
        <v>0</v>
      </c>
      <c r="J112" s="232">
        <f t="shared" si="34"/>
        <v>0</v>
      </c>
      <c r="K112" s="232">
        <f t="shared" si="35"/>
        <v>0</v>
      </c>
      <c r="L112" s="232">
        <f t="shared" si="36"/>
        <v>0</v>
      </c>
      <c r="M112" s="232">
        <f t="shared" si="37"/>
        <v>0</v>
      </c>
      <c r="N112" s="232">
        <f t="shared" si="38"/>
        <v>0</v>
      </c>
      <c r="O112" s="232">
        <f t="shared" si="39"/>
        <v>0</v>
      </c>
      <c r="P112" s="232">
        <f t="shared" si="40"/>
        <v>0</v>
      </c>
      <c r="Q112" s="232">
        <f t="shared" si="41"/>
        <v>0</v>
      </c>
      <c r="R112" s="232">
        <f t="shared" si="42"/>
        <v>0</v>
      </c>
      <c r="S112" s="232">
        <f t="shared" si="43"/>
        <v>0</v>
      </c>
      <c r="T112" s="232">
        <f t="shared" si="44"/>
        <v>0</v>
      </c>
      <c r="U112" s="232">
        <f t="shared" si="45"/>
        <v>0</v>
      </c>
      <c r="V112" s="232">
        <f t="shared" si="46"/>
        <v>0</v>
      </c>
      <c r="W112" s="232">
        <f t="shared" si="47"/>
        <v>0</v>
      </c>
      <c r="X112" s="232">
        <f t="shared" si="48"/>
        <v>0</v>
      </c>
      <c r="Y112" s="232">
        <f t="shared" si="49"/>
        <v>0</v>
      </c>
      <c r="Z112" s="232">
        <f t="shared" si="50"/>
        <v>0</v>
      </c>
      <c r="AA112" s="232">
        <f t="shared" si="51"/>
        <v>0</v>
      </c>
      <c r="AB112" s="232">
        <f t="shared" si="52"/>
        <v>0</v>
      </c>
      <c r="AC112" s="232">
        <f t="shared" si="53"/>
        <v>0</v>
      </c>
    </row>
    <row r="113" spans="1:29" ht="14.25">
      <c r="A113" s="229" t="s">
        <v>87</v>
      </c>
      <c r="B113" s="232">
        <f t="shared" si="26"/>
        <v>-1.0876999999999998E-2</v>
      </c>
      <c r="C113" s="232">
        <f t="shared" si="27"/>
        <v>0</v>
      </c>
      <c r="D113" s="232">
        <f t="shared" si="28"/>
        <v>1.8113000000000001E-2</v>
      </c>
      <c r="E113" s="232">
        <f t="shared" si="29"/>
        <v>-2.8989999999999998E-2</v>
      </c>
      <c r="F113" s="232">
        <f t="shared" si="30"/>
        <v>0</v>
      </c>
      <c r="G113" s="232">
        <f t="shared" si="31"/>
        <v>0</v>
      </c>
      <c r="H113" s="232">
        <f t="shared" si="32"/>
        <v>0</v>
      </c>
      <c r="I113" s="232">
        <f t="shared" si="33"/>
        <v>0</v>
      </c>
      <c r="J113" s="232">
        <f t="shared" si="34"/>
        <v>0</v>
      </c>
      <c r="K113" s="232">
        <f t="shared" si="35"/>
        <v>0</v>
      </c>
      <c r="L113" s="232">
        <f t="shared" si="36"/>
        <v>0</v>
      </c>
      <c r="M113" s="232">
        <f t="shared" si="37"/>
        <v>0</v>
      </c>
      <c r="N113" s="232">
        <f t="shared" si="38"/>
        <v>0</v>
      </c>
      <c r="O113" s="232">
        <f t="shared" si="39"/>
        <v>0</v>
      </c>
      <c r="P113" s="232">
        <f t="shared" si="40"/>
        <v>0</v>
      </c>
      <c r="Q113" s="232">
        <f t="shared" si="41"/>
        <v>0</v>
      </c>
      <c r="R113" s="232">
        <f t="shared" si="42"/>
        <v>0</v>
      </c>
      <c r="S113" s="232">
        <f t="shared" si="43"/>
        <v>0</v>
      </c>
      <c r="T113" s="232">
        <f t="shared" si="44"/>
        <v>0</v>
      </c>
      <c r="U113" s="232">
        <f t="shared" si="45"/>
        <v>0</v>
      </c>
      <c r="V113" s="232">
        <f t="shared" si="46"/>
        <v>0</v>
      </c>
      <c r="W113" s="232">
        <f t="shared" si="47"/>
        <v>0</v>
      </c>
      <c r="X113" s="232">
        <f t="shared" si="48"/>
        <v>0</v>
      </c>
      <c r="Y113" s="232">
        <f t="shared" si="49"/>
        <v>0</v>
      </c>
      <c r="Z113" s="232">
        <f t="shared" si="50"/>
        <v>0</v>
      </c>
      <c r="AA113" s="232">
        <f t="shared" si="51"/>
        <v>0</v>
      </c>
      <c r="AB113" s="232">
        <f t="shared" si="52"/>
        <v>0</v>
      </c>
      <c r="AC113" s="232">
        <f t="shared" si="53"/>
        <v>0</v>
      </c>
    </row>
    <row r="114" spans="1:29" ht="14.25">
      <c r="A114" s="229" t="s">
        <v>88</v>
      </c>
      <c r="B114" s="232">
        <f t="shared" si="26"/>
        <v>0</v>
      </c>
      <c r="C114" s="232">
        <f t="shared" si="27"/>
        <v>0</v>
      </c>
      <c r="D114" s="232">
        <f t="shared" si="28"/>
        <v>0</v>
      </c>
      <c r="E114" s="232">
        <f t="shared" si="29"/>
        <v>0</v>
      </c>
      <c r="F114" s="232">
        <f t="shared" si="30"/>
        <v>0</v>
      </c>
      <c r="G114" s="232">
        <f t="shared" si="31"/>
        <v>0</v>
      </c>
      <c r="H114" s="232">
        <f t="shared" si="32"/>
        <v>0</v>
      </c>
      <c r="I114" s="232">
        <f t="shared" si="33"/>
        <v>0</v>
      </c>
      <c r="J114" s="232">
        <f t="shared" si="34"/>
        <v>0</v>
      </c>
      <c r="K114" s="232">
        <f t="shared" si="35"/>
        <v>0</v>
      </c>
      <c r="L114" s="232">
        <f t="shared" si="36"/>
        <v>0</v>
      </c>
      <c r="M114" s="232">
        <f t="shared" si="37"/>
        <v>0</v>
      </c>
      <c r="N114" s="232">
        <f t="shared" si="38"/>
        <v>0</v>
      </c>
      <c r="O114" s="232">
        <f t="shared" si="39"/>
        <v>0</v>
      </c>
      <c r="P114" s="232">
        <f t="shared" si="40"/>
        <v>0</v>
      </c>
      <c r="Q114" s="232">
        <f t="shared" si="41"/>
        <v>0</v>
      </c>
      <c r="R114" s="232">
        <f t="shared" si="42"/>
        <v>0</v>
      </c>
      <c r="S114" s="232">
        <f t="shared" si="43"/>
        <v>0</v>
      </c>
      <c r="T114" s="232">
        <f t="shared" si="44"/>
        <v>0</v>
      </c>
      <c r="U114" s="232">
        <f t="shared" si="45"/>
        <v>0</v>
      </c>
      <c r="V114" s="232">
        <f t="shared" si="46"/>
        <v>0</v>
      </c>
      <c r="W114" s="232">
        <f t="shared" si="47"/>
        <v>0</v>
      </c>
      <c r="X114" s="232">
        <f t="shared" si="48"/>
        <v>0</v>
      </c>
      <c r="Y114" s="232">
        <f t="shared" si="49"/>
        <v>0</v>
      </c>
      <c r="Z114" s="232">
        <f t="shared" si="50"/>
        <v>0</v>
      </c>
      <c r="AA114" s="232">
        <f t="shared" si="51"/>
        <v>0</v>
      </c>
      <c r="AB114" s="232">
        <f t="shared" si="52"/>
        <v>0</v>
      </c>
      <c r="AC114" s="232">
        <f t="shared" si="53"/>
        <v>0</v>
      </c>
    </row>
    <row r="115" spans="1:29">
      <c r="A115" s="197" t="s">
        <v>44</v>
      </c>
      <c r="B115" s="233">
        <f t="shared" si="26"/>
        <v>20781.117118013</v>
      </c>
      <c r="C115" s="233">
        <f t="shared" si="27"/>
        <v>-136.08041579900001</v>
      </c>
      <c r="D115" s="233">
        <f t="shared" si="28"/>
        <v>5722.1104122615998</v>
      </c>
      <c r="E115" s="233">
        <f t="shared" si="29"/>
        <v>11872.1831693576</v>
      </c>
      <c r="F115" s="233">
        <f t="shared" si="30"/>
        <v>182.70671952840001</v>
      </c>
      <c r="G115" s="233">
        <f t="shared" si="31"/>
        <v>527.32428506119993</v>
      </c>
      <c r="H115" s="233">
        <f t="shared" si="32"/>
        <v>201.65362999999999</v>
      </c>
      <c r="I115" s="233">
        <f t="shared" si="33"/>
        <v>110.2382707095</v>
      </c>
      <c r="J115" s="233">
        <f t="shared" si="34"/>
        <v>215.43238435169999</v>
      </c>
      <c r="K115" s="233">
        <f t="shared" si="35"/>
        <v>684.08877878450005</v>
      </c>
      <c r="L115" s="233">
        <f t="shared" si="36"/>
        <v>160.59862854800002</v>
      </c>
      <c r="M115" s="233">
        <f t="shared" si="37"/>
        <v>198.9069583257</v>
      </c>
      <c r="N115" s="233">
        <f t="shared" si="38"/>
        <v>267.19834605969999</v>
      </c>
      <c r="O115" s="233">
        <f t="shared" si="39"/>
        <v>57.384845851100003</v>
      </c>
      <c r="P115" s="233">
        <f t="shared" si="40"/>
        <v>232.45001541749997</v>
      </c>
      <c r="Q115" s="233">
        <f t="shared" si="41"/>
        <v>79.461995253099985</v>
      </c>
      <c r="R115" s="233">
        <f t="shared" si="42"/>
        <v>152.98802016440001</v>
      </c>
      <c r="S115" s="233">
        <f t="shared" si="43"/>
        <v>708.80116699999996</v>
      </c>
      <c r="T115" s="233">
        <f t="shared" si="44"/>
        <v>1879.0408729295998</v>
      </c>
      <c r="U115" s="233">
        <f t="shared" si="45"/>
        <v>758.13661400000001</v>
      </c>
      <c r="V115" s="233">
        <f t="shared" si="46"/>
        <v>470.6575359208</v>
      </c>
      <c r="W115" s="233">
        <f t="shared" si="47"/>
        <v>328.70114100879999</v>
      </c>
      <c r="X115" s="233">
        <f t="shared" si="48"/>
        <v>123.29986399999999</v>
      </c>
      <c r="Y115" s="233">
        <f t="shared" si="49"/>
        <v>131.77203700000001</v>
      </c>
      <c r="Z115" s="233">
        <f t="shared" si="50"/>
        <v>66.473680999999999</v>
      </c>
      <c r="AA115" s="233">
        <f t="shared" si="51"/>
        <v>0</v>
      </c>
      <c r="AB115" s="233">
        <f t="shared" si="52"/>
        <v>370.16818999999998</v>
      </c>
      <c r="AC115" s="233">
        <f t="shared" si="53"/>
        <v>418.65521700000005</v>
      </c>
    </row>
    <row r="116" spans="1:29" ht="14.25">
      <c r="A116" s="234" t="s">
        <v>89</v>
      </c>
      <c r="B116" s="232">
        <f t="shared" si="26"/>
        <v>239.86089868800002</v>
      </c>
      <c r="C116" s="235">
        <f t="shared" si="27"/>
        <v>-0.334491804</v>
      </c>
      <c r="D116" s="235">
        <f t="shared" si="28"/>
        <v>-13.599602058399999</v>
      </c>
      <c r="E116" s="235">
        <f t="shared" si="29"/>
        <v>222.78692417760001</v>
      </c>
      <c r="F116" s="235">
        <f t="shared" si="30"/>
        <v>3.2493935183999998</v>
      </c>
      <c r="G116" s="235">
        <f t="shared" si="31"/>
        <v>-5.7100803887999998</v>
      </c>
      <c r="H116" s="235">
        <f t="shared" si="32"/>
        <v>5.8954700000000004</v>
      </c>
      <c r="I116" s="235">
        <f t="shared" si="33"/>
        <v>1.6118389720000001</v>
      </c>
      <c r="J116" s="235">
        <f t="shared" si="34"/>
        <v>-13.217389360799999</v>
      </c>
      <c r="K116" s="235">
        <f t="shared" si="35"/>
        <v>32.690143171999992</v>
      </c>
      <c r="L116" s="235">
        <f t="shared" si="36"/>
        <v>37.997893847999997</v>
      </c>
      <c r="M116" s="235">
        <f t="shared" si="37"/>
        <v>-12.5773752168</v>
      </c>
      <c r="N116" s="235">
        <f t="shared" si="38"/>
        <v>5.4884911672000003</v>
      </c>
      <c r="O116" s="235">
        <f t="shared" si="39"/>
        <v>1.7811333736000001</v>
      </c>
      <c r="P116" s="235">
        <f t="shared" si="40"/>
        <v>-2.9271718999999998</v>
      </c>
      <c r="Q116" s="235">
        <f t="shared" si="41"/>
        <v>-3.0978221544000002</v>
      </c>
      <c r="R116" s="235">
        <f t="shared" si="42"/>
        <v>0.17065025440000001</v>
      </c>
      <c r="S116" s="235">
        <f t="shared" si="43"/>
        <v>2E-3</v>
      </c>
      <c r="T116" s="235">
        <f t="shared" si="44"/>
        <v>6.9551774896000005</v>
      </c>
      <c r="U116" s="235">
        <f t="shared" si="45"/>
        <v>5.6345689999999999</v>
      </c>
      <c r="V116" s="235">
        <f t="shared" si="46"/>
        <v>0.13917530080000001</v>
      </c>
      <c r="W116" s="235">
        <f t="shared" si="47"/>
        <v>1.2020771888000001</v>
      </c>
      <c r="X116" s="235">
        <f t="shared" si="48"/>
        <v>-4.9619999999999994E-3</v>
      </c>
      <c r="Y116" s="235">
        <f t="shared" si="49"/>
        <v>-1.3169E-2</v>
      </c>
      <c r="Z116" s="235">
        <f t="shared" si="50"/>
        <v>-2.513E-3</v>
      </c>
      <c r="AA116" s="235">
        <f t="shared" si="51"/>
        <v>0</v>
      </c>
      <c r="AB116" s="235">
        <f t="shared" si="52"/>
        <v>-0.41994300000000001</v>
      </c>
      <c r="AC116" s="235">
        <f t="shared" si="53"/>
        <v>-7.127E-2</v>
      </c>
    </row>
    <row r="117" spans="1:29" ht="14.25">
      <c r="A117" s="234" t="s">
        <v>90</v>
      </c>
      <c r="B117" s="232">
        <f t="shared" si="26"/>
        <v>20430.068058325</v>
      </c>
      <c r="C117" s="235">
        <f t="shared" si="27"/>
        <v>-135.745923995</v>
      </c>
      <c r="D117" s="235">
        <f t="shared" si="28"/>
        <v>5773.3170353199994</v>
      </c>
      <c r="E117" s="235">
        <f t="shared" si="29"/>
        <v>11500.60106318</v>
      </c>
      <c r="F117" s="235">
        <f t="shared" si="30"/>
        <v>179.45732600999997</v>
      </c>
      <c r="G117" s="235">
        <f t="shared" si="31"/>
        <v>533.03436544999988</v>
      </c>
      <c r="H117" s="235">
        <f t="shared" si="32"/>
        <v>195.75816</v>
      </c>
      <c r="I117" s="235">
        <f t="shared" si="33"/>
        <v>108.62643173749998</v>
      </c>
      <c r="J117" s="235">
        <f t="shared" si="34"/>
        <v>228.64977371250001</v>
      </c>
      <c r="K117" s="235">
        <f t="shared" si="35"/>
        <v>651.39863561250002</v>
      </c>
      <c r="L117" s="235">
        <f t="shared" si="36"/>
        <v>122.6007347</v>
      </c>
      <c r="M117" s="235">
        <f t="shared" si="37"/>
        <v>211.48433354250002</v>
      </c>
      <c r="N117" s="235">
        <f t="shared" si="38"/>
        <v>261.7098548925</v>
      </c>
      <c r="O117" s="235">
        <f t="shared" si="39"/>
        <v>55.603712477500004</v>
      </c>
      <c r="P117" s="235">
        <f t="shared" si="40"/>
        <v>235.37718731749999</v>
      </c>
      <c r="Q117" s="235">
        <f t="shared" si="41"/>
        <v>82.559817407499992</v>
      </c>
      <c r="R117" s="235">
        <f t="shared" si="42"/>
        <v>152.81736991</v>
      </c>
      <c r="S117" s="235">
        <f t="shared" si="43"/>
        <v>708.79916700000001</v>
      </c>
      <c r="T117" s="235">
        <f t="shared" si="44"/>
        <v>1872.0856954400003</v>
      </c>
      <c r="U117" s="235">
        <f t="shared" si="45"/>
        <v>752.50204500000007</v>
      </c>
      <c r="V117" s="235">
        <f t="shared" si="46"/>
        <v>470.51836062000001</v>
      </c>
      <c r="W117" s="235">
        <f t="shared" si="47"/>
        <v>327.49906382</v>
      </c>
      <c r="X117" s="235">
        <f t="shared" si="48"/>
        <v>123.30482600000001</v>
      </c>
      <c r="Y117" s="235">
        <f t="shared" si="49"/>
        <v>131.78520600000002</v>
      </c>
      <c r="Z117" s="235">
        <f t="shared" si="50"/>
        <v>66.476193999999992</v>
      </c>
      <c r="AA117" s="235">
        <f t="shared" si="51"/>
        <v>0</v>
      </c>
      <c r="AB117" s="235">
        <f t="shared" si="52"/>
        <v>370.58813300000003</v>
      </c>
      <c r="AC117" s="235">
        <f t="shared" si="53"/>
        <v>418.72648700000002</v>
      </c>
    </row>
    <row r="118" spans="1:29" ht="14.25">
      <c r="A118" s="234" t="s">
        <v>91</v>
      </c>
      <c r="B118" s="232">
        <f t="shared" si="26"/>
        <v>-38.837021</v>
      </c>
      <c r="C118" s="235">
        <f t="shared" si="27"/>
        <v>0</v>
      </c>
      <c r="D118" s="235">
        <f t="shared" si="28"/>
        <v>-37.607021000000003</v>
      </c>
      <c r="E118" s="235">
        <f t="shared" si="29"/>
        <v>-1.23</v>
      </c>
      <c r="F118" s="235">
        <f t="shared" si="30"/>
        <v>0</v>
      </c>
      <c r="G118" s="235">
        <f t="shared" si="31"/>
        <v>0</v>
      </c>
      <c r="H118" s="235">
        <f t="shared" si="32"/>
        <v>0</v>
      </c>
      <c r="I118" s="235">
        <f t="shared" si="33"/>
        <v>0</v>
      </c>
      <c r="J118" s="235">
        <f t="shared" si="34"/>
        <v>0</v>
      </c>
      <c r="K118" s="235">
        <f t="shared" si="35"/>
        <v>0</v>
      </c>
      <c r="L118" s="235">
        <f t="shared" si="36"/>
        <v>0</v>
      </c>
      <c r="M118" s="235">
        <f t="shared" si="37"/>
        <v>0</v>
      </c>
      <c r="N118" s="235">
        <f t="shared" si="38"/>
        <v>0</v>
      </c>
      <c r="O118" s="235">
        <f t="shared" si="39"/>
        <v>0</v>
      </c>
      <c r="P118" s="235">
        <f t="shared" si="40"/>
        <v>0</v>
      </c>
      <c r="Q118" s="235">
        <f t="shared" si="41"/>
        <v>0</v>
      </c>
      <c r="R118" s="235">
        <f t="shared" si="42"/>
        <v>0</v>
      </c>
      <c r="S118" s="235">
        <f t="shared" si="43"/>
        <v>0</v>
      </c>
      <c r="T118" s="235">
        <f t="shared" si="44"/>
        <v>0</v>
      </c>
      <c r="U118" s="235">
        <f t="shared" si="45"/>
        <v>0</v>
      </c>
      <c r="V118" s="235">
        <f t="shared" si="46"/>
        <v>0</v>
      </c>
      <c r="W118" s="235">
        <f t="shared" si="47"/>
        <v>0</v>
      </c>
      <c r="X118" s="235">
        <f t="shared" si="48"/>
        <v>0</v>
      </c>
      <c r="Y118" s="235">
        <f t="shared" si="49"/>
        <v>0</v>
      </c>
      <c r="Z118" s="235">
        <f t="shared" si="50"/>
        <v>0</v>
      </c>
      <c r="AA118" s="235">
        <f t="shared" si="51"/>
        <v>0</v>
      </c>
      <c r="AB118" s="235">
        <f t="shared" si="52"/>
        <v>0</v>
      </c>
      <c r="AC118" s="235">
        <f t="shared" si="53"/>
        <v>0</v>
      </c>
    </row>
    <row r="119" spans="1:29" ht="14.25">
      <c r="A119" s="234" t="s">
        <v>92</v>
      </c>
      <c r="B119" s="232">
        <f t="shared" si="26"/>
        <v>150.025182</v>
      </c>
      <c r="C119" s="235">
        <f t="shared" si="27"/>
        <v>0</v>
      </c>
      <c r="D119" s="235">
        <f t="shared" si="28"/>
        <v>0</v>
      </c>
      <c r="E119" s="235">
        <f t="shared" si="29"/>
        <v>150.025182</v>
      </c>
      <c r="F119" s="235">
        <f t="shared" si="30"/>
        <v>0</v>
      </c>
      <c r="G119" s="235">
        <f t="shared" si="31"/>
        <v>0</v>
      </c>
      <c r="H119" s="235">
        <f t="shared" si="32"/>
        <v>0</v>
      </c>
      <c r="I119" s="235">
        <f t="shared" si="33"/>
        <v>0</v>
      </c>
      <c r="J119" s="235">
        <f t="shared" si="34"/>
        <v>0</v>
      </c>
      <c r="K119" s="235">
        <f t="shared" si="35"/>
        <v>0</v>
      </c>
      <c r="L119" s="235">
        <f t="shared" si="36"/>
        <v>0</v>
      </c>
      <c r="M119" s="235">
        <f t="shared" si="37"/>
        <v>0</v>
      </c>
      <c r="N119" s="235">
        <f t="shared" si="38"/>
        <v>0</v>
      </c>
      <c r="O119" s="235">
        <f t="shared" si="39"/>
        <v>0</v>
      </c>
      <c r="P119" s="235">
        <f t="shared" si="40"/>
        <v>0</v>
      </c>
      <c r="Q119" s="235">
        <f t="shared" si="41"/>
        <v>0</v>
      </c>
      <c r="R119" s="235">
        <f t="shared" si="42"/>
        <v>0</v>
      </c>
      <c r="S119" s="235">
        <f t="shared" si="43"/>
        <v>0</v>
      </c>
      <c r="T119" s="235">
        <f t="shared" si="44"/>
        <v>0</v>
      </c>
      <c r="U119" s="235">
        <f t="shared" si="45"/>
        <v>0</v>
      </c>
      <c r="V119" s="235">
        <f t="shared" si="46"/>
        <v>0</v>
      </c>
      <c r="W119" s="235">
        <f t="shared" si="47"/>
        <v>0</v>
      </c>
      <c r="X119" s="235">
        <f t="shared" si="48"/>
        <v>0</v>
      </c>
      <c r="Y119" s="235">
        <f t="shared" si="49"/>
        <v>0</v>
      </c>
      <c r="Z119" s="235">
        <f t="shared" si="50"/>
        <v>0</v>
      </c>
      <c r="AA119" s="235">
        <f t="shared" si="51"/>
        <v>0</v>
      </c>
      <c r="AB119" s="235">
        <f t="shared" si="52"/>
        <v>0</v>
      </c>
      <c r="AC119" s="235">
        <f t="shared" si="53"/>
        <v>0</v>
      </c>
    </row>
    <row r="120" spans="1:29">
      <c r="A120" s="197" t="s">
        <v>93</v>
      </c>
      <c r="B120" s="233">
        <f t="shared" si="26"/>
        <v>-1051.8909330130018</v>
      </c>
      <c r="C120" s="233">
        <f t="shared" si="27"/>
        <v>2133.5967791323342</v>
      </c>
      <c r="D120" s="233">
        <f t="shared" si="28"/>
        <v>-15950.005434928269</v>
      </c>
      <c r="E120" s="233">
        <f t="shared" si="29"/>
        <v>21166.560548309069</v>
      </c>
      <c r="F120" s="233">
        <f t="shared" si="30"/>
        <v>347.73718580493301</v>
      </c>
      <c r="G120" s="233">
        <f t="shared" si="31"/>
        <v>-11112.243379727866</v>
      </c>
      <c r="H120" s="233">
        <f t="shared" si="32"/>
        <v>-10210.651582</v>
      </c>
      <c r="I120" s="233">
        <f t="shared" si="33"/>
        <v>-73.045635376166999</v>
      </c>
      <c r="J120" s="233">
        <f t="shared" si="34"/>
        <v>-828.5461623517001</v>
      </c>
      <c r="K120" s="233">
        <f t="shared" si="35"/>
        <v>7217.384545548829</v>
      </c>
      <c r="L120" s="233">
        <f t="shared" si="36"/>
        <v>4923.0456227853301</v>
      </c>
      <c r="M120" s="233">
        <f t="shared" si="37"/>
        <v>2234.5806886743003</v>
      </c>
      <c r="N120" s="233">
        <f t="shared" si="38"/>
        <v>823.1953619402999</v>
      </c>
      <c r="O120" s="233">
        <f t="shared" si="39"/>
        <v>-763.43712785109994</v>
      </c>
      <c r="P120" s="233">
        <f t="shared" si="40"/>
        <v>-3623.174336417499</v>
      </c>
      <c r="Q120" s="233">
        <f t="shared" si="41"/>
        <v>-2694.1530132530993</v>
      </c>
      <c r="R120" s="233">
        <f t="shared" si="42"/>
        <v>-929.02132316439986</v>
      </c>
      <c r="S120" s="233">
        <f t="shared" si="43"/>
        <v>-708.91093100000001</v>
      </c>
      <c r="T120" s="233">
        <f t="shared" si="44"/>
        <v>-884.00965492959995</v>
      </c>
      <c r="U120" s="233">
        <f t="shared" si="45"/>
        <v>36.101590000000002</v>
      </c>
      <c r="V120" s="233">
        <f t="shared" si="46"/>
        <v>-448.01602592079996</v>
      </c>
      <c r="W120" s="233">
        <f t="shared" si="47"/>
        <v>-151.62649500879999</v>
      </c>
      <c r="X120" s="233">
        <f t="shared" si="48"/>
        <v>-122.22316599999999</v>
      </c>
      <c r="Y120" s="233">
        <f t="shared" si="49"/>
        <v>-131.77203700000001</v>
      </c>
      <c r="Z120" s="233">
        <f t="shared" si="50"/>
        <v>-66.473520999999991</v>
      </c>
      <c r="AA120" s="233">
        <f t="shared" si="51"/>
        <v>0</v>
      </c>
      <c r="AB120" s="233">
        <f t="shared" si="52"/>
        <v>-368.66818999999998</v>
      </c>
      <c r="AC120" s="233">
        <f t="shared" si="53"/>
        <v>-418.65521700000005</v>
      </c>
    </row>
    <row r="121" spans="1:29" ht="14.25">
      <c r="A121" s="234" t="s">
        <v>94</v>
      </c>
      <c r="B121" s="232">
        <f t="shared" si="26"/>
        <v>4.174907000000001</v>
      </c>
      <c r="C121" s="232">
        <f t="shared" si="27"/>
        <v>0</v>
      </c>
      <c r="D121" s="232">
        <f t="shared" si="28"/>
        <v>0</v>
      </c>
      <c r="E121" s="232">
        <f t="shared" si="29"/>
        <v>2.1749070000000001</v>
      </c>
      <c r="F121" s="232">
        <f t="shared" si="30"/>
        <v>0</v>
      </c>
      <c r="G121" s="232">
        <f t="shared" si="31"/>
        <v>0</v>
      </c>
      <c r="H121" s="232">
        <f t="shared" si="32"/>
        <v>0</v>
      </c>
      <c r="I121" s="232">
        <f t="shared" si="33"/>
        <v>0</v>
      </c>
      <c r="J121" s="232">
        <f t="shared" si="34"/>
        <v>0</v>
      </c>
      <c r="K121" s="232">
        <f t="shared" si="35"/>
        <v>0</v>
      </c>
      <c r="L121" s="232">
        <f t="shared" si="36"/>
        <v>0</v>
      </c>
      <c r="M121" s="232">
        <f t="shared" si="37"/>
        <v>0</v>
      </c>
      <c r="N121" s="232">
        <f t="shared" si="38"/>
        <v>0</v>
      </c>
      <c r="O121" s="232">
        <f t="shared" si="39"/>
        <v>0</v>
      </c>
      <c r="P121" s="232">
        <f t="shared" si="40"/>
        <v>0</v>
      </c>
      <c r="Q121" s="232">
        <f t="shared" si="41"/>
        <v>0</v>
      </c>
      <c r="R121" s="232">
        <f t="shared" si="42"/>
        <v>0</v>
      </c>
      <c r="S121" s="232">
        <f t="shared" si="43"/>
        <v>0</v>
      </c>
      <c r="T121" s="232">
        <f t="shared" si="44"/>
        <v>2</v>
      </c>
      <c r="U121" s="232">
        <f t="shared" si="45"/>
        <v>2</v>
      </c>
      <c r="V121" s="232">
        <f t="shared" si="46"/>
        <v>0</v>
      </c>
      <c r="W121" s="232">
        <f t="shared" si="47"/>
        <v>0</v>
      </c>
      <c r="X121" s="232">
        <f t="shared" si="48"/>
        <v>0</v>
      </c>
      <c r="Y121" s="232">
        <f t="shared" si="49"/>
        <v>0</v>
      </c>
      <c r="Z121" s="232">
        <f t="shared" si="50"/>
        <v>0</v>
      </c>
      <c r="AA121" s="232">
        <f t="shared" si="51"/>
        <v>0</v>
      </c>
      <c r="AB121" s="232">
        <f t="shared" si="52"/>
        <v>0</v>
      </c>
      <c r="AC121" s="232">
        <f t="shared" si="53"/>
        <v>0</v>
      </c>
    </row>
    <row r="122" spans="1:29" ht="14.25">
      <c r="A122" s="234" t="s">
        <v>95</v>
      </c>
      <c r="B122" s="232">
        <f t="shared" si="26"/>
        <v>40.384884</v>
      </c>
      <c r="C122" s="232">
        <f t="shared" si="27"/>
        <v>0</v>
      </c>
      <c r="D122" s="232">
        <f t="shared" si="28"/>
        <v>38.272702000000002</v>
      </c>
      <c r="E122" s="232">
        <f t="shared" si="29"/>
        <v>1.9093040000000001</v>
      </c>
      <c r="F122" s="232">
        <f t="shared" si="30"/>
        <v>0</v>
      </c>
      <c r="G122" s="232">
        <f t="shared" si="31"/>
        <v>0.125</v>
      </c>
      <c r="H122" s="232">
        <f t="shared" si="32"/>
        <v>0</v>
      </c>
      <c r="I122" s="232">
        <f t="shared" si="33"/>
        <v>0</v>
      </c>
      <c r="J122" s="232">
        <f t="shared" si="34"/>
        <v>0.125</v>
      </c>
      <c r="K122" s="232">
        <f t="shared" si="35"/>
        <v>0</v>
      </c>
      <c r="L122" s="232">
        <f t="shared" si="36"/>
        <v>0</v>
      </c>
      <c r="M122" s="232">
        <f t="shared" si="37"/>
        <v>0</v>
      </c>
      <c r="N122" s="232">
        <f t="shared" si="38"/>
        <v>0</v>
      </c>
      <c r="O122" s="232">
        <f t="shared" si="39"/>
        <v>0</v>
      </c>
      <c r="P122" s="232">
        <f t="shared" si="40"/>
        <v>0</v>
      </c>
      <c r="Q122" s="232">
        <f t="shared" si="41"/>
        <v>0</v>
      </c>
      <c r="R122" s="232">
        <f t="shared" si="42"/>
        <v>0</v>
      </c>
      <c r="S122" s="232">
        <f t="shared" si="43"/>
        <v>4.4999999999999998E-2</v>
      </c>
      <c r="T122" s="232">
        <f t="shared" si="44"/>
        <v>7.7878000000000003E-2</v>
      </c>
      <c r="U122" s="232">
        <f t="shared" si="45"/>
        <v>7.7878000000000003E-2</v>
      </c>
      <c r="V122" s="232">
        <f t="shared" si="46"/>
        <v>0</v>
      </c>
      <c r="W122" s="232">
        <f t="shared" si="47"/>
        <v>0</v>
      </c>
      <c r="X122" s="232">
        <f t="shared" si="48"/>
        <v>0</v>
      </c>
      <c r="Y122" s="232">
        <f t="shared" si="49"/>
        <v>0</v>
      </c>
      <c r="Z122" s="232">
        <f t="shared" si="50"/>
        <v>0</v>
      </c>
      <c r="AA122" s="232">
        <f t="shared" si="51"/>
        <v>0</v>
      </c>
      <c r="AB122" s="232">
        <f t="shared" si="52"/>
        <v>0</v>
      </c>
      <c r="AC122" s="232">
        <f t="shared" si="53"/>
        <v>0</v>
      </c>
    </row>
    <row r="123" spans="1:29">
      <c r="A123" s="197" t="s">
        <v>96</v>
      </c>
      <c r="B123" s="233">
        <f t="shared" si="26"/>
        <v>-1088.1009100130059</v>
      </c>
      <c r="C123" s="233">
        <f t="shared" si="27"/>
        <v>2133.5967791323342</v>
      </c>
      <c r="D123" s="233">
        <f t="shared" si="28"/>
        <v>-15988.278136928269</v>
      </c>
      <c r="E123" s="233">
        <f t="shared" si="29"/>
        <v>21166.826151309066</v>
      </c>
      <c r="F123" s="233">
        <f t="shared" si="30"/>
        <v>347.73718580493301</v>
      </c>
      <c r="G123" s="233">
        <f t="shared" si="31"/>
        <v>-11112.368379727866</v>
      </c>
      <c r="H123" s="233">
        <f t="shared" si="32"/>
        <v>-10210.651582</v>
      </c>
      <c r="I123" s="233">
        <f t="shared" si="33"/>
        <v>-73.045635376166999</v>
      </c>
      <c r="J123" s="233">
        <f t="shared" si="34"/>
        <v>-828.6711623517001</v>
      </c>
      <c r="K123" s="233">
        <f t="shared" si="35"/>
        <v>7217.384545548829</v>
      </c>
      <c r="L123" s="233">
        <f t="shared" si="36"/>
        <v>4923.0456227853301</v>
      </c>
      <c r="M123" s="233">
        <f t="shared" si="37"/>
        <v>2234.5806886743003</v>
      </c>
      <c r="N123" s="233">
        <f t="shared" si="38"/>
        <v>823.1953619402999</v>
      </c>
      <c r="O123" s="233">
        <f t="shared" si="39"/>
        <v>-763.43712785109994</v>
      </c>
      <c r="P123" s="233">
        <f t="shared" si="40"/>
        <v>-3623.174336417499</v>
      </c>
      <c r="Q123" s="233">
        <f t="shared" si="41"/>
        <v>-2694.1530132530993</v>
      </c>
      <c r="R123" s="233">
        <f t="shared" si="42"/>
        <v>-929.02132316439986</v>
      </c>
      <c r="S123" s="233">
        <f t="shared" si="43"/>
        <v>-708.95593099999996</v>
      </c>
      <c r="T123" s="233">
        <f t="shared" si="44"/>
        <v>-882.0875329296</v>
      </c>
      <c r="U123" s="233">
        <f t="shared" si="45"/>
        <v>38.023711999999996</v>
      </c>
      <c r="V123" s="233">
        <f t="shared" si="46"/>
        <v>-448.01602592079996</v>
      </c>
      <c r="W123" s="233">
        <f t="shared" si="47"/>
        <v>-151.62649500879999</v>
      </c>
      <c r="X123" s="233">
        <f t="shared" si="48"/>
        <v>-122.22316599999999</v>
      </c>
      <c r="Y123" s="233">
        <f t="shared" si="49"/>
        <v>-131.77203700000001</v>
      </c>
      <c r="Z123" s="233">
        <f t="shared" si="50"/>
        <v>-66.473520999999991</v>
      </c>
      <c r="AA123" s="233">
        <f t="shared" si="51"/>
        <v>0</v>
      </c>
      <c r="AB123" s="233">
        <f t="shared" si="52"/>
        <v>-368.66818999999998</v>
      </c>
      <c r="AC123" s="233">
        <f t="shared" si="53"/>
        <v>-418.65521700000005</v>
      </c>
    </row>
    <row r="124" spans="1:29" ht="14.25">
      <c r="A124" s="234" t="s">
        <v>97</v>
      </c>
      <c r="B124" s="232">
        <f t="shared" si="26"/>
        <v>-119.829466</v>
      </c>
      <c r="C124" s="235">
        <f t="shared" si="27"/>
        <v>0</v>
      </c>
      <c r="D124" s="235">
        <f t="shared" si="28"/>
        <v>-119.829466</v>
      </c>
      <c r="E124" s="235">
        <f t="shared" si="29"/>
        <v>0</v>
      </c>
      <c r="F124" s="235">
        <f t="shared" si="30"/>
        <v>0</v>
      </c>
      <c r="G124" s="235">
        <f t="shared" si="31"/>
        <v>0</v>
      </c>
      <c r="H124" s="235">
        <f t="shared" si="32"/>
        <v>0</v>
      </c>
      <c r="I124" s="235">
        <f t="shared" si="33"/>
        <v>0</v>
      </c>
      <c r="J124" s="235">
        <f t="shared" si="34"/>
        <v>0</v>
      </c>
      <c r="K124" s="235">
        <f t="shared" si="35"/>
        <v>0</v>
      </c>
      <c r="L124" s="235">
        <f t="shared" si="36"/>
        <v>0</v>
      </c>
      <c r="M124" s="235">
        <f t="shared" si="37"/>
        <v>0</v>
      </c>
      <c r="N124" s="235">
        <f t="shared" si="38"/>
        <v>0</v>
      </c>
      <c r="O124" s="235">
        <f t="shared" si="39"/>
        <v>0</v>
      </c>
      <c r="P124" s="235">
        <f t="shared" si="40"/>
        <v>0</v>
      </c>
      <c r="Q124" s="235">
        <f t="shared" si="41"/>
        <v>0</v>
      </c>
      <c r="R124" s="235">
        <f t="shared" si="42"/>
        <v>0</v>
      </c>
      <c r="S124" s="235">
        <f t="shared" si="43"/>
        <v>0</v>
      </c>
      <c r="T124" s="235">
        <f t="shared" si="44"/>
        <v>0</v>
      </c>
      <c r="U124" s="235">
        <f t="shared" si="45"/>
        <v>0</v>
      </c>
      <c r="V124" s="235">
        <f t="shared" si="46"/>
        <v>0</v>
      </c>
      <c r="W124" s="235">
        <f t="shared" si="47"/>
        <v>0</v>
      </c>
      <c r="X124" s="235">
        <f t="shared" si="48"/>
        <v>0</v>
      </c>
      <c r="Y124" s="235">
        <f t="shared" si="49"/>
        <v>0</v>
      </c>
      <c r="Z124" s="235">
        <f t="shared" si="50"/>
        <v>0</v>
      </c>
      <c r="AA124" s="235">
        <f t="shared" si="51"/>
        <v>0</v>
      </c>
      <c r="AB124" s="235">
        <f t="shared" si="52"/>
        <v>0</v>
      </c>
      <c r="AC124" s="235">
        <f t="shared" si="53"/>
        <v>0</v>
      </c>
    </row>
    <row r="125" spans="1:29">
      <c r="A125" s="197" t="s">
        <v>98</v>
      </c>
      <c r="B125" s="233">
        <f t="shared" si="26"/>
        <v>-968.2714440130062</v>
      </c>
      <c r="C125" s="233">
        <f t="shared" si="27"/>
        <v>2133.5967791323342</v>
      </c>
      <c r="D125" s="233">
        <f t="shared" si="28"/>
        <v>-15868.44867092827</v>
      </c>
      <c r="E125" s="233">
        <f t="shared" si="29"/>
        <v>21166.826151309066</v>
      </c>
      <c r="F125" s="233">
        <f t="shared" si="30"/>
        <v>347.73718580493301</v>
      </c>
      <c r="G125" s="233">
        <f t="shared" si="31"/>
        <v>-11112.368379727866</v>
      </c>
      <c r="H125" s="233">
        <f t="shared" si="32"/>
        <v>-10210.651582</v>
      </c>
      <c r="I125" s="233">
        <f t="shared" si="33"/>
        <v>-73.045635376166999</v>
      </c>
      <c r="J125" s="233">
        <f t="shared" si="34"/>
        <v>-828.6711623517001</v>
      </c>
      <c r="K125" s="233">
        <f t="shared" si="35"/>
        <v>7217.384545548829</v>
      </c>
      <c r="L125" s="233">
        <f t="shared" si="36"/>
        <v>4923.0456227853301</v>
      </c>
      <c r="M125" s="233">
        <f t="shared" si="37"/>
        <v>2234.5806886743003</v>
      </c>
      <c r="N125" s="233">
        <f t="shared" si="38"/>
        <v>823.1953619402999</v>
      </c>
      <c r="O125" s="233">
        <f t="shared" si="39"/>
        <v>-763.43712785109994</v>
      </c>
      <c r="P125" s="233">
        <f t="shared" si="40"/>
        <v>-3623.174336417499</v>
      </c>
      <c r="Q125" s="233">
        <f t="shared" si="41"/>
        <v>-2694.1530132530993</v>
      </c>
      <c r="R125" s="233">
        <f t="shared" si="42"/>
        <v>-929.02132316439986</v>
      </c>
      <c r="S125" s="233">
        <f t="shared" si="43"/>
        <v>-708.95593099999996</v>
      </c>
      <c r="T125" s="233">
        <f t="shared" si="44"/>
        <v>-882.0875329296</v>
      </c>
      <c r="U125" s="233">
        <f t="shared" si="45"/>
        <v>38.023711999999996</v>
      </c>
      <c r="V125" s="233">
        <f t="shared" si="46"/>
        <v>-448.01602592079996</v>
      </c>
      <c r="W125" s="233">
        <f t="shared" si="47"/>
        <v>-151.62649500879999</v>
      </c>
      <c r="X125" s="233">
        <f t="shared" si="48"/>
        <v>-122.22316599999999</v>
      </c>
      <c r="Y125" s="233">
        <f t="shared" si="49"/>
        <v>-131.77203700000001</v>
      </c>
      <c r="Z125" s="233">
        <f t="shared" si="50"/>
        <v>-66.473520999999991</v>
      </c>
      <c r="AA125" s="233">
        <f t="shared" si="51"/>
        <v>0</v>
      </c>
      <c r="AB125" s="233">
        <f t="shared" si="52"/>
        <v>-368.66818999999998</v>
      </c>
      <c r="AC125" s="233">
        <f t="shared" si="53"/>
        <v>-418.65521700000005</v>
      </c>
    </row>
    <row r="126" spans="1:29">
      <c r="A126" s="209" t="s">
        <v>55</v>
      </c>
      <c r="B126" s="236">
        <f t="shared" si="26"/>
        <v>-5979.951556</v>
      </c>
      <c r="C126" s="236">
        <f t="shared" si="27"/>
        <v>-5979.951556</v>
      </c>
      <c r="D126" s="236">
        <f t="shared" si="28"/>
        <v>0</v>
      </c>
      <c r="E126" s="236">
        <f t="shared" si="29"/>
        <v>0</v>
      </c>
      <c r="F126" s="236">
        <f t="shared" si="30"/>
        <v>0</v>
      </c>
      <c r="G126" s="236">
        <f t="shared" si="31"/>
        <v>0</v>
      </c>
      <c r="H126" s="236">
        <f t="shared" si="32"/>
        <v>0</v>
      </c>
      <c r="I126" s="236">
        <f t="shared" si="33"/>
        <v>0</v>
      </c>
      <c r="J126" s="236">
        <f t="shared" si="34"/>
        <v>0</v>
      </c>
      <c r="K126" s="236">
        <f t="shared" si="35"/>
        <v>0</v>
      </c>
      <c r="L126" s="236">
        <f t="shared" si="36"/>
        <v>0</v>
      </c>
      <c r="M126" s="236">
        <f t="shared" si="37"/>
        <v>0</v>
      </c>
      <c r="N126" s="236">
        <f t="shared" si="38"/>
        <v>0</v>
      </c>
      <c r="O126" s="236">
        <f t="shared" si="39"/>
        <v>0</v>
      </c>
      <c r="P126" s="236">
        <f t="shared" si="40"/>
        <v>0</v>
      </c>
      <c r="Q126" s="236">
        <f t="shared" si="41"/>
        <v>0</v>
      </c>
      <c r="R126" s="236">
        <f t="shared" si="42"/>
        <v>0</v>
      </c>
      <c r="S126" s="236">
        <f t="shared" si="43"/>
        <v>0</v>
      </c>
      <c r="T126" s="236">
        <f t="shared" si="44"/>
        <v>0</v>
      </c>
      <c r="U126" s="236">
        <f t="shared" si="45"/>
        <v>0</v>
      </c>
      <c r="V126" s="236">
        <f t="shared" si="46"/>
        <v>0</v>
      </c>
      <c r="W126" s="236">
        <f t="shared" si="47"/>
        <v>0</v>
      </c>
      <c r="X126" s="236">
        <f t="shared" si="48"/>
        <v>0</v>
      </c>
      <c r="Y126" s="236">
        <f t="shared" si="49"/>
        <v>0</v>
      </c>
      <c r="Z126" s="236">
        <f t="shared" si="50"/>
        <v>0</v>
      </c>
      <c r="AA126" s="236">
        <f t="shared" si="51"/>
        <v>0</v>
      </c>
      <c r="AB126" s="236">
        <f t="shared" si="52"/>
        <v>0</v>
      </c>
      <c r="AC126" s="236">
        <f t="shared" si="53"/>
        <v>0</v>
      </c>
    </row>
    <row r="127" spans="1:29">
      <c r="A127" s="209" t="s">
        <v>56</v>
      </c>
      <c r="B127" s="236">
        <f t="shared" si="26"/>
        <v>-6948.223000013003</v>
      </c>
      <c r="C127" s="236">
        <f t="shared" si="27"/>
        <v>-3846.3547768676663</v>
      </c>
      <c r="D127" s="236">
        <f t="shared" si="28"/>
        <v>-15868.448670928266</v>
      </c>
      <c r="E127" s="236">
        <f t="shared" si="29"/>
        <v>21166.826151309066</v>
      </c>
      <c r="F127" s="236">
        <f t="shared" si="30"/>
        <v>347.73718580493301</v>
      </c>
      <c r="G127" s="236">
        <f t="shared" si="31"/>
        <v>-11112.368379727866</v>
      </c>
      <c r="H127" s="236">
        <f t="shared" si="32"/>
        <v>-10210.651581999999</v>
      </c>
      <c r="I127" s="236">
        <f t="shared" si="33"/>
        <v>-73.045635376167013</v>
      </c>
      <c r="J127" s="236">
        <f t="shared" si="34"/>
        <v>-828.6711623517001</v>
      </c>
      <c r="K127" s="236">
        <f t="shared" si="35"/>
        <v>7217.3845455488308</v>
      </c>
      <c r="L127" s="236">
        <f t="shared" si="36"/>
        <v>4923.0456227853301</v>
      </c>
      <c r="M127" s="236">
        <f t="shared" si="37"/>
        <v>2234.5806886743003</v>
      </c>
      <c r="N127" s="236">
        <f t="shared" si="38"/>
        <v>823.1953619402999</v>
      </c>
      <c r="O127" s="236">
        <f t="shared" si="39"/>
        <v>-763.43712785109994</v>
      </c>
      <c r="P127" s="236">
        <f t="shared" si="40"/>
        <v>-3623.174336417499</v>
      </c>
      <c r="Q127" s="236">
        <f t="shared" si="41"/>
        <v>-2694.1530132530993</v>
      </c>
      <c r="R127" s="236">
        <f t="shared" si="42"/>
        <v>-929.02132316439986</v>
      </c>
      <c r="S127" s="236">
        <f t="shared" si="43"/>
        <v>-708.95593099999996</v>
      </c>
      <c r="T127" s="236">
        <f t="shared" si="44"/>
        <v>-882.0875329296</v>
      </c>
      <c r="U127" s="236">
        <f t="shared" si="45"/>
        <v>38.023711999999996</v>
      </c>
      <c r="V127" s="236">
        <f t="shared" si="46"/>
        <v>-448.01602592079996</v>
      </c>
      <c r="W127" s="236">
        <f t="shared" si="47"/>
        <v>-151.62649500879999</v>
      </c>
      <c r="X127" s="236">
        <f t="shared" si="48"/>
        <v>-122.22316599999999</v>
      </c>
      <c r="Y127" s="236">
        <f t="shared" si="49"/>
        <v>-131.77203700000001</v>
      </c>
      <c r="Z127" s="236">
        <f t="shared" si="50"/>
        <v>-66.473520999999991</v>
      </c>
      <c r="AA127" s="236">
        <f t="shared" si="51"/>
        <v>0</v>
      </c>
      <c r="AB127" s="236">
        <f t="shared" si="52"/>
        <v>-368.66818999999998</v>
      </c>
      <c r="AC127" s="236">
        <f t="shared" si="53"/>
        <v>-418.65521700000005</v>
      </c>
    </row>
    <row r="128" spans="1:29">
      <c r="A128" s="209" t="s">
        <v>99</v>
      </c>
      <c r="B128" s="236">
        <f t="shared" si="26"/>
        <v>0</v>
      </c>
      <c r="C128" s="236">
        <f t="shared" si="27"/>
        <v>0</v>
      </c>
      <c r="D128" s="236">
        <f t="shared" si="28"/>
        <v>0</v>
      </c>
      <c r="E128" s="236">
        <f t="shared" si="29"/>
        <v>11380.507722222223</v>
      </c>
      <c r="F128" s="236">
        <f t="shared" si="30"/>
        <v>2.0009651383333353</v>
      </c>
      <c r="G128" s="236">
        <f t="shared" si="31"/>
        <v>3351.6974770372512</v>
      </c>
      <c r="H128" s="236">
        <f t="shared" si="32"/>
        <v>1033.0778997430843</v>
      </c>
      <c r="I128" s="236">
        <f t="shared" si="33"/>
        <v>118.08468339861123</v>
      </c>
      <c r="J128" s="236">
        <f t="shared" si="34"/>
        <v>2200.5348938955558</v>
      </c>
      <c r="K128" s="236">
        <f t="shared" si="35"/>
        <v>2763.2113287009333</v>
      </c>
      <c r="L128" s="236">
        <f t="shared" si="36"/>
        <v>1489.6945040205546</v>
      </c>
      <c r="M128" s="236">
        <f t="shared" si="37"/>
        <v>819.91849911278109</v>
      </c>
      <c r="N128" s="236">
        <f t="shared" si="38"/>
        <v>254.76211783259777</v>
      </c>
      <c r="O128" s="236">
        <f t="shared" si="39"/>
        <v>198.8362077349999</v>
      </c>
      <c r="P128" s="236">
        <f t="shared" si="40"/>
        <v>1121.7679416166682</v>
      </c>
      <c r="Q128" s="236">
        <f t="shared" si="41"/>
        <v>692.16046359166728</v>
      </c>
      <c r="R128" s="236">
        <f t="shared" si="42"/>
        <v>429.60747802500083</v>
      </c>
      <c r="S128" s="236">
        <f t="shared" si="43"/>
        <v>0</v>
      </c>
      <c r="T128" s="236">
        <f t="shared" si="44"/>
        <v>0</v>
      </c>
      <c r="U128" s="236">
        <f t="shared" si="45"/>
        <v>0</v>
      </c>
      <c r="V128" s="236">
        <f t="shared" si="46"/>
        <v>0</v>
      </c>
      <c r="W128" s="236">
        <f t="shared" si="47"/>
        <v>0</v>
      </c>
      <c r="X128" s="236">
        <f t="shared" si="48"/>
        <v>0</v>
      </c>
      <c r="Y128" s="236">
        <f t="shared" si="49"/>
        <v>0</v>
      </c>
      <c r="Z128" s="236">
        <f t="shared" si="50"/>
        <v>0</v>
      </c>
      <c r="AA128" s="236">
        <f t="shared" si="51"/>
        <v>0</v>
      </c>
      <c r="AB128" s="236">
        <f t="shared" si="52"/>
        <v>0</v>
      </c>
      <c r="AC128" s="236">
        <f t="shared" si="53"/>
        <v>0</v>
      </c>
    </row>
    <row r="129" spans="1:29">
      <c r="A129" s="209" t="s">
        <v>100</v>
      </c>
      <c r="B129" s="236">
        <f t="shared" si="26"/>
        <v>-6948.223000013003</v>
      </c>
      <c r="C129" s="236">
        <f t="shared" si="27"/>
        <v>-3846.3547768676663</v>
      </c>
      <c r="D129" s="236">
        <f t="shared" si="28"/>
        <v>-15868.448670928266</v>
      </c>
      <c r="E129" s="236">
        <f t="shared" si="29"/>
        <v>9786.3184290868448</v>
      </c>
      <c r="F129" s="236">
        <f t="shared" si="30"/>
        <v>345.73622066659971</v>
      </c>
      <c r="G129" s="236">
        <f t="shared" si="31"/>
        <v>-14464.065856765119</v>
      </c>
      <c r="H129" s="236">
        <f t="shared" si="32"/>
        <v>-11243.729481743085</v>
      </c>
      <c r="I129" s="236">
        <f t="shared" si="33"/>
        <v>-191.13031877477826</v>
      </c>
      <c r="J129" s="236">
        <f t="shared" si="34"/>
        <v>-3029.2060562472561</v>
      </c>
      <c r="K129" s="236">
        <f t="shared" si="35"/>
        <v>4454.1732168478984</v>
      </c>
      <c r="L129" s="236">
        <f t="shared" si="36"/>
        <v>3433.351118764775</v>
      </c>
      <c r="M129" s="236">
        <f t="shared" si="37"/>
        <v>1414.662189561519</v>
      </c>
      <c r="N129" s="236">
        <f t="shared" si="38"/>
        <v>568.43324410770219</v>
      </c>
      <c r="O129" s="236">
        <f t="shared" si="39"/>
        <v>-962.27333558609985</v>
      </c>
      <c r="P129" s="236">
        <f t="shared" si="40"/>
        <v>-4744.9422780341674</v>
      </c>
      <c r="Q129" s="236">
        <f t="shared" si="41"/>
        <v>-3386.3134768447667</v>
      </c>
      <c r="R129" s="236">
        <f t="shared" si="42"/>
        <v>-1358.6288011894005</v>
      </c>
      <c r="S129" s="236">
        <f t="shared" si="43"/>
        <v>-708.95593099999996</v>
      </c>
      <c r="T129" s="236">
        <f t="shared" si="44"/>
        <v>-882.0875329296</v>
      </c>
      <c r="U129" s="236">
        <f t="shared" si="45"/>
        <v>38.023711999999996</v>
      </c>
      <c r="V129" s="236">
        <f t="shared" si="46"/>
        <v>-448.01602592079996</v>
      </c>
      <c r="W129" s="236">
        <f t="shared" si="47"/>
        <v>-151.62649500879999</v>
      </c>
      <c r="X129" s="236">
        <f t="shared" si="48"/>
        <v>-122.22316599999999</v>
      </c>
      <c r="Y129" s="236">
        <f t="shared" si="49"/>
        <v>-131.77203700000001</v>
      </c>
      <c r="Z129" s="236">
        <f t="shared" si="50"/>
        <v>-66.473520999999991</v>
      </c>
      <c r="AA129" s="236">
        <f t="shared" si="51"/>
        <v>0</v>
      </c>
      <c r="AB129" s="236">
        <f t="shared" si="52"/>
        <v>-368.66818999999998</v>
      </c>
      <c r="AC129" s="236">
        <f t="shared" si="53"/>
        <v>-418.65521700000005</v>
      </c>
    </row>
  </sheetData>
  <mergeCells count="1">
    <mergeCell ref="E34:H35"/>
  </mergeCells>
  <phoneticPr fontId="40" type="noConversion"/>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D160"/>
  <sheetViews>
    <sheetView showGridLines="0" workbookViewId="0">
      <pane xSplit="2" ySplit="3" topLeftCell="J103" activePane="bottomRight" state="frozen"/>
      <selection pane="topRight"/>
      <selection pane="bottomLeft"/>
      <selection pane="bottomRight" activeCell="O125" sqref="O125"/>
    </sheetView>
  </sheetViews>
  <sheetFormatPr defaultColWidth="9" defaultRowHeight="13.5"/>
  <cols>
    <col min="1" max="1" width="6" style="86" customWidth="1"/>
    <col min="2" max="2" width="17.375" style="86" customWidth="1"/>
    <col min="3" max="3" width="18" style="86" customWidth="1"/>
    <col min="4" max="4" width="16.375" style="86" customWidth="1"/>
    <col min="5" max="5" width="19.25" style="86" customWidth="1"/>
    <col min="6" max="6" width="18.375" style="86" customWidth="1"/>
    <col min="7" max="7" width="17.25" style="86" customWidth="1"/>
    <col min="8" max="11" width="14.625" style="86" customWidth="1"/>
    <col min="12" max="12" width="17.75" style="86" customWidth="1"/>
    <col min="13" max="14" width="16.75" style="86" customWidth="1"/>
    <col min="15" max="15" width="16.125" style="86" customWidth="1"/>
    <col min="16" max="16" width="15.5" style="86" customWidth="1"/>
    <col min="17" max="17" width="16.125" style="86" customWidth="1"/>
    <col min="18" max="18" width="17.5" style="86" customWidth="1"/>
    <col min="19" max="19" width="16.75" style="86" customWidth="1"/>
    <col min="20" max="20" width="17.25" style="87" customWidth="1"/>
    <col min="21" max="21" width="18.625" style="87" customWidth="1"/>
    <col min="22" max="27" width="17.25" style="87" customWidth="1"/>
    <col min="28" max="28" width="16.125" style="86" customWidth="1"/>
    <col min="29" max="29" width="16.25" style="86" customWidth="1"/>
    <col min="30" max="30" width="10.375" style="86" customWidth="1"/>
    <col min="31" max="16384" width="9" style="86"/>
  </cols>
  <sheetData>
    <row r="1" spans="1:30" s="84" customFormat="1" ht="21" customHeight="1">
      <c r="A1" s="88" t="s">
        <v>102</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row>
    <row r="2" spans="1:30">
      <c r="A2" s="90"/>
      <c r="B2" s="91" t="s">
        <v>103</v>
      </c>
      <c r="C2" s="92" t="s">
        <v>104</v>
      </c>
      <c r="D2" s="90"/>
      <c r="E2" s="90"/>
      <c r="F2" s="90"/>
      <c r="G2" s="90"/>
      <c r="H2" s="90"/>
      <c r="I2" s="90"/>
      <c r="J2" s="90"/>
      <c r="K2" s="90"/>
      <c r="L2" s="90"/>
      <c r="M2" s="90"/>
      <c r="N2" s="90"/>
      <c r="O2" s="108"/>
      <c r="P2" s="108"/>
      <c r="Q2" s="108"/>
      <c r="R2" s="90"/>
      <c r="S2" s="90"/>
      <c r="T2" s="109"/>
      <c r="U2" s="109"/>
      <c r="V2" s="109"/>
      <c r="W2" s="109"/>
      <c r="X2" s="109"/>
      <c r="Y2" s="109"/>
      <c r="Z2" s="109"/>
      <c r="AA2" s="109"/>
      <c r="AB2" s="90"/>
      <c r="AC2" s="90"/>
    </row>
    <row r="3" spans="1:30">
      <c r="A3" s="93" t="s">
        <v>105</v>
      </c>
      <c r="B3" s="94" t="s">
        <v>106</v>
      </c>
      <c r="C3" s="95" t="s">
        <v>2</v>
      </c>
      <c r="D3" s="95" t="s">
        <v>3</v>
      </c>
      <c r="E3" s="95" t="s">
        <v>107</v>
      </c>
      <c r="F3" s="95" t="s">
        <v>5</v>
      </c>
      <c r="G3" s="95" t="s">
        <v>6</v>
      </c>
      <c r="H3" s="95" t="s">
        <v>7</v>
      </c>
      <c r="I3" s="95" t="s">
        <v>8</v>
      </c>
      <c r="J3" s="95" t="s">
        <v>9</v>
      </c>
      <c r="K3" s="95" t="s">
        <v>10</v>
      </c>
      <c r="L3" s="95" t="s">
        <v>11</v>
      </c>
      <c r="M3" s="95" t="s">
        <v>12</v>
      </c>
      <c r="N3" s="95" t="s">
        <v>13</v>
      </c>
      <c r="O3" s="95" t="s">
        <v>14</v>
      </c>
      <c r="P3" s="95" t="s">
        <v>15</v>
      </c>
      <c r="Q3" s="95" t="s">
        <v>16</v>
      </c>
      <c r="R3" s="95" t="s">
        <v>17</v>
      </c>
      <c r="S3" s="95" t="s">
        <v>18</v>
      </c>
      <c r="T3" s="95" t="s">
        <v>19</v>
      </c>
      <c r="U3" s="95" t="s">
        <v>20</v>
      </c>
      <c r="V3" s="95" t="s">
        <v>21</v>
      </c>
      <c r="W3" s="95" t="s">
        <v>22</v>
      </c>
      <c r="X3" s="95" t="s">
        <v>23</v>
      </c>
      <c r="Y3" s="95" t="s">
        <v>24</v>
      </c>
      <c r="Z3" s="95" t="s">
        <v>25</v>
      </c>
      <c r="AA3" s="95" t="s">
        <v>26</v>
      </c>
      <c r="AB3" s="95" t="s">
        <v>60</v>
      </c>
      <c r="AC3" s="95" t="s">
        <v>28</v>
      </c>
      <c r="AD3" s="95" t="s">
        <v>29</v>
      </c>
    </row>
    <row r="4" spans="1:30" ht="13.5" customHeight="1">
      <c r="A4" s="296" t="s">
        <v>108</v>
      </c>
      <c r="B4" s="96" t="s">
        <v>109</v>
      </c>
      <c r="C4" s="97">
        <f>D4+E4+F4+H4+L4+Q4+U4</f>
        <v>88835394.569999993</v>
      </c>
      <c r="D4" s="98">
        <f>费用表【邓姐发】!W3</f>
        <v>0</v>
      </c>
      <c r="E4" s="98">
        <f>SUM(费用表【邓姐发】!C3:V3)+费用表【邓姐发】!AE3+费用表【邓姐发】!AG3+费用表【邓姐发】!AN3+G4</f>
        <v>29485828.610000003</v>
      </c>
      <c r="F4" s="98">
        <f>费用表【邓姐发】!AA3+费用表【邓姐发】!AB3+费用表【邓姐发】!AC3+费用表【邓姐发】!AF3</f>
        <v>40608383.109999999</v>
      </c>
      <c r="G4" s="98">
        <f>费用表【邓姐发】!AW3</f>
        <v>1140992.19</v>
      </c>
      <c r="H4" s="97">
        <f>I4+J4+K4</f>
        <v>4002437.71</v>
      </c>
      <c r="I4" s="98">
        <f>费用表【邓姐发】!AX3</f>
        <v>1316869.03</v>
      </c>
      <c r="J4" s="98">
        <f>费用表【邓姐发】!AV3</f>
        <v>765148.21</v>
      </c>
      <c r="K4" s="98">
        <f>费用表【邓姐发】!AJ3</f>
        <v>1920420.47</v>
      </c>
      <c r="L4" s="97">
        <f>M4+N4+O4+P4</f>
        <v>2242824.44</v>
      </c>
      <c r="M4" s="98">
        <f>费用表【邓姐发】!AH3</f>
        <v>566986.38</v>
      </c>
      <c r="N4" s="98">
        <f>费用表【邓姐发】!AI3</f>
        <v>708331.64999999991</v>
      </c>
      <c r="O4" s="98">
        <f>费用表【邓姐发】!AY3</f>
        <v>647900.41</v>
      </c>
      <c r="P4" s="98">
        <f>费用表【邓姐发】!AM3</f>
        <v>319606</v>
      </c>
      <c r="Q4" s="97">
        <f>R4+S4</f>
        <v>2048054.33</v>
      </c>
      <c r="R4" s="98">
        <f>费用表【邓姐发】!AL3</f>
        <v>900448.02</v>
      </c>
      <c r="S4" s="98">
        <f>费用表【邓姐发】!AK3</f>
        <v>1147606.31</v>
      </c>
      <c r="T4" s="98">
        <f>费用表【邓姐发】!AG3</f>
        <v>607664.12</v>
      </c>
      <c r="U4" s="97">
        <f>SUM(V4:AB4)</f>
        <v>10447866.369999999</v>
      </c>
      <c r="V4" s="98">
        <f>费用表【邓姐发】!AO3</f>
        <v>3267875.29</v>
      </c>
      <c r="W4" s="98">
        <f>费用表【邓姐发】!AP3</f>
        <v>3572213.34</v>
      </c>
      <c r="X4" s="98">
        <f>费用表【邓姐发】!AQ3</f>
        <v>1729996.8199999998</v>
      </c>
      <c r="Y4" s="98">
        <f>费用表【邓姐发】!AR3</f>
        <v>653088</v>
      </c>
      <c r="Z4" s="98">
        <f>费用表【邓姐发】!AS3</f>
        <v>796797.99</v>
      </c>
      <c r="AA4" s="98">
        <f>费用表【邓姐发】!AT3</f>
        <v>427894.93</v>
      </c>
      <c r="AB4" s="98">
        <f>费用表【邓姐发】!AU3</f>
        <v>0</v>
      </c>
      <c r="AC4" s="98">
        <f>费用表【邓姐发】!AN3</f>
        <v>2300558.2800000003</v>
      </c>
      <c r="AD4" s="98">
        <f>费用表【邓姐发】!AE3</f>
        <v>2425098.66</v>
      </c>
    </row>
    <row r="5" spans="1:30">
      <c r="A5" s="297"/>
      <c r="B5" s="96" t="s">
        <v>110</v>
      </c>
      <c r="C5" s="97">
        <f t="shared" ref="C5:C52" si="0">D5+E5+F5+H5+L5+Q5+U5</f>
        <v>1711892.5600000003</v>
      </c>
      <c r="D5" s="98">
        <f>费用表【邓姐发】!W4</f>
        <v>0</v>
      </c>
      <c r="E5" s="98">
        <f>SUM(费用表【邓姐发】!C4:V4)+费用表【邓姐发】!AE4+费用表【邓姐发】!AG4+费用表【邓姐发】!AN4+G5</f>
        <v>629100.43000000005</v>
      </c>
      <c r="F5" s="98">
        <f>费用表【邓姐发】!AA4+费用表【邓姐发】!AB4+费用表【邓姐发】!AC4+费用表【邓姐发】!AF4</f>
        <v>854989.98</v>
      </c>
      <c r="G5" s="98">
        <f>费用表【邓姐发】!AW4</f>
        <v>32015</v>
      </c>
      <c r="H5" s="97">
        <f t="shared" ref="H5:H51" si="1">I5+J5+K5</f>
        <v>46200</v>
      </c>
      <c r="I5" s="98">
        <f>费用表【邓姐发】!AX4</f>
        <v>37075</v>
      </c>
      <c r="J5" s="98">
        <f>费用表【邓姐发】!AV4</f>
        <v>2545</v>
      </c>
      <c r="K5" s="98">
        <f>费用表【邓姐发】!AJ4</f>
        <v>6580</v>
      </c>
      <c r="L5" s="97">
        <f t="shared" ref="L5:L51" si="2">M5+N5+O5+P5</f>
        <v>16051.87</v>
      </c>
      <c r="M5" s="98">
        <f>费用表【邓姐发】!AH4</f>
        <v>5155.3500000000004</v>
      </c>
      <c r="N5" s="98">
        <f>费用表【邓姐发】!AI4</f>
        <v>2581.52</v>
      </c>
      <c r="O5" s="98">
        <f>费用表【邓姐发】!AY4</f>
        <v>4955</v>
      </c>
      <c r="P5" s="98">
        <f>费用表【邓姐发】!AM4</f>
        <v>3360</v>
      </c>
      <c r="Q5" s="97">
        <f t="shared" ref="Q5:Q51" si="3">R5+S5</f>
        <v>3745</v>
      </c>
      <c r="R5" s="98">
        <f>费用表【邓姐发】!AL4</f>
        <v>3745</v>
      </c>
      <c r="S5" s="98">
        <f>费用表【邓姐发】!AK4</f>
        <v>0</v>
      </c>
      <c r="T5" s="98">
        <f>费用表【邓姐发】!AG4</f>
        <v>4040</v>
      </c>
      <c r="U5" s="97">
        <f t="shared" ref="U5:U51" si="4">SUM(V5:AB5)</f>
        <v>161805.28000000003</v>
      </c>
      <c r="V5" s="98">
        <f>费用表【邓姐发】!AO4</f>
        <v>89815.02</v>
      </c>
      <c r="W5" s="98">
        <f>费用表【邓姐发】!AP4</f>
        <v>37045</v>
      </c>
      <c r="X5" s="98">
        <f>费用表【邓姐发】!AQ4</f>
        <v>13510</v>
      </c>
      <c r="Y5" s="98">
        <f>费用表【邓姐发】!AR4</f>
        <v>14875</v>
      </c>
      <c r="Z5" s="98">
        <f>费用表【邓姐发】!AS4</f>
        <v>5135.26</v>
      </c>
      <c r="AA5" s="98">
        <f>费用表【邓姐发】!AT4</f>
        <v>1425</v>
      </c>
      <c r="AB5" s="98">
        <f>费用表【邓姐发】!AU4</f>
        <v>0</v>
      </c>
      <c r="AC5" s="98">
        <f>费用表【邓姐发】!AN4</f>
        <v>72384.89</v>
      </c>
      <c r="AD5" s="98">
        <f>费用表【邓姐发】!AE4</f>
        <v>60490.68</v>
      </c>
    </row>
    <row r="6" spans="1:30">
      <c r="A6" s="297"/>
      <c r="B6" s="96" t="s">
        <v>111</v>
      </c>
      <c r="C6" s="97">
        <f t="shared" si="0"/>
        <v>2019280.2900000003</v>
      </c>
      <c r="D6" s="98">
        <f>费用表【邓姐发】!W5</f>
        <v>0</v>
      </c>
      <c r="E6" s="98">
        <f>SUM(费用表【邓姐发】!C5:V5)+费用表【邓姐发】!AE5+费用表【邓姐发】!AG5+费用表【邓姐发】!AN5+G6</f>
        <v>605025.49000000011</v>
      </c>
      <c r="F6" s="98">
        <f>费用表【邓姐发】!AA5+费用表【邓姐发】!AB5+费用表【邓姐发】!AC5+费用表【邓姐发】!AF5</f>
        <v>1034071.27</v>
      </c>
      <c r="G6" s="98">
        <f>费用表【邓姐发】!AW5</f>
        <v>23886.639999999999</v>
      </c>
      <c r="H6" s="97">
        <f t="shared" si="1"/>
        <v>81092.87</v>
      </c>
      <c r="I6" s="98">
        <f>费用表【邓姐发】!AX5</f>
        <v>27102.18</v>
      </c>
      <c r="J6" s="98">
        <f>费用表【邓姐发】!AV5</f>
        <v>15582.289999999999</v>
      </c>
      <c r="K6" s="98">
        <f>费用表【邓姐发】!AJ5</f>
        <v>38408.399999999994</v>
      </c>
      <c r="L6" s="97">
        <f t="shared" si="2"/>
        <v>48237.649999999994</v>
      </c>
      <c r="M6" s="98">
        <f>费用表【邓姐发】!AH5</f>
        <v>11339.729999999998</v>
      </c>
      <c r="N6" s="98">
        <f>费用表【邓姐发】!AI5</f>
        <v>14166.64</v>
      </c>
      <c r="O6" s="98">
        <f>费用表【邓姐发】!AY5</f>
        <v>16339.16</v>
      </c>
      <c r="P6" s="98">
        <f>费用表【邓姐发】!AM5</f>
        <v>6392.119999999999</v>
      </c>
      <c r="Q6" s="97">
        <f t="shared" si="3"/>
        <v>40961.089999999997</v>
      </c>
      <c r="R6" s="98">
        <f>费用表【邓姐发】!AL5</f>
        <v>18008.96</v>
      </c>
      <c r="S6" s="98">
        <f>费用表【邓姐发】!AK5</f>
        <v>22952.13</v>
      </c>
      <c r="T6" s="98">
        <f>费用表【邓姐发】!AG5</f>
        <v>12153.289999999999</v>
      </c>
      <c r="U6" s="97">
        <f t="shared" si="4"/>
        <v>209891.91999999998</v>
      </c>
      <c r="V6" s="98">
        <f>费用表【邓姐发】!AO5</f>
        <v>65389.020000000004</v>
      </c>
      <c r="W6" s="98">
        <f>费用表【邓姐发】!AP5</f>
        <v>71518.42</v>
      </c>
      <c r="X6" s="98">
        <f>费用表【邓姐发】!AQ5</f>
        <v>34599.939999999995</v>
      </c>
      <c r="Y6" s="98">
        <f>费用表【邓姐发】!AR5</f>
        <v>13890.68</v>
      </c>
      <c r="Z6" s="98">
        <f>费用表【邓姐发】!AS5</f>
        <v>15935.960000000001</v>
      </c>
      <c r="AA6" s="98">
        <f>费用表【邓姐发】!AT5</f>
        <v>8557.9</v>
      </c>
      <c r="AB6" s="98">
        <f>费用表【邓姐发】!AU5</f>
        <v>0</v>
      </c>
      <c r="AC6" s="98">
        <f>费用表【邓姐发】!AN5</f>
        <v>46011.170000000006</v>
      </c>
      <c r="AD6" s="98">
        <f>费用表【邓姐发】!AE5</f>
        <v>51057.59</v>
      </c>
    </row>
    <row r="7" spans="1:30">
      <c r="A7" s="297"/>
      <c r="B7" s="96" t="s">
        <v>112</v>
      </c>
      <c r="C7" s="97">
        <f t="shared" si="0"/>
        <v>319775.65999999997</v>
      </c>
      <c r="D7" s="98">
        <f>费用表【邓姐发】!W6</f>
        <v>0</v>
      </c>
      <c r="E7" s="98">
        <f>SUM(费用表【邓姐发】!C6:V6)+费用表【邓姐发】!AE6+费用表【邓姐发】!AG6+费用表【邓姐发】!AN6+G7</f>
        <v>45794.439999999995</v>
      </c>
      <c r="F7" s="98">
        <f>费用表【邓姐发】!AA6+费用表【邓姐发】!AB6+费用表【邓姐发】!AC6+费用表【邓姐发】!AF6</f>
        <v>255688.11999999997</v>
      </c>
      <c r="G7" s="98">
        <f>费用表【邓姐发】!AW6</f>
        <v>22821.229999999996</v>
      </c>
      <c r="H7" s="97">
        <f t="shared" si="1"/>
        <v>1996.27</v>
      </c>
      <c r="I7" s="98">
        <f>费用表【邓姐发】!AX6</f>
        <v>1996.27</v>
      </c>
      <c r="J7" s="98">
        <f>费用表【邓姐发】!AV6</f>
        <v>0</v>
      </c>
      <c r="K7" s="98">
        <f>费用表【邓姐发】!AJ6</f>
        <v>0</v>
      </c>
      <c r="L7" s="97">
        <f t="shared" si="2"/>
        <v>9052.83</v>
      </c>
      <c r="M7" s="98">
        <f>费用表【邓姐发】!AH6</f>
        <v>4051.04</v>
      </c>
      <c r="N7" s="98">
        <f>费用表【邓姐发】!AI6</f>
        <v>1886.79</v>
      </c>
      <c r="O7" s="98">
        <f>费用表【邓姐发】!AY6</f>
        <v>3115</v>
      </c>
      <c r="P7" s="98">
        <f>费用表【邓姐发】!AM6</f>
        <v>0</v>
      </c>
      <c r="Q7" s="97">
        <f t="shared" si="3"/>
        <v>3615.53</v>
      </c>
      <c r="R7" s="98">
        <f>费用表【邓姐发】!AL6</f>
        <v>3615.53</v>
      </c>
      <c r="S7" s="98">
        <f>费用表【邓姐发】!AK6</f>
        <v>0</v>
      </c>
      <c r="T7" s="98">
        <f>费用表【邓姐发】!AG6</f>
        <v>0</v>
      </c>
      <c r="U7" s="97">
        <f t="shared" si="4"/>
        <v>3628.4700000000003</v>
      </c>
      <c r="V7" s="98">
        <f>费用表【邓姐发】!AO6</f>
        <v>0</v>
      </c>
      <c r="W7" s="98">
        <f>费用表【邓姐发】!AP6</f>
        <v>3628.4700000000003</v>
      </c>
      <c r="X7" s="98">
        <f>费用表【邓姐发】!AQ6</f>
        <v>0</v>
      </c>
      <c r="Y7" s="98">
        <f>费用表【邓姐发】!AR6</f>
        <v>0</v>
      </c>
      <c r="Z7" s="98">
        <f>费用表【邓姐发】!AS6</f>
        <v>0</v>
      </c>
      <c r="AA7" s="98">
        <f>费用表【邓姐发】!AT6</f>
        <v>0</v>
      </c>
      <c r="AB7" s="98">
        <f>费用表【邓姐发】!AU6</f>
        <v>0</v>
      </c>
      <c r="AC7" s="98">
        <f>费用表【邓姐发】!AN6</f>
        <v>13436.2</v>
      </c>
      <c r="AD7" s="98">
        <f>费用表【邓姐发】!AE6</f>
        <v>9537.01</v>
      </c>
    </row>
    <row r="8" spans="1:30">
      <c r="A8" s="297"/>
      <c r="B8" s="96" t="s">
        <v>113</v>
      </c>
      <c r="C8" s="97">
        <f t="shared" si="0"/>
        <v>21081227.120000001</v>
      </c>
      <c r="D8" s="98">
        <f>费用表【邓姐发】!W7</f>
        <v>0</v>
      </c>
      <c r="E8" s="98">
        <f>SUM(费用表【邓姐发】!C7:V7)+费用表【邓姐发】!AE7+费用表【邓姐发】!AG7+费用表【邓姐发】!AN7+G8</f>
        <v>5985392.7599999998</v>
      </c>
      <c r="F8" s="98">
        <f>费用表【邓姐发】!AA7+费用表【邓姐发】!AB7+费用表【邓姐发】!AC7+费用表【邓姐发】!AF7</f>
        <v>11147347.23</v>
      </c>
      <c r="G8" s="98">
        <f>费用表【邓姐发】!AW7</f>
        <v>300529.82</v>
      </c>
      <c r="H8" s="97">
        <f t="shared" si="1"/>
        <v>770379.22</v>
      </c>
      <c r="I8" s="98">
        <f>费用表【邓姐发】!AX7</f>
        <v>311797.93999999994</v>
      </c>
      <c r="J8" s="98">
        <f>费用表【邓姐发】!AV7</f>
        <v>130971.98999999999</v>
      </c>
      <c r="K8" s="98">
        <f>费用表【邓姐发】!AJ7</f>
        <v>327609.28999999998</v>
      </c>
      <c r="L8" s="97">
        <f t="shared" si="2"/>
        <v>450256.08999999997</v>
      </c>
      <c r="M8" s="98">
        <f>费用表【邓姐发】!AH7</f>
        <v>100909.24999999999</v>
      </c>
      <c r="N8" s="98">
        <f>费用表【邓姐发】!AI7</f>
        <v>166078.04</v>
      </c>
      <c r="O8" s="98">
        <f>费用表【邓姐发】!AY7</f>
        <v>118358.48</v>
      </c>
      <c r="P8" s="98">
        <f>费用表【邓姐发】!AM7</f>
        <v>64910.320000000007</v>
      </c>
      <c r="Q8" s="97">
        <f t="shared" si="3"/>
        <v>383006.37</v>
      </c>
      <c r="R8" s="98">
        <f>费用表【邓姐发】!AL7</f>
        <v>184780.00999999998</v>
      </c>
      <c r="S8" s="98">
        <f>费用表【邓姐发】!AK7</f>
        <v>198226.36000000002</v>
      </c>
      <c r="T8" s="98">
        <f>费用表【邓姐发】!AG7</f>
        <v>164787.98000000001</v>
      </c>
      <c r="U8" s="97">
        <f t="shared" si="4"/>
        <v>2344845.4499999997</v>
      </c>
      <c r="V8" s="98">
        <f>费用表【邓姐发】!AO7</f>
        <v>769977.17999999993</v>
      </c>
      <c r="W8" s="98">
        <f>费用表【邓姐发】!AP7</f>
        <v>639680.54999999993</v>
      </c>
      <c r="X8" s="98">
        <f>费用表【邓姐发】!AQ7</f>
        <v>415676.26999999996</v>
      </c>
      <c r="Y8" s="98">
        <f>费用表【邓姐发】!AR7</f>
        <v>151178.74</v>
      </c>
      <c r="Z8" s="98">
        <f>费用表【邓姐发】!AS7</f>
        <v>236580.31</v>
      </c>
      <c r="AA8" s="98">
        <f>费用表【邓姐发】!AT7</f>
        <v>131752.4</v>
      </c>
      <c r="AB8" s="98">
        <f>费用表【邓姐发】!AU7</f>
        <v>0</v>
      </c>
      <c r="AC8" s="98">
        <f>费用表【邓姐发】!AN7</f>
        <v>475286.04000000004</v>
      </c>
      <c r="AD8" s="98">
        <f>费用表【邓姐发】!AE7</f>
        <v>609293.51</v>
      </c>
    </row>
    <row r="9" spans="1:30">
      <c r="A9" s="297"/>
      <c r="B9" s="96" t="s">
        <v>114</v>
      </c>
      <c r="C9" s="97">
        <f t="shared" si="0"/>
        <v>200000</v>
      </c>
      <c r="D9" s="98">
        <f>费用表【邓姐发】!W8</f>
        <v>0</v>
      </c>
      <c r="E9" s="98">
        <f>SUM(费用表【邓姐发】!C8:V8)+费用表【邓姐发】!AE8+费用表【邓姐发】!AG8+费用表【邓姐发】!AN8+G9</f>
        <v>0</v>
      </c>
      <c r="F9" s="98">
        <f>费用表【邓姐发】!AA8+费用表【邓姐发】!AB8+费用表【邓姐发】!AC8+费用表【邓姐发】!AF8</f>
        <v>200000</v>
      </c>
      <c r="G9" s="98">
        <f>费用表【邓姐发】!AW8</f>
        <v>0</v>
      </c>
      <c r="H9" s="97">
        <f t="shared" si="1"/>
        <v>0</v>
      </c>
      <c r="I9" s="98">
        <f>费用表【邓姐发】!AX8</f>
        <v>0</v>
      </c>
      <c r="J9" s="98">
        <f>费用表【邓姐发】!AV8</f>
        <v>0</v>
      </c>
      <c r="K9" s="98">
        <f>费用表【邓姐发】!AJ8</f>
        <v>0</v>
      </c>
      <c r="L9" s="97">
        <f t="shared" si="2"/>
        <v>0</v>
      </c>
      <c r="M9" s="98">
        <f>费用表【邓姐发】!AH8</f>
        <v>0</v>
      </c>
      <c r="N9" s="98">
        <f>费用表【邓姐发】!AI8</f>
        <v>0</v>
      </c>
      <c r="O9" s="98">
        <f>费用表【邓姐发】!AY8</f>
        <v>0</v>
      </c>
      <c r="P9" s="98">
        <f>费用表【邓姐发】!AM8</f>
        <v>0</v>
      </c>
      <c r="Q9" s="97">
        <f t="shared" si="3"/>
        <v>0</v>
      </c>
      <c r="R9" s="98">
        <f>费用表【邓姐发】!AL8</f>
        <v>0</v>
      </c>
      <c r="S9" s="98">
        <f>费用表【邓姐发】!AK8</f>
        <v>0</v>
      </c>
      <c r="T9" s="98">
        <f>费用表【邓姐发】!AG8</f>
        <v>0</v>
      </c>
      <c r="U9" s="97">
        <f t="shared" si="4"/>
        <v>0</v>
      </c>
      <c r="V9" s="98">
        <f>费用表【邓姐发】!AO8</f>
        <v>0</v>
      </c>
      <c r="W9" s="98">
        <f>费用表【邓姐发】!AP8</f>
        <v>0</v>
      </c>
      <c r="X9" s="98">
        <f>费用表【邓姐发】!AQ8</f>
        <v>0</v>
      </c>
      <c r="Y9" s="98">
        <f>费用表【邓姐发】!AR8</f>
        <v>0</v>
      </c>
      <c r="Z9" s="98">
        <f>费用表【邓姐发】!AS8</f>
        <v>0</v>
      </c>
      <c r="AA9" s="98">
        <f>费用表【邓姐发】!AT8</f>
        <v>0</v>
      </c>
      <c r="AB9" s="98">
        <f>费用表【邓姐发】!AU8</f>
        <v>0</v>
      </c>
      <c r="AC9" s="98">
        <f>费用表【邓姐发】!AN8</f>
        <v>0</v>
      </c>
      <c r="AD9" s="98">
        <f>费用表【邓姐发】!AE8</f>
        <v>0</v>
      </c>
    </row>
    <row r="10" spans="1:30">
      <c r="A10" s="297"/>
      <c r="B10" s="96" t="s">
        <v>115</v>
      </c>
      <c r="C10" s="97">
        <f t="shared" si="0"/>
        <v>136463.94</v>
      </c>
      <c r="D10" s="98">
        <f>费用表【邓姐发】!W9</f>
        <v>0</v>
      </c>
      <c r="E10" s="98">
        <f>SUM(费用表【邓姐发】!C9:V9)+费用表【邓姐发】!AE9+费用表【邓姐发】!AG9+费用表【邓姐发】!AN9+G10</f>
        <v>-1575.5</v>
      </c>
      <c r="F10" s="98">
        <f>费用表【邓姐发】!AA9+费用表【邓姐发】!AB9+费用表【邓姐发】!AC9+费用表【邓姐发】!AF9</f>
        <v>150643.44</v>
      </c>
      <c r="G10" s="98">
        <f>费用表【邓姐发】!AW9</f>
        <v>0</v>
      </c>
      <c r="H10" s="97">
        <f t="shared" si="1"/>
        <v>-6302</v>
      </c>
      <c r="I10" s="98">
        <f>费用表【邓姐发】!AX9</f>
        <v>0</v>
      </c>
      <c r="J10" s="98">
        <f>费用表【邓姐发】!AV9</f>
        <v>-4726.5</v>
      </c>
      <c r="K10" s="98">
        <f>费用表【邓姐发】!AJ9</f>
        <v>-1575.5</v>
      </c>
      <c r="L10" s="97">
        <f t="shared" si="2"/>
        <v>0</v>
      </c>
      <c r="M10" s="98">
        <f>费用表【邓姐发】!AH9</f>
        <v>0</v>
      </c>
      <c r="N10" s="98">
        <f>费用表【邓姐发】!AI9</f>
        <v>0</v>
      </c>
      <c r="O10" s="98">
        <f>费用表【邓姐发】!AY9</f>
        <v>0</v>
      </c>
      <c r="P10" s="98">
        <f>费用表【邓姐发】!AM9</f>
        <v>0</v>
      </c>
      <c r="Q10" s="97">
        <f t="shared" si="3"/>
        <v>0</v>
      </c>
      <c r="R10" s="98">
        <f>费用表【邓姐发】!AL9</f>
        <v>0</v>
      </c>
      <c r="S10" s="98">
        <f>费用表【邓姐发】!AK9</f>
        <v>0</v>
      </c>
      <c r="T10" s="98">
        <f>费用表【邓姐发】!AG9</f>
        <v>0</v>
      </c>
      <c r="U10" s="97">
        <f t="shared" si="4"/>
        <v>-6302</v>
      </c>
      <c r="V10" s="98">
        <f>费用表【邓姐发】!AO9</f>
        <v>0</v>
      </c>
      <c r="W10" s="98">
        <f>费用表【邓姐发】!AP9</f>
        <v>-4726.5</v>
      </c>
      <c r="X10" s="98">
        <f>费用表【邓姐发】!AQ9</f>
        <v>-1575.5</v>
      </c>
      <c r="Y10" s="98">
        <f>费用表【邓姐发】!AR9</f>
        <v>0</v>
      </c>
      <c r="Z10" s="98">
        <f>费用表【邓姐发】!AS9</f>
        <v>0</v>
      </c>
      <c r="AA10" s="98">
        <f>费用表【邓姐发】!AT9</f>
        <v>0</v>
      </c>
      <c r="AB10" s="98">
        <f>费用表【邓姐发】!AU9</f>
        <v>0</v>
      </c>
      <c r="AC10" s="98">
        <f>费用表【邓姐发】!AN9</f>
        <v>0</v>
      </c>
      <c r="AD10" s="98">
        <f>费用表【邓姐发】!AE9</f>
        <v>0</v>
      </c>
    </row>
    <row r="11" spans="1:30">
      <c r="A11" s="297"/>
      <c r="B11" s="96" t="s">
        <v>116</v>
      </c>
      <c r="C11" s="97">
        <f t="shared" si="0"/>
        <v>1635814.2</v>
      </c>
      <c r="D11" s="98">
        <f>费用表【邓姐发】!W10</f>
        <v>0</v>
      </c>
      <c r="E11" s="98">
        <f>SUM(费用表【邓姐发】!C10:V10)+费用表【邓姐发】!AE10+费用表【邓姐发】!AG10+费用表【邓姐发】!AN10+G11</f>
        <v>757721.78</v>
      </c>
      <c r="F11" s="98">
        <f>费用表【邓姐发】!AA10+费用表【邓姐发】!AB10+费用表【邓姐发】!AC10+费用表【邓姐发】!AF10</f>
        <v>812518.61999999988</v>
      </c>
      <c r="G11" s="98">
        <f>费用表【邓姐发】!AW10</f>
        <v>53340</v>
      </c>
      <c r="H11" s="97">
        <f t="shared" si="1"/>
        <v>52206.21</v>
      </c>
      <c r="I11" s="98">
        <f>费用表【邓姐发】!AX10</f>
        <v>38240</v>
      </c>
      <c r="J11" s="98">
        <f>费用表【邓姐发】!AV10</f>
        <v>13966.21</v>
      </c>
      <c r="K11" s="98">
        <f>费用表【邓姐发】!AJ10</f>
        <v>0</v>
      </c>
      <c r="L11" s="97">
        <f t="shared" si="2"/>
        <v>9660</v>
      </c>
      <c r="M11" s="98">
        <f>费用表【邓姐发】!AH10</f>
        <v>0</v>
      </c>
      <c r="N11" s="98">
        <f>费用表【邓姐发】!AI10</f>
        <v>0</v>
      </c>
      <c r="O11" s="98">
        <f>费用表【邓姐发】!AY10</f>
        <v>9660</v>
      </c>
      <c r="P11" s="98">
        <f>费用表【邓姐发】!AM10</f>
        <v>0</v>
      </c>
      <c r="Q11" s="97">
        <f t="shared" si="3"/>
        <v>0</v>
      </c>
      <c r="R11" s="98">
        <f>费用表【邓姐发】!AL10</f>
        <v>0</v>
      </c>
      <c r="S11" s="98">
        <f>费用表【邓姐发】!AK10</f>
        <v>0</v>
      </c>
      <c r="T11" s="98">
        <f>费用表【邓姐发】!AG10</f>
        <v>0</v>
      </c>
      <c r="U11" s="97">
        <f t="shared" si="4"/>
        <v>3707.59</v>
      </c>
      <c r="V11" s="98">
        <f>费用表【邓姐发】!AO10</f>
        <v>0</v>
      </c>
      <c r="W11" s="98">
        <f>费用表【邓姐发】!AP10</f>
        <v>3707.59</v>
      </c>
      <c r="X11" s="98">
        <f>费用表【邓姐发】!AQ10</f>
        <v>0</v>
      </c>
      <c r="Y11" s="98">
        <f>费用表【邓姐发】!AR10</f>
        <v>0</v>
      </c>
      <c r="Z11" s="98">
        <f>费用表【邓姐发】!AS10</f>
        <v>0</v>
      </c>
      <c r="AA11" s="98">
        <f>费用表【邓姐发】!AT10</f>
        <v>0</v>
      </c>
      <c r="AB11" s="98">
        <f>费用表【邓姐发】!AU10</f>
        <v>0</v>
      </c>
      <c r="AC11" s="98">
        <f>费用表【邓姐发】!AN10</f>
        <v>0</v>
      </c>
      <c r="AD11" s="98">
        <f>费用表【邓姐发】!AE10</f>
        <v>127780</v>
      </c>
    </row>
    <row r="12" spans="1:30">
      <c r="A12" s="297"/>
      <c r="B12" s="96" t="s">
        <v>117</v>
      </c>
      <c r="C12" s="97">
        <f t="shared" si="0"/>
        <v>1377254.5100000002</v>
      </c>
      <c r="D12" s="98">
        <f>费用表【邓姐发】!W11</f>
        <v>0</v>
      </c>
      <c r="E12" s="98">
        <f>SUM(费用表【邓姐发】!C11:V11)+费用表【邓姐发】!AE11+费用表【邓姐发】!AG11+费用表【邓姐发】!AN11+G12</f>
        <v>1377254.5100000002</v>
      </c>
      <c r="F12" s="98">
        <f>费用表【邓姐发】!AA11+费用表【邓姐发】!AB11+费用表【邓姐发】!AC11+费用表【邓姐发】!AF11</f>
        <v>0</v>
      </c>
      <c r="G12" s="98">
        <f>费用表【邓姐发】!AW11</f>
        <v>0</v>
      </c>
      <c r="H12" s="97">
        <f t="shared" si="1"/>
        <v>0</v>
      </c>
      <c r="I12" s="98">
        <f>费用表【邓姐发】!AX11</f>
        <v>0</v>
      </c>
      <c r="J12" s="98">
        <f>费用表【邓姐发】!AV11</f>
        <v>0</v>
      </c>
      <c r="K12" s="98">
        <f>费用表【邓姐发】!AJ11</f>
        <v>0</v>
      </c>
      <c r="L12" s="97">
        <f t="shared" si="2"/>
        <v>0</v>
      </c>
      <c r="M12" s="98">
        <f>费用表【邓姐发】!AH11</f>
        <v>0</v>
      </c>
      <c r="N12" s="98">
        <f>费用表【邓姐发】!AI11</f>
        <v>0</v>
      </c>
      <c r="O12" s="98">
        <f>费用表【邓姐发】!AY11</f>
        <v>0</v>
      </c>
      <c r="P12" s="98">
        <f>费用表【邓姐发】!AM11</f>
        <v>0</v>
      </c>
      <c r="Q12" s="97">
        <f t="shared" si="3"/>
        <v>0</v>
      </c>
      <c r="R12" s="98">
        <f>费用表【邓姐发】!AL11</f>
        <v>0</v>
      </c>
      <c r="S12" s="98">
        <f>费用表【邓姐发】!AK11</f>
        <v>0</v>
      </c>
      <c r="T12" s="98">
        <f>费用表【邓姐发】!AG11</f>
        <v>128860.35</v>
      </c>
      <c r="U12" s="97">
        <f t="shared" si="4"/>
        <v>0</v>
      </c>
      <c r="V12" s="98">
        <f>费用表【邓姐发】!AO11</f>
        <v>0</v>
      </c>
      <c r="W12" s="98">
        <f>费用表【邓姐发】!AP11</f>
        <v>0</v>
      </c>
      <c r="X12" s="98">
        <f>费用表【邓姐发】!AQ11</f>
        <v>0</v>
      </c>
      <c r="Y12" s="98">
        <f>费用表【邓姐发】!AR11</f>
        <v>0</v>
      </c>
      <c r="Z12" s="98">
        <f>费用表【邓姐发】!AS11</f>
        <v>0</v>
      </c>
      <c r="AA12" s="98">
        <f>费用表【邓姐发】!AT11</f>
        <v>0</v>
      </c>
      <c r="AB12" s="98">
        <f>费用表【邓姐发】!AU11</f>
        <v>0</v>
      </c>
      <c r="AC12" s="98">
        <f>费用表【邓姐发】!AN11</f>
        <v>24448.5</v>
      </c>
      <c r="AD12" s="98">
        <f>费用表【邓姐发】!AE11</f>
        <v>638223.34</v>
      </c>
    </row>
    <row r="13" spans="1:30">
      <c r="A13" s="297"/>
      <c r="B13" s="96" t="s">
        <v>118</v>
      </c>
      <c r="C13" s="97">
        <f t="shared" si="0"/>
        <v>0</v>
      </c>
      <c r="D13" s="98">
        <f>费用表【邓姐发】!W12</f>
        <v>0</v>
      </c>
      <c r="E13" s="98">
        <f>SUM(费用表【邓姐发】!C12:V12)+费用表【邓姐发】!AE12+费用表【邓姐发】!AG12+费用表【邓姐发】!AN12+G13</f>
        <v>0</v>
      </c>
      <c r="F13" s="98">
        <f>费用表【邓姐发】!AA12+费用表【邓姐发】!AB12+费用表【邓姐发】!AC12+费用表【邓姐发】!AF12</f>
        <v>0</v>
      </c>
      <c r="G13" s="98">
        <f>费用表【邓姐发】!AW12</f>
        <v>0</v>
      </c>
      <c r="H13" s="97">
        <f t="shared" si="1"/>
        <v>0</v>
      </c>
      <c r="I13" s="98">
        <f>费用表【邓姐发】!AX12</f>
        <v>0</v>
      </c>
      <c r="J13" s="98">
        <f>费用表【邓姐发】!AV12</f>
        <v>0</v>
      </c>
      <c r="K13" s="98">
        <f>费用表【邓姐发】!AJ12</f>
        <v>0</v>
      </c>
      <c r="L13" s="97">
        <f t="shared" si="2"/>
        <v>0</v>
      </c>
      <c r="M13" s="98">
        <f>费用表【邓姐发】!AH12</f>
        <v>0</v>
      </c>
      <c r="N13" s="98">
        <f>费用表【邓姐发】!AI12</f>
        <v>0</v>
      </c>
      <c r="O13" s="98">
        <f>费用表【邓姐发】!AY12</f>
        <v>0</v>
      </c>
      <c r="P13" s="98">
        <f>费用表【邓姐发】!AM12</f>
        <v>0</v>
      </c>
      <c r="Q13" s="97">
        <f t="shared" si="3"/>
        <v>0</v>
      </c>
      <c r="R13" s="98">
        <f>费用表【邓姐发】!AL12</f>
        <v>0</v>
      </c>
      <c r="S13" s="98">
        <f>费用表【邓姐发】!AK12</f>
        <v>0</v>
      </c>
      <c r="T13" s="98">
        <f>费用表【邓姐发】!AG12</f>
        <v>0</v>
      </c>
      <c r="U13" s="97">
        <f t="shared" si="4"/>
        <v>0</v>
      </c>
      <c r="V13" s="98">
        <f>费用表【邓姐发】!AO12</f>
        <v>0</v>
      </c>
      <c r="W13" s="98">
        <f>费用表【邓姐发】!AP12</f>
        <v>0</v>
      </c>
      <c r="X13" s="98">
        <f>费用表【邓姐发】!AQ12</f>
        <v>0</v>
      </c>
      <c r="Y13" s="98">
        <f>费用表【邓姐发】!AR12</f>
        <v>0</v>
      </c>
      <c r="Z13" s="98">
        <f>费用表【邓姐发】!AS12</f>
        <v>0</v>
      </c>
      <c r="AA13" s="98">
        <f>费用表【邓姐发】!AT12</f>
        <v>0</v>
      </c>
      <c r="AB13" s="98">
        <f>费用表【邓姐发】!AU12</f>
        <v>0</v>
      </c>
      <c r="AC13" s="98">
        <f>费用表【邓姐发】!AN12</f>
        <v>0</v>
      </c>
      <c r="AD13" s="98">
        <f>费用表【邓姐发】!AE12</f>
        <v>0</v>
      </c>
    </row>
    <row r="14" spans="1:30">
      <c r="A14" s="298"/>
      <c r="B14" s="99" t="s">
        <v>119</v>
      </c>
      <c r="C14" s="97">
        <f t="shared" si="0"/>
        <v>117317102.85000001</v>
      </c>
      <c r="D14" s="98">
        <f>费用表【邓姐发】!W13</f>
        <v>0</v>
      </c>
      <c r="E14" s="98">
        <f>SUM(费用表【邓姐发】!C13:V13)+费用表【邓姐发】!AE13+费用表【邓姐发】!AG13+费用表【邓姐发】!AN13+G14</f>
        <v>38884542.520000003</v>
      </c>
      <c r="F14" s="98">
        <f>费用表【邓姐发】!AA13+费用表【邓姐发】!AB13+费用表【邓姐发】!AC13+费用表【邓姐发】!AF13</f>
        <v>55063641.770000003</v>
      </c>
      <c r="G14" s="98">
        <f>费用表【邓姐发】!AW13</f>
        <v>1573584.88</v>
      </c>
      <c r="H14" s="97">
        <f t="shared" si="1"/>
        <v>4948010.2799999993</v>
      </c>
      <c r="I14" s="98">
        <f>费用表【邓姐发】!AX13</f>
        <v>1733080.42</v>
      </c>
      <c r="J14" s="98">
        <f>费用表【邓姐发】!AV13</f>
        <v>923487.2</v>
      </c>
      <c r="K14" s="98">
        <f>费用表【邓姐发】!AJ13</f>
        <v>2291442.6599999997</v>
      </c>
      <c r="L14" s="97">
        <f t="shared" si="2"/>
        <v>2776082.88</v>
      </c>
      <c r="M14" s="98">
        <f>费用表【邓姐发】!AH13</f>
        <v>688441.75000000012</v>
      </c>
      <c r="N14" s="98">
        <f>费用表【邓姐发】!AI13</f>
        <v>893044.64000000013</v>
      </c>
      <c r="O14" s="98">
        <f>费用表【邓姐发】!AY13</f>
        <v>800328.04999999993</v>
      </c>
      <c r="P14" s="98">
        <f>费用表【邓姐发】!AM13</f>
        <v>394268.44</v>
      </c>
      <c r="Q14" s="97">
        <f t="shared" si="3"/>
        <v>2479382.3200000003</v>
      </c>
      <c r="R14" s="98">
        <f>费用表【邓姐发】!AL13</f>
        <v>1110597.52</v>
      </c>
      <c r="S14" s="98">
        <f>费用表【邓姐发】!AK13</f>
        <v>1368784.8000000003</v>
      </c>
      <c r="T14" s="98">
        <f>费用表【邓姐发】!AG13</f>
        <v>917505.74</v>
      </c>
      <c r="U14" s="97">
        <f t="shared" si="4"/>
        <v>13165443.08</v>
      </c>
      <c r="V14" s="98">
        <f>费用表【邓姐发】!AO13</f>
        <v>4193056.51</v>
      </c>
      <c r="W14" s="98">
        <f>费用表【邓姐发】!AP13</f>
        <v>4323066.87</v>
      </c>
      <c r="X14" s="98">
        <f>费用表【邓姐发】!AQ13</f>
        <v>2192207.5300000003</v>
      </c>
      <c r="Y14" s="98">
        <f>费用表【邓姐发】!AR13</f>
        <v>833032.41999999993</v>
      </c>
      <c r="Z14" s="98">
        <f>费用表【邓姐发】!AS13</f>
        <v>1054449.52</v>
      </c>
      <c r="AA14" s="98">
        <f>费用表【邓姐发】!AT13</f>
        <v>569630.23</v>
      </c>
      <c r="AB14" s="98">
        <f>费用表【邓姐发】!AU13</f>
        <v>0</v>
      </c>
      <c r="AC14" s="98">
        <f>费用表【邓姐发】!AN13</f>
        <v>2932125.08</v>
      </c>
      <c r="AD14" s="98">
        <f>费用表【邓姐发】!AE13</f>
        <v>3921480.79</v>
      </c>
    </row>
    <row r="15" spans="1:30" ht="13.5" customHeight="1">
      <c r="A15" s="299" t="s">
        <v>120</v>
      </c>
      <c r="B15" s="96" t="s">
        <v>121</v>
      </c>
      <c r="C15" s="97">
        <f t="shared" si="0"/>
        <v>9930050.1400000006</v>
      </c>
      <c r="D15" s="98">
        <f>费用表【邓姐发】!W14</f>
        <v>0</v>
      </c>
      <c r="E15" s="98">
        <f>SUM(费用表【邓姐发】!C14:V14)+费用表【邓姐发】!AE14+费用表【邓姐发】!AG14+费用表【邓姐发】!AN14+G15</f>
        <v>0</v>
      </c>
      <c r="F15" s="98">
        <f>费用表【邓姐发】!AA14+费用表【邓姐发】!AB14+费用表【邓姐发】!AC14+费用表【邓姐发】!AF14</f>
        <v>7928446.8300000001</v>
      </c>
      <c r="G15" s="98">
        <f>费用表【邓姐发】!AW14</f>
        <v>0</v>
      </c>
      <c r="H15" s="97">
        <f t="shared" si="1"/>
        <v>0</v>
      </c>
      <c r="I15" s="98">
        <f>费用表【邓姐发】!AX14</f>
        <v>0</v>
      </c>
      <c r="J15" s="98">
        <f>费用表【邓姐发】!AV14</f>
        <v>0</v>
      </c>
      <c r="K15" s="98">
        <f>费用表【邓姐发】!AJ14</f>
        <v>0</v>
      </c>
      <c r="L15" s="97">
        <f t="shared" si="2"/>
        <v>159397.31</v>
      </c>
      <c r="M15" s="98">
        <f>费用表【邓姐发】!AH14</f>
        <v>0</v>
      </c>
      <c r="N15" s="98">
        <f>费用表【邓姐发】!AI14</f>
        <v>0</v>
      </c>
      <c r="O15" s="98">
        <f>费用表【邓姐发】!AY14</f>
        <v>159397.31</v>
      </c>
      <c r="P15" s="98">
        <f>费用表【邓姐发】!AM14</f>
        <v>0</v>
      </c>
      <c r="Q15" s="97">
        <f t="shared" si="3"/>
        <v>0</v>
      </c>
      <c r="R15" s="98">
        <f>费用表【邓姐发】!AL14</f>
        <v>0</v>
      </c>
      <c r="S15" s="98">
        <f>费用表【邓姐发】!AK14</f>
        <v>0</v>
      </c>
      <c r="T15" s="98">
        <f>费用表【邓姐发】!AG14</f>
        <v>0</v>
      </c>
      <c r="U15" s="97">
        <f t="shared" si="4"/>
        <v>1842206</v>
      </c>
      <c r="V15" s="98">
        <f>费用表【邓姐发】!AO14</f>
        <v>1655900</v>
      </c>
      <c r="W15" s="98">
        <f>费用表【邓姐发】!AP14</f>
        <v>0</v>
      </c>
      <c r="X15" s="98">
        <f>费用表【邓姐发】!AQ14</f>
        <v>121650</v>
      </c>
      <c r="Y15" s="98">
        <f>费用表【邓姐发】!AR14</f>
        <v>64656</v>
      </c>
      <c r="Z15" s="98">
        <f>费用表【邓姐发】!AS14</f>
        <v>0</v>
      </c>
      <c r="AA15" s="98">
        <f>费用表【邓姐发】!AT14</f>
        <v>0</v>
      </c>
      <c r="AB15" s="98">
        <f>费用表【邓姐发】!AU14</f>
        <v>0</v>
      </c>
      <c r="AC15" s="98">
        <f>费用表【邓姐发】!AN14</f>
        <v>0</v>
      </c>
      <c r="AD15" s="98">
        <f>费用表【邓姐发】!AE14</f>
        <v>0</v>
      </c>
    </row>
    <row r="16" spans="1:30">
      <c r="A16" s="300"/>
      <c r="B16" s="96" t="s">
        <v>122</v>
      </c>
      <c r="C16" s="97">
        <f t="shared" si="0"/>
        <v>23195382.18</v>
      </c>
      <c r="D16" s="98">
        <f>费用表【邓姐发】!W15</f>
        <v>0</v>
      </c>
      <c r="E16" s="98">
        <f>SUM(费用表【邓姐发】!C15:V15)+费用表【邓姐发】!AE15+费用表【邓姐发】!AG15+费用表【邓姐发】!AN15+G16</f>
        <v>0</v>
      </c>
      <c r="F16" s="98">
        <f>费用表【邓姐发】!AA15+费用表【邓姐发】!AB15+费用表【邓姐发】!AC15+费用表【邓姐发】!AF15</f>
        <v>22450543.140000001</v>
      </c>
      <c r="G16" s="98">
        <f>费用表【邓姐发】!AW15</f>
        <v>0</v>
      </c>
      <c r="H16" s="97">
        <f t="shared" si="1"/>
        <v>0</v>
      </c>
      <c r="I16" s="98">
        <f>费用表【邓姐发】!AX15</f>
        <v>0</v>
      </c>
      <c r="J16" s="98">
        <f>费用表【邓姐发】!AV15</f>
        <v>0</v>
      </c>
      <c r="K16" s="98">
        <f>费用表【邓姐发】!AJ15</f>
        <v>0</v>
      </c>
      <c r="L16" s="97">
        <f t="shared" si="2"/>
        <v>424096.02</v>
      </c>
      <c r="M16" s="98">
        <f>费用表【邓姐发】!AH15</f>
        <v>0</v>
      </c>
      <c r="N16" s="98">
        <f>费用表【邓姐发】!AI15</f>
        <v>0</v>
      </c>
      <c r="O16" s="98">
        <f>费用表【邓姐发】!AY15</f>
        <v>424096.02</v>
      </c>
      <c r="P16" s="98">
        <f>费用表【邓姐发】!AM15</f>
        <v>0</v>
      </c>
      <c r="Q16" s="97">
        <f t="shared" si="3"/>
        <v>0</v>
      </c>
      <c r="R16" s="98">
        <f>费用表【邓姐发】!AL15</f>
        <v>0</v>
      </c>
      <c r="S16" s="98">
        <f>费用表【邓姐发】!AK15</f>
        <v>0</v>
      </c>
      <c r="T16" s="98">
        <f>费用表【邓姐发】!AG15</f>
        <v>0</v>
      </c>
      <c r="U16" s="97">
        <f t="shared" si="4"/>
        <v>320743.02</v>
      </c>
      <c r="V16" s="98">
        <f>费用表【邓姐发】!AO15</f>
        <v>97087.38</v>
      </c>
      <c r="W16" s="98">
        <f>费用表【邓姐发】!AP15</f>
        <v>0</v>
      </c>
      <c r="X16" s="98">
        <f>费用表【邓姐发】!AQ15</f>
        <v>223655.64</v>
      </c>
      <c r="Y16" s="98">
        <f>费用表【邓姐发】!AR15</f>
        <v>0</v>
      </c>
      <c r="Z16" s="98">
        <f>费用表【邓姐发】!AS15</f>
        <v>0</v>
      </c>
      <c r="AA16" s="98">
        <f>费用表【邓姐发】!AT15</f>
        <v>0</v>
      </c>
      <c r="AB16" s="98">
        <f>费用表【邓姐发】!AU15</f>
        <v>0</v>
      </c>
      <c r="AC16" s="98">
        <f>费用表【邓姐发】!AN15</f>
        <v>0</v>
      </c>
      <c r="AD16" s="98">
        <f>费用表【邓姐发】!AE15</f>
        <v>0</v>
      </c>
    </row>
    <row r="17" spans="1:30">
      <c r="A17" s="300"/>
      <c r="B17" s="96" t="s">
        <v>123</v>
      </c>
      <c r="C17" s="97">
        <f t="shared" si="0"/>
        <v>3089874.5999999996</v>
      </c>
      <c r="D17" s="98">
        <f>费用表【邓姐发】!W16</f>
        <v>15212.99</v>
      </c>
      <c r="E17" s="98">
        <f>SUM(费用表【邓姐发】!C16:V16)+费用表【邓姐发】!AE16+费用表【邓姐发】!AG16+费用表【邓姐发】!AN16+G17</f>
        <v>-1828400.24</v>
      </c>
      <c r="F17" s="98">
        <f>费用表【邓姐发】!AA16+费用表【邓姐发】!AB16+费用表【邓姐发】!AC16+费用表【邓姐发】!AF16</f>
        <v>5098421.37</v>
      </c>
      <c r="G17" s="98">
        <f>费用表【邓姐发】!AW16</f>
        <v>53496.18</v>
      </c>
      <c r="H17" s="97">
        <f t="shared" si="1"/>
        <v>-3811.6300000000047</v>
      </c>
      <c r="I17" s="98">
        <f>费用表【邓姐发】!AX16</f>
        <v>156122.16</v>
      </c>
      <c r="J17" s="98">
        <f>费用表【邓姐发】!AV16</f>
        <v>-4897.1100000000006</v>
      </c>
      <c r="K17" s="98">
        <f>费用表【邓姐发】!AJ16</f>
        <v>-155036.68</v>
      </c>
      <c r="L17" s="97">
        <f t="shared" si="2"/>
        <v>1031149.03</v>
      </c>
      <c r="M17" s="98">
        <f>费用表【邓姐发】!AH16</f>
        <v>383553.29000000004</v>
      </c>
      <c r="N17" s="98">
        <f>费用表【邓姐发】!AI16</f>
        <v>438263.20999999996</v>
      </c>
      <c r="O17" s="98">
        <f>费用表【邓姐发】!AY16</f>
        <v>194600.52000000002</v>
      </c>
      <c r="P17" s="98">
        <f>费用表【邓姐发】!AM16</f>
        <v>14732.009999999998</v>
      </c>
      <c r="Q17" s="97">
        <f t="shared" si="3"/>
        <v>-1395769.2200000004</v>
      </c>
      <c r="R17" s="98">
        <f>费用表【邓姐发】!AL16</f>
        <v>-1262355.8600000003</v>
      </c>
      <c r="S17" s="98">
        <f>费用表【邓姐发】!AK16</f>
        <v>-133413.36000000002</v>
      </c>
      <c r="T17" s="98">
        <f>费用表【邓姐发】!AG16</f>
        <v>-18.129999999999995</v>
      </c>
      <c r="U17" s="97">
        <f t="shared" si="4"/>
        <v>173072.29999999996</v>
      </c>
      <c r="V17" s="98">
        <f>费用表【邓姐发】!AO16</f>
        <v>131124.24</v>
      </c>
      <c r="W17" s="98">
        <f>费用表【邓姐发】!AP16</f>
        <v>4322.0499999999993</v>
      </c>
      <c r="X17" s="98">
        <f>费用表【邓姐发】!AQ16</f>
        <v>37448.229999999996</v>
      </c>
      <c r="Y17" s="98">
        <f>费用表【邓姐发】!AR16</f>
        <v>177.75</v>
      </c>
      <c r="Z17" s="98">
        <f>费用表【邓姐发】!AS16</f>
        <v>0</v>
      </c>
      <c r="AA17" s="98">
        <f>费用表【邓姐发】!AT16</f>
        <v>0.03</v>
      </c>
      <c r="AB17" s="98">
        <f>费用表【邓姐发】!AU16</f>
        <v>0</v>
      </c>
      <c r="AC17" s="98">
        <f>费用表【邓姐发】!AN16</f>
        <v>247.64</v>
      </c>
      <c r="AD17" s="98">
        <f>费用表【邓姐发】!AE16</f>
        <v>0</v>
      </c>
    </row>
    <row r="18" spans="1:30">
      <c r="A18" s="300"/>
      <c r="B18" s="96" t="s">
        <v>124</v>
      </c>
      <c r="C18" s="97">
        <f t="shared" si="0"/>
        <v>229693.19</v>
      </c>
      <c r="D18" s="98">
        <f>费用表【邓姐发】!W17</f>
        <v>0</v>
      </c>
      <c r="E18" s="98">
        <f>SUM(费用表【邓姐发】!C17:V17)+费用表【邓姐发】!AE17+费用表【邓姐发】!AG17+费用表【邓姐发】!AN17+G18</f>
        <v>111710.44</v>
      </c>
      <c r="F18" s="98">
        <f>费用表【邓姐发】!AA17+费用表【邓姐发】!AB17+费用表【邓姐发】!AC17+费用表【邓姐发】!AF17</f>
        <v>117982.75</v>
      </c>
      <c r="G18" s="98">
        <f>费用表【邓姐发】!AW17</f>
        <v>0</v>
      </c>
      <c r="H18" s="97">
        <f t="shared" si="1"/>
        <v>0</v>
      </c>
      <c r="I18" s="98">
        <f>费用表【邓姐发】!AX17</f>
        <v>0</v>
      </c>
      <c r="J18" s="98">
        <f>费用表【邓姐发】!AV17</f>
        <v>0</v>
      </c>
      <c r="K18" s="98">
        <f>费用表【邓姐发】!AJ17</f>
        <v>0</v>
      </c>
      <c r="L18" s="97">
        <f t="shared" si="2"/>
        <v>0</v>
      </c>
      <c r="M18" s="98">
        <f>费用表【邓姐发】!AH17</f>
        <v>0</v>
      </c>
      <c r="N18" s="98">
        <f>费用表【邓姐发】!AI17</f>
        <v>0</v>
      </c>
      <c r="O18" s="98">
        <f>费用表【邓姐发】!AY17</f>
        <v>0</v>
      </c>
      <c r="P18" s="98">
        <f>费用表【邓姐发】!AM17</f>
        <v>0</v>
      </c>
      <c r="Q18" s="97">
        <f t="shared" si="3"/>
        <v>0</v>
      </c>
      <c r="R18" s="98">
        <f>费用表【邓姐发】!AL17</f>
        <v>0</v>
      </c>
      <c r="S18" s="98">
        <f>费用表【邓姐发】!AK17</f>
        <v>0</v>
      </c>
      <c r="T18" s="98">
        <f>费用表【邓姐发】!AG17</f>
        <v>22910.44</v>
      </c>
      <c r="U18" s="97">
        <f t="shared" si="4"/>
        <v>0</v>
      </c>
      <c r="V18" s="98">
        <f>费用表【邓姐发】!AO17</f>
        <v>0</v>
      </c>
      <c r="W18" s="98">
        <f>费用表【邓姐发】!AP17</f>
        <v>0</v>
      </c>
      <c r="X18" s="98">
        <f>费用表【邓姐发】!AQ17</f>
        <v>0</v>
      </c>
      <c r="Y18" s="98">
        <f>费用表【邓姐发】!AR17</f>
        <v>0</v>
      </c>
      <c r="Z18" s="98">
        <f>费用表【邓姐发】!AS17</f>
        <v>0</v>
      </c>
      <c r="AA18" s="98">
        <f>费用表【邓姐发】!AT17</f>
        <v>0</v>
      </c>
      <c r="AB18" s="98">
        <f>费用表【邓姐发】!AU17</f>
        <v>0</v>
      </c>
      <c r="AC18" s="98">
        <f>费用表【邓姐发】!AN17</f>
        <v>0</v>
      </c>
      <c r="AD18" s="98">
        <f>费用表【邓姐发】!AE17</f>
        <v>0</v>
      </c>
    </row>
    <row r="19" spans="1:30">
      <c r="A19" s="300"/>
      <c r="B19" s="96" t="s">
        <v>125</v>
      </c>
      <c r="C19" s="97">
        <f t="shared" si="0"/>
        <v>-8493.15</v>
      </c>
      <c r="D19" s="98">
        <f>费用表【邓姐发】!W18</f>
        <v>0</v>
      </c>
      <c r="E19" s="98">
        <f>SUM(费用表【邓姐发】!C18:V18)+费用表【邓姐发】!AE18+费用表【邓姐发】!AG18+费用表【邓姐发】!AN18+G19</f>
        <v>0</v>
      </c>
      <c r="F19" s="98">
        <f>费用表【邓姐发】!AA18+费用表【邓姐发】!AB18+费用表【邓姐发】!AC18+费用表【邓姐发】!AF18</f>
        <v>-8493.15</v>
      </c>
      <c r="G19" s="98">
        <f>费用表【邓姐发】!AW18</f>
        <v>0</v>
      </c>
      <c r="H19" s="97">
        <f t="shared" si="1"/>
        <v>0</v>
      </c>
      <c r="I19" s="98">
        <f>费用表【邓姐发】!AX18</f>
        <v>0</v>
      </c>
      <c r="J19" s="98">
        <f>费用表【邓姐发】!AV18</f>
        <v>0</v>
      </c>
      <c r="K19" s="98">
        <f>费用表【邓姐发】!AJ18</f>
        <v>0</v>
      </c>
      <c r="L19" s="97">
        <f t="shared" si="2"/>
        <v>0</v>
      </c>
      <c r="M19" s="98">
        <f>费用表【邓姐发】!AH18</f>
        <v>0</v>
      </c>
      <c r="N19" s="98">
        <f>费用表【邓姐发】!AI18</f>
        <v>0</v>
      </c>
      <c r="O19" s="98">
        <f>费用表【邓姐发】!AY18</f>
        <v>0</v>
      </c>
      <c r="P19" s="98">
        <f>费用表【邓姐发】!AM18</f>
        <v>0</v>
      </c>
      <c r="Q19" s="97">
        <f t="shared" si="3"/>
        <v>0</v>
      </c>
      <c r="R19" s="98">
        <f>费用表【邓姐发】!AL18</f>
        <v>0</v>
      </c>
      <c r="S19" s="98">
        <f>费用表【邓姐发】!AK18</f>
        <v>0</v>
      </c>
      <c r="T19" s="98">
        <f>费用表【邓姐发】!AG18</f>
        <v>0</v>
      </c>
      <c r="U19" s="97">
        <f t="shared" si="4"/>
        <v>0</v>
      </c>
      <c r="V19" s="98">
        <f>费用表【邓姐发】!AO18</f>
        <v>0</v>
      </c>
      <c r="W19" s="98">
        <f>费用表【邓姐发】!AP18</f>
        <v>0</v>
      </c>
      <c r="X19" s="98">
        <f>费用表【邓姐发】!AQ18</f>
        <v>0</v>
      </c>
      <c r="Y19" s="98">
        <f>费用表【邓姐发】!AR18</f>
        <v>0</v>
      </c>
      <c r="Z19" s="98">
        <f>费用表【邓姐发】!AS18</f>
        <v>0</v>
      </c>
      <c r="AA19" s="98">
        <f>费用表【邓姐发】!AT18</f>
        <v>0</v>
      </c>
      <c r="AB19" s="98">
        <f>费用表【邓姐发】!AU18</f>
        <v>0</v>
      </c>
      <c r="AC19" s="98">
        <f>费用表【邓姐发】!AN18</f>
        <v>0</v>
      </c>
      <c r="AD19" s="98">
        <f>费用表【邓姐发】!AE18</f>
        <v>0</v>
      </c>
    </row>
    <row r="20" spans="1:30">
      <c r="A20" s="301"/>
      <c r="B20" s="99" t="s">
        <v>119</v>
      </c>
      <c r="C20" s="97">
        <f t="shared" si="0"/>
        <v>36436506.959999993</v>
      </c>
      <c r="D20" s="98">
        <f>费用表【邓姐发】!W19</f>
        <v>15212.99</v>
      </c>
      <c r="E20" s="98">
        <f>SUM(费用表【邓姐发】!C19:V19)+费用表【邓姐发】!AE19+费用表【邓姐发】!AG19+费用表【邓姐发】!AN19+G20</f>
        <v>-1716689.8</v>
      </c>
      <c r="F20" s="98">
        <f>费用表【邓姐发】!AA19+费用表【邓姐发】!AB19+费用表【邓姐发】!AC19+费用表【邓姐发】!AF19</f>
        <v>35586900.939999998</v>
      </c>
      <c r="G20" s="98">
        <f>费用表【邓姐发】!AW19</f>
        <v>53496.18</v>
      </c>
      <c r="H20" s="97">
        <f t="shared" si="1"/>
        <v>-3811.6300000000047</v>
      </c>
      <c r="I20" s="98">
        <f>费用表【邓姐发】!AX19</f>
        <v>156122.16</v>
      </c>
      <c r="J20" s="98">
        <f>费用表【邓姐发】!AV19</f>
        <v>-4897.1100000000006</v>
      </c>
      <c r="K20" s="98">
        <f>费用表【邓姐发】!AJ19</f>
        <v>-155036.68</v>
      </c>
      <c r="L20" s="97">
        <f t="shared" si="2"/>
        <v>1614642.36</v>
      </c>
      <c r="M20" s="98">
        <f>费用表【邓姐发】!AH19</f>
        <v>383553.29000000004</v>
      </c>
      <c r="N20" s="98">
        <f>费用表【邓姐发】!AI19</f>
        <v>438263.20999999996</v>
      </c>
      <c r="O20" s="98">
        <f>费用表【邓姐发】!AY19</f>
        <v>778093.85</v>
      </c>
      <c r="P20" s="98">
        <f>费用表【邓姐发】!AM19</f>
        <v>14732.009999999998</v>
      </c>
      <c r="Q20" s="97">
        <f t="shared" si="3"/>
        <v>-1395769.2200000004</v>
      </c>
      <c r="R20" s="98">
        <f>费用表【邓姐发】!AL19</f>
        <v>-1262355.8600000003</v>
      </c>
      <c r="S20" s="98">
        <f>费用表【邓姐发】!AK19</f>
        <v>-133413.36000000002</v>
      </c>
      <c r="T20" s="98">
        <f>费用表【邓姐发】!AG19</f>
        <v>22892.31</v>
      </c>
      <c r="U20" s="97">
        <f t="shared" si="4"/>
        <v>2336021.3199999998</v>
      </c>
      <c r="V20" s="98">
        <f>费用表【邓姐发】!AO19</f>
        <v>1884111.62</v>
      </c>
      <c r="W20" s="98">
        <f>费用表【邓姐发】!AP19</f>
        <v>4322.0499999999993</v>
      </c>
      <c r="X20" s="98">
        <f>费用表【邓姐发】!AQ19</f>
        <v>382753.87</v>
      </c>
      <c r="Y20" s="98">
        <f>费用表【邓姐发】!AR19</f>
        <v>64833.75</v>
      </c>
      <c r="Z20" s="98">
        <f>费用表【邓姐发】!AS19</f>
        <v>0</v>
      </c>
      <c r="AA20" s="98">
        <f>费用表【邓姐发】!AT19</f>
        <v>0.03</v>
      </c>
      <c r="AB20" s="98">
        <f>费用表【邓姐发】!AU19</f>
        <v>0</v>
      </c>
      <c r="AC20" s="98">
        <f>费用表【邓姐发】!AN19</f>
        <v>247.64</v>
      </c>
      <c r="AD20" s="98">
        <f>费用表【邓姐发】!AE19</f>
        <v>0</v>
      </c>
    </row>
    <row r="21" spans="1:30" ht="13.5" customHeight="1">
      <c r="A21" s="302" t="s">
        <v>126</v>
      </c>
      <c r="B21" s="96" t="s">
        <v>127</v>
      </c>
      <c r="C21" s="97">
        <f t="shared" si="0"/>
        <v>5027687.17</v>
      </c>
      <c r="D21" s="98">
        <f>费用表【邓姐发】!W20</f>
        <v>0</v>
      </c>
      <c r="E21" s="98">
        <f>SUM(费用表【邓姐发】!C20:V20)+费用表【邓姐发】!AE20+费用表【邓姐发】!AG20+费用表【邓姐发】!AN20+G21</f>
        <v>719655.03</v>
      </c>
      <c r="F21" s="98">
        <f>费用表【邓姐发】!AA20+费用表【邓姐发】!AB20+费用表【邓姐发】!AC20+费用表【邓姐发】!AF20</f>
        <v>2746421</v>
      </c>
      <c r="G21" s="98">
        <f>费用表【邓姐发】!AW20</f>
        <v>139152.43</v>
      </c>
      <c r="H21" s="97">
        <f t="shared" si="1"/>
        <v>120842.86000000002</v>
      </c>
      <c r="I21" s="98">
        <f>费用表【邓姐发】!AX20</f>
        <v>60872.1</v>
      </c>
      <c r="J21" s="98">
        <f>费用表【邓姐发】!AV20</f>
        <v>19294</v>
      </c>
      <c r="K21" s="98">
        <f>费用表【邓姐发】!AJ20</f>
        <v>40676.76</v>
      </c>
      <c r="L21" s="97">
        <f t="shared" si="2"/>
        <v>71009.7</v>
      </c>
      <c r="M21" s="98">
        <f>费用表【邓姐发】!AH20</f>
        <v>15069</v>
      </c>
      <c r="N21" s="98">
        <f>费用表【邓姐发】!AI20</f>
        <v>6802.5</v>
      </c>
      <c r="O21" s="98">
        <f>费用表【邓姐发】!AY20</f>
        <v>33757.199999999997</v>
      </c>
      <c r="P21" s="98">
        <f>费用表【邓姐发】!AM20</f>
        <v>15381</v>
      </c>
      <c r="Q21" s="97">
        <f t="shared" si="3"/>
        <v>23431.5</v>
      </c>
      <c r="R21" s="98">
        <f>费用表【邓姐发】!AL20</f>
        <v>8739.5</v>
      </c>
      <c r="S21" s="98">
        <f>费用表【邓姐发】!AK20</f>
        <v>14692</v>
      </c>
      <c r="T21" s="98">
        <f>费用表【邓姐发】!AG20</f>
        <v>58677.83</v>
      </c>
      <c r="U21" s="97">
        <f t="shared" si="4"/>
        <v>1346327.08</v>
      </c>
      <c r="V21" s="98">
        <f>费用表【邓姐发】!AO20</f>
        <v>587611.19999999995</v>
      </c>
      <c r="W21" s="98">
        <f>费用表【邓姐发】!AP20</f>
        <v>114896.1</v>
      </c>
      <c r="X21" s="98">
        <f>费用表【邓姐发】!AQ20</f>
        <v>360452.31999999995</v>
      </c>
      <c r="Y21" s="98">
        <f>费用表【邓姐发】!AR20</f>
        <v>156751.6</v>
      </c>
      <c r="Z21" s="98">
        <f>费用表【邓姐发】!AS20</f>
        <v>100549.8</v>
      </c>
      <c r="AA21" s="98">
        <f>费用表【邓姐发】!AT20</f>
        <v>26066.06</v>
      </c>
      <c r="AB21" s="98">
        <f>费用表【邓姐发】!AU20</f>
        <v>0</v>
      </c>
      <c r="AC21" s="98">
        <f>费用表【邓姐发】!AN20</f>
        <v>74113.5</v>
      </c>
      <c r="AD21" s="98">
        <f>费用表【邓姐发】!AE20</f>
        <v>35058.71</v>
      </c>
    </row>
    <row r="22" spans="1:30">
      <c r="A22" s="303"/>
      <c r="B22" s="96" t="s">
        <v>128</v>
      </c>
      <c r="C22" s="97">
        <f t="shared" si="0"/>
        <v>2545314.35</v>
      </c>
      <c r="D22" s="98">
        <f>费用表【邓姐发】!W21</f>
        <v>0</v>
      </c>
      <c r="E22" s="98">
        <f>SUM(费用表【邓姐发】!C21:V21)+费用表【邓姐发】!AE21+费用表【邓姐发】!AG21+费用表【邓姐发】!AN21+G22</f>
        <v>478961.28000000009</v>
      </c>
      <c r="F22" s="98">
        <f>费用表【邓姐发】!AA21+费用表【邓姐发】!AB21+费用表【邓姐发】!AC21+费用表【邓姐发】!AF21</f>
        <v>387166.36</v>
      </c>
      <c r="G22" s="98">
        <f>费用表【邓姐发】!AW21</f>
        <v>20593.52</v>
      </c>
      <c r="H22" s="97">
        <f t="shared" si="1"/>
        <v>58470.240000000005</v>
      </c>
      <c r="I22" s="98">
        <f>费用表【邓姐发】!AX21</f>
        <v>9454.77</v>
      </c>
      <c r="J22" s="98">
        <f>费用表【邓姐发】!AV21</f>
        <v>12342.21</v>
      </c>
      <c r="K22" s="98">
        <f>费用表【邓姐发】!AJ21</f>
        <v>36673.26</v>
      </c>
      <c r="L22" s="97">
        <f t="shared" si="2"/>
        <v>53447.43</v>
      </c>
      <c r="M22" s="98">
        <f>费用表【邓姐发】!AH21</f>
        <v>8002.76</v>
      </c>
      <c r="N22" s="98">
        <f>费用表【邓姐发】!AI21</f>
        <v>15146.71</v>
      </c>
      <c r="O22" s="98">
        <f>费用表【邓姐发】!AY21</f>
        <v>9512.15</v>
      </c>
      <c r="P22" s="98">
        <f>费用表【邓姐发】!AM21</f>
        <v>20785.809999999998</v>
      </c>
      <c r="Q22" s="97">
        <f t="shared" si="3"/>
        <v>28020.65</v>
      </c>
      <c r="R22" s="98">
        <f>费用表【邓姐发】!AL21</f>
        <v>19476</v>
      </c>
      <c r="S22" s="98">
        <f>费用表【邓姐发】!AK21</f>
        <v>8544.65</v>
      </c>
      <c r="T22" s="98">
        <f>费用表【邓姐发】!AG21</f>
        <v>10427.27</v>
      </c>
      <c r="U22" s="97">
        <f t="shared" si="4"/>
        <v>1539248.39</v>
      </c>
      <c r="V22" s="98">
        <f>费用表【邓姐发】!AO21</f>
        <v>683281.26</v>
      </c>
      <c r="W22" s="98">
        <f>费用表【邓姐发】!AP21</f>
        <v>199161.68</v>
      </c>
      <c r="X22" s="98">
        <f>费用表【邓姐发】!AQ21</f>
        <v>298842.54000000004</v>
      </c>
      <c r="Y22" s="98">
        <f>费用表【邓姐发】!AR21</f>
        <v>154764.54999999999</v>
      </c>
      <c r="Z22" s="98">
        <f>费用表【邓姐发】!AS21</f>
        <v>137784.91</v>
      </c>
      <c r="AA22" s="98">
        <f>费用表【邓姐发】!AT21</f>
        <v>65413.45</v>
      </c>
      <c r="AB22" s="98">
        <f>费用表【邓姐发】!AU21</f>
        <v>0</v>
      </c>
      <c r="AC22" s="98">
        <f>费用表【邓姐发】!AN21</f>
        <v>107223.44</v>
      </c>
      <c r="AD22" s="98">
        <f>费用表【邓姐发】!AE21</f>
        <v>10391.169999999998</v>
      </c>
    </row>
    <row r="23" spans="1:30">
      <c r="A23" s="303"/>
      <c r="B23" s="96" t="s">
        <v>129</v>
      </c>
      <c r="C23" s="97">
        <f t="shared" si="0"/>
        <v>562913.82000000007</v>
      </c>
      <c r="D23" s="98">
        <f>费用表【邓姐发】!W22</f>
        <v>0</v>
      </c>
      <c r="E23" s="98">
        <f>SUM(费用表【邓姐发】!C22:V22)+费用表【邓姐发】!AE22+费用表【邓姐发】!AG22+费用表【邓姐发】!AN22+G23</f>
        <v>184911.66000000003</v>
      </c>
      <c r="F23" s="98">
        <f>费用表【邓姐发】!AA22+费用表【邓姐发】!AB22+费用表【邓姐发】!AC22+费用表【邓姐发】!AF22</f>
        <v>300379.46000000002</v>
      </c>
      <c r="G23" s="98">
        <f>费用表【邓姐发】!AW22</f>
        <v>16705.68</v>
      </c>
      <c r="H23" s="97">
        <f t="shared" si="1"/>
        <v>12650.77</v>
      </c>
      <c r="I23" s="98">
        <f>费用表【邓姐发】!AX22</f>
        <v>3055.96</v>
      </c>
      <c r="J23" s="98">
        <f>费用表【邓姐发】!AV22</f>
        <v>3746.95</v>
      </c>
      <c r="K23" s="98">
        <f>费用表【邓姐发】!AJ22</f>
        <v>5847.86</v>
      </c>
      <c r="L23" s="97">
        <f t="shared" si="2"/>
        <v>14524.599999999999</v>
      </c>
      <c r="M23" s="98">
        <f>费用表【邓姐发】!AH22</f>
        <v>3159.45</v>
      </c>
      <c r="N23" s="98">
        <f>费用表【邓姐发】!AI22</f>
        <v>4635.45</v>
      </c>
      <c r="O23" s="98">
        <f>费用表【邓姐发】!AY22</f>
        <v>4212.75</v>
      </c>
      <c r="P23" s="98">
        <f>费用表【邓姐发】!AM22</f>
        <v>2516.9499999999998</v>
      </c>
      <c r="Q23" s="97">
        <f t="shared" si="3"/>
        <v>7450.9</v>
      </c>
      <c r="R23" s="98">
        <f>费用表【邓姐发】!AL22</f>
        <v>3605.95</v>
      </c>
      <c r="S23" s="98">
        <f>费用表【邓姐发】!AK22</f>
        <v>3844.95</v>
      </c>
      <c r="T23" s="98">
        <f>费用表【邓姐发】!AG22</f>
        <v>29440.879999999997</v>
      </c>
      <c r="U23" s="97">
        <f t="shared" si="4"/>
        <v>42996.429999999993</v>
      </c>
      <c r="V23" s="98">
        <f>费用表【邓姐发】!AO22</f>
        <v>15520.5</v>
      </c>
      <c r="W23" s="98">
        <f>费用表【邓姐发】!AP22</f>
        <v>6568.98</v>
      </c>
      <c r="X23" s="98">
        <f>费用表【邓姐发】!AQ22</f>
        <v>6082.8499999999995</v>
      </c>
      <c r="Y23" s="98">
        <f>费用表【邓姐发】!AR22</f>
        <v>4336.78</v>
      </c>
      <c r="Z23" s="98">
        <f>费用表【邓姐发】!AS22</f>
        <v>10094.299999999999</v>
      </c>
      <c r="AA23" s="98">
        <f>费用表【邓姐发】!AT22</f>
        <v>393.02</v>
      </c>
      <c r="AB23" s="98">
        <f>费用表【邓姐发】!AU22</f>
        <v>0</v>
      </c>
      <c r="AC23" s="98">
        <f>费用表【邓姐发】!AN22</f>
        <v>2884.76</v>
      </c>
      <c r="AD23" s="98">
        <f>费用表【邓姐发】!AE22</f>
        <v>15810.07</v>
      </c>
    </row>
    <row r="24" spans="1:30">
      <c r="A24" s="303"/>
      <c r="B24" s="96" t="s">
        <v>130</v>
      </c>
      <c r="C24" s="97">
        <f t="shared" si="0"/>
        <v>326384.87000000005</v>
      </c>
      <c r="D24" s="98">
        <f>费用表【邓姐发】!W23</f>
        <v>0</v>
      </c>
      <c r="E24" s="98">
        <f>SUM(费用表【邓姐发】!C23:V23)+费用表【邓姐发】!AE23+费用表【邓姐发】!AG23+费用表【邓姐发】!AN23+G24</f>
        <v>136909.46000000005</v>
      </c>
      <c r="F24" s="98">
        <f>费用表【邓姐发】!AA23+费用表【邓姐发】!AB23+费用表【邓姐发】!AC23+费用表【邓姐发】!AF23</f>
        <v>168747.64</v>
      </c>
      <c r="G24" s="98">
        <f>费用表【邓姐发】!AW23</f>
        <v>2383.4899999999998</v>
      </c>
      <c r="H24" s="97">
        <f t="shared" si="1"/>
        <v>1415.2199999999998</v>
      </c>
      <c r="I24" s="98">
        <f>费用表【邓姐发】!AX23</f>
        <v>412.62</v>
      </c>
      <c r="J24" s="98">
        <f>费用表【邓姐发】!AV23</f>
        <v>287.70999999999998</v>
      </c>
      <c r="K24" s="98">
        <f>费用表【邓姐发】!AJ23</f>
        <v>714.89</v>
      </c>
      <c r="L24" s="97">
        <f t="shared" si="2"/>
        <v>3429.9000000000005</v>
      </c>
      <c r="M24" s="98">
        <f>费用表【邓姐发】!AH23</f>
        <v>345.71</v>
      </c>
      <c r="N24" s="98">
        <f>费用表【邓姐发】!AI23</f>
        <v>1163.71</v>
      </c>
      <c r="O24" s="98">
        <f>费用表【邓姐发】!AY23</f>
        <v>901.68000000000006</v>
      </c>
      <c r="P24" s="98">
        <f>费用表【邓姐发】!AM23</f>
        <v>1018.8</v>
      </c>
      <c r="Q24" s="97">
        <f t="shared" si="3"/>
        <v>75.42</v>
      </c>
      <c r="R24" s="98">
        <f>费用表【邓姐发】!AL23</f>
        <v>37.71</v>
      </c>
      <c r="S24" s="98">
        <f>费用表【邓姐发】!AK23</f>
        <v>37.71</v>
      </c>
      <c r="T24" s="98">
        <f>费用表【邓姐发】!AG23</f>
        <v>37.75</v>
      </c>
      <c r="U24" s="97">
        <f t="shared" si="4"/>
        <v>15807.23</v>
      </c>
      <c r="V24" s="98">
        <f>费用表【邓姐发】!AO23</f>
        <v>11266.99</v>
      </c>
      <c r="W24" s="98">
        <f>费用表【邓姐发】!AP23</f>
        <v>1262.1400000000001</v>
      </c>
      <c r="X24" s="98">
        <f>费用表【邓姐发】!AQ23</f>
        <v>1786.74</v>
      </c>
      <c r="Y24" s="98">
        <f>费用表【邓姐发】!AR23</f>
        <v>1240.49</v>
      </c>
      <c r="Z24" s="98">
        <f>费用表【邓姐发】!AS23</f>
        <v>0</v>
      </c>
      <c r="AA24" s="98">
        <f>费用表【邓姐发】!AT23</f>
        <v>250.87</v>
      </c>
      <c r="AB24" s="98">
        <f>费用表【邓姐发】!AU23</f>
        <v>0</v>
      </c>
      <c r="AC24" s="98">
        <f>费用表【邓姐发】!AN23</f>
        <v>2718.45</v>
      </c>
      <c r="AD24" s="98">
        <f>费用表【邓姐发】!AE23</f>
        <v>2898.06</v>
      </c>
    </row>
    <row r="25" spans="1:30">
      <c r="A25" s="303"/>
      <c r="B25" s="96" t="s">
        <v>131</v>
      </c>
      <c r="C25" s="97">
        <f t="shared" si="0"/>
        <v>1157521.54</v>
      </c>
      <c r="D25" s="98">
        <f>费用表【邓姐发】!W24</f>
        <v>0</v>
      </c>
      <c r="E25" s="98">
        <f>SUM(费用表【邓姐发】!C24:V24)+费用表【邓姐发】!AE24+费用表【邓姐发】!AG24+费用表【邓姐发】!AN24+G25</f>
        <v>387374.35</v>
      </c>
      <c r="F25" s="98">
        <f>费用表【邓姐发】!AA24+费用表【邓姐发】!AB24+费用表【邓姐发】!AC24+费用表【邓姐发】!AF24</f>
        <v>770147.19000000006</v>
      </c>
      <c r="G25" s="98">
        <f>费用表【邓姐发】!AW24</f>
        <v>367</v>
      </c>
      <c r="H25" s="97">
        <f t="shared" si="1"/>
        <v>0</v>
      </c>
      <c r="I25" s="98">
        <f>费用表【邓姐发】!AX24</f>
        <v>0</v>
      </c>
      <c r="J25" s="98">
        <f>费用表【邓姐发】!AV24</f>
        <v>0</v>
      </c>
      <c r="K25" s="98">
        <f>费用表【邓姐发】!AJ24</f>
        <v>0</v>
      </c>
      <c r="L25" s="97">
        <f t="shared" si="2"/>
        <v>0</v>
      </c>
      <c r="M25" s="98">
        <f>费用表【邓姐发】!AH24</f>
        <v>0</v>
      </c>
      <c r="N25" s="98">
        <f>费用表【邓姐发】!AI24</f>
        <v>0</v>
      </c>
      <c r="O25" s="98">
        <f>费用表【邓姐发】!AY24</f>
        <v>0</v>
      </c>
      <c r="P25" s="98">
        <f>费用表【邓姐发】!AM24</f>
        <v>0</v>
      </c>
      <c r="Q25" s="97">
        <f t="shared" si="3"/>
        <v>0</v>
      </c>
      <c r="R25" s="98">
        <f>费用表【邓姐发】!AL24</f>
        <v>0</v>
      </c>
      <c r="S25" s="98">
        <f>费用表【邓姐发】!AK24</f>
        <v>0</v>
      </c>
      <c r="T25" s="98">
        <f>费用表【邓姐发】!AG24</f>
        <v>0</v>
      </c>
      <c r="U25" s="97">
        <f t="shared" si="4"/>
        <v>0</v>
      </c>
      <c r="V25" s="98">
        <f>费用表【邓姐发】!AO24</f>
        <v>0</v>
      </c>
      <c r="W25" s="98">
        <f>费用表【邓姐发】!AP24</f>
        <v>0</v>
      </c>
      <c r="X25" s="98">
        <f>费用表【邓姐发】!AQ24</f>
        <v>0</v>
      </c>
      <c r="Y25" s="98">
        <f>费用表【邓姐发】!AR24</f>
        <v>0</v>
      </c>
      <c r="Z25" s="98">
        <f>费用表【邓姐发】!AS24</f>
        <v>0</v>
      </c>
      <c r="AA25" s="98">
        <f>费用表【邓姐发】!AT24</f>
        <v>0</v>
      </c>
      <c r="AB25" s="98">
        <f>费用表【邓姐发】!AU24</f>
        <v>0</v>
      </c>
      <c r="AC25" s="98">
        <f>费用表【邓姐发】!AN24</f>
        <v>0</v>
      </c>
      <c r="AD25" s="98">
        <f>费用表【邓姐发】!AE24</f>
        <v>0</v>
      </c>
    </row>
    <row r="26" spans="1:30">
      <c r="A26" s="303"/>
      <c r="B26" s="96" t="s">
        <v>132</v>
      </c>
      <c r="C26" s="97">
        <f t="shared" si="0"/>
        <v>682364.15</v>
      </c>
      <c r="D26" s="98">
        <f>费用表【邓姐发】!W25</f>
        <v>0</v>
      </c>
      <c r="E26" s="98">
        <f>SUM(费用表【邓姐发】!C25:V25)+费用表【邓姐发】!AE25+费用表【邓姐发】!AG25+费用表【邓姐发】!AN25+G26</f>
        <v>240127.94</v>
      </c>
      <c r="F26" s="98">
        <f>费用表【邓姐发】!AA25+费用表【邓姐发】!AB25+费用表【邓姐发】!AC25+费用表【邓姐发】!AF25</f>
        <v>320500.33999999997</v>
      </c>
      <c r="G26" s="98">
        <f>费用表【邓姐发】!AW25</f>
        <v>98618.51</v>
      </c>
      <c r="H26" s="97">
        <f t="shared" si="1"/>
        <v>81761.039999999994</v>
      </c>
      <c r="I26" s="98">
        <f>费用表【邓姐发】!AX25</f>
        <v>0</v>
      </c>
      <c r="J26" s="98">
        <f>费用表【邓姐发】!AV25</f>
        <v>0</v>
      </c>
      <c r="K26" s="98">
        <f>费用表【邓姐发】!AJ25</f>
        <v>81761.039999999994</v>
      </c>
      <c r="L26" s="97">
        <f t="shared" si="2"/>
        <v>0</v>
      </c>
      <c r="M26" s="98">
        <f>费用表【邓姐发】!AH25</f>
        <v>0</v>
      </c>
      <c r="N26" s="98">
        <f>费用表【邓姐发】!AI25</f>
        <v>0</v>
      </c>
      <c r="O26" s="98">
        <f>费用表【邓姐发】!AY25</f>
        <v>0</v>
      </c>
      <c r="P26" s="98">
        <f>费用表【邓姐发】!AM25</f>
        <v>0</v>
      </c>
      <c r="Q26" s="97">
        <f t="shared" si="3"/>
        <v>19974.830000000002</v>
      </c>
      <c r="R26" s="98">
        <f>费用表【邓姐发】!AL25</f>
        <v>19974.830000000002</v>
      </c>
      <c r="S26" s="98">
        <f>费用表【邓姐发】!AK25</f>
        <v>0</v>
      </c>
      <c r="T26" s="98">
        <f>费用表【邓姐发】!AG25</f>
        <v>0</v>
      </c>
      <c r="U26" s="97">
        <f t="shared" si="4"/>
        <v>20000</v>
      </c>
      <c r="V26" s="98">
        <f>费用表【邓姐发】!AO25</f>
        <v>0</v>
      </c>
      <c r="W26" s="98">
        <f>费用表【邓姐发】!AP25</f>
        <v>0</v>
      </c>
      <c r="X26" s="98">
        <f>费用表【邓姐发】!AQ25</f>
        <v>20000</v>
      </c>
      <c r="Y26" s="98">
        <f>费用表【邓姐发】!AR25</f>
        <v>0</v>
      </c>
      <c r="Z26" s="98">
        <f>费用表【邓姐发】!AS25</f>
        <v>0</v>
      </c>
      <c r="AA26" s="98">
        <f>费用表【邓姐发】!AT25</f>
        <v>0</v>
      </c>
      <c r="AB26" s="98">
        <f>费用表【邓姐发】!AU25</f>
        <v>0</v>
      </c>
      <c r="AC26" s="98">
        <f>费用表【邓姐发】!AN25</f>
        <v>0</v>
      </c>
      <c r="AD26" s="98">
        <f>费用表【邓姐发】!AE25</f>
        <v>0</v>
      </c>
    </row>
    <row r="27" spans="1:30">
      <c r="A27" s="303"/>
      <c r="B27" s="96" t="s">
        <v>133</v>
      </c>
      <c r="C27" s="97">
        <f t="shared" si="0"/>
        <v>308215.86</v>
      </c>
      <c r="D27" s="98">
        <f>费用表【邓姐发】!W26</f>
        <v>0</v>
      </c>
      <c r="E27" s="98">
        <f>SUM(费用表【邓姐发】!C26:V26)+费用表【邓姐发】!AE26+费用表【邓姐发】!AG26+费用表【邓姐发】!AN26+G27</f>
        <v>77928.72</v>
      </c>
      <c r="F27" s="98">
        <f>费用表【邓姐发】!AA26+费用表【邓姐发】!AB26+费用表【邓姐发】!AC26+费用表【邓姐发】!AF26</f>
        <v>165149.13</v>
      </c>
      <c r="G27" s="98">
        <f>费用表【邓姐发】!AW26</f>
        <v>0</v>
      </c>
      <c r="H27" s="97">
        <f t="shared" si="1"/>
        <v>0</v>
      </c>
      <c r="I27" s="98">
        <f>费用表【邓姐发】!AX26</f>
        <v>0</v>
      </c>
      <c r="J27" s="98">
        <f>费用表【邓姐发】!AV26</f>
        <v>0</v>
      </c>
      <c r="K27" s="98">
        <f>费用表【邓姐发】!AJ26</f>
        <v>0</v>
      </c>
      <c r="L27" s="97">
        <f t="shared" si="2"/>
        <v>0</v>
      </c>
      <c r="M27" s="98">
        <f>费用表【邓姐发】!AH26</f>
        <v>0</v>
      </c>
      <c r="N27" s="98">
        <f>费用表【邓姐发】!AI26</f>
        <v>0</v>
      </c>
      <c r="O27" s="98">
        <f>费用表【邓姐发】!AY26</f>
        <v>0</v>
      </c>
      <c r="P27" s="98">
        <f>费用表【邓姐发】!AM26</f>
        <v>0</v>
      </c>
      <c r="Q27" s="97">
        <f t="shared" si="3"/>
        <v>0</v>
      </c>
      <c r="R27" s="98">
        <f>费用表【邓姐发】!AL26</f>
        <v>0</v>
      </c>
      <c r="S27" s="98">
        <f>费用表【邓姐发】!AK26</f>
        <v>0</v>
      </c>
      <c r="T27" s="98">
        <f>费用表【邓姐发】!AG26</f>
        <v>0</v>
      </c>
      <c r="U27" s="97">
        <f t="shared" si="4"/>
        <v>65138.009999999995</v>
      </c>
      <c r="V27" s="98">
        <f>费用表【邓姐发】!AO26</f>
        <v>39082.81</v>
      </c>
      <c r="W27" s="98">
        <f>费用表【邓姐发】!AP26</f>
        <v>23449.68</v>
      </c>
      <c r="X27" s="98">
        <f>费用表【邓姐发】!AQ26</f>
        <v>0</v>
      </c>
      <c r="Y27" s="98">
        <f>费用表【邓姐发】!AR26</f>
        <v>2605.52</v>
      </c>
      <c r="Z27" s="98">
        <f>费用表【邓姐发】!AS26</f>
        <v>0</v>
      </c>
      <c r="AA27" s="98">
        <f>费用表【邓姐发】!AT26</f>
        <v>0</v>
      </c>
      <c r="AB27" s="98">
        <f>费用表【邓姐发】!AU26</f>
        <v>0</v>
      </c>
      <c r="AC27" s="98">
        <f>费用表【邓姐发】!AN26</f>
        <v>-10603.09</v>
      </c>
      <c r="AD27" s="98">
        <f>费用表【邓姐发】!AE26</f>
        <v>16601.939999999999</v>
      </c>
    </row>
    <row r="28" spans="1:30">
      <c r="A28" s="303"/>
      <c r="B28" s="96" t="s">
        <v>134</v>
      </c>
      <c r="C28" s="97">
        <f t="shared" si="0"/>
        <v>286137.28000000003</v>
      </c>
      <c r="D28" s="98">
        <f>费用表【邓姐发】!W27</f>
        <v>0</v>
      </c>
      <c r="E28" s="98">
        <f>SUM(费用表【邓姐发】!C27:V27)+费用表【邓姐发】!AE27+费用表【邓姐发】!AG27+费用表【邓姐发】!AN27+G28</f>
        <v>94357.54</v>
      </c>
      <c r="F28" s="98">
        <f>费用表【邓姐发】!AA27+费用表【邓姐发】!AB27+费用表【邓姐发】!AC27+费用表【邓姐发】!AF27</f>
        <v>121073.9</v>
      </c>
      <c r="G28" s="98">
        <f>费用表【邓姐发】!AW27</f>
        <v>308.26</v>
      </c>
      <c r="H28" s="97">
        <f t="shared" si="1"/>
        <v>332.62</v>
      </c>
      <c r="I28" s="98">
        <f>费用表【邓姐发】!AX27</f>
        <v>212.62</v>
      </c>
      <c r="J28" s="98">
        <f>费用表【邓姐发】!AV27</f>
        <v>120</v>
      </c>
      <c r="K28" s="98">
        <f>费用表【邓姐发】!AJ27</f>
        <v>0</v>
      </c>
      <c r="L28" s="97">
        <f t="shared" si="2"/>
        <v>720</v>
      </c>
      <c r="M28" s="98">
        <f>费用表【邓姐发】!AH27</f>
        <v>360</v>
      </c>
      <c r="N28" s="98">
        <f>费用表【邓姐发】!AI27</f>
        <v>300</v>
      </c>
      <c r="O28" s="98">
        <f>费用表【邓姐发】!AY27</f>
        <v>0</v>
      </c>
      <c r="P28" s="98">
        <f>费用表【邓姐发】!AM27</f>
        <v>60</v>
      </c>
      <c r="Q28" s="97">
        <f t="shared" si="3"/>
        <v>248.16</v>
      </c>
      <c r="R28" s="98">
        <f>费用表【邓姐发】!AL27</f>
        <v>188.16</v>
      </c>
      <c r="S28" s="98">
        <f>费用表【邓姐发】!AK27</f>
        <v>60</v>
      </c>
      <c r="T28" s="98">
        <f>费用表【邓姐发】!AG27</f>
        <v>5666.84</v>
      </c>
      <c r="U28" s="97">
        <f t="shared" si="4"/>
        <v>69405.060000000012</v>
      </c>
      <c r="V28" s="98">
        <f>费用表【邓姐发】!AO27</f>
        <v>56169.64</v>
      </c>
      <c r="W28" s="98">
        <f>费用表【邓姐发】!AP27</f>
        <v>2828.16</v>
      </c>
      <c r="X28" s="98">
        <f>费用表【邓姐发】!AQ27</f>
        <v>4546.8900000000003</v>
      </c>
      <c r="Y28" s="98">
        <f>费用表【邓姐发】!AR27</f>
        <v>1729.16</v>
      </c>
      <c r="Z28" s="98">
        <f>费用表【邓姐发】!AS27</f>
        <v>3502.4900000000002</v>
      </c>
      <c r="AA28" s="98">
        <f>费用表【邓姐发】!AT27</f>
        <v>628.72</v>
      </c>
      <c r="AB28" s="98">
        <f>费用表【邓姐发】!AU27</f>
        <v>0</v>
      </c>
      <c r="AC28" s="98">
        <f>费用表【邓姐发】!AN27</f>
        <v>9700.98</v>
      </c>
      <c r="AD28" s="98">
        <f>费用表【邓姐发】!AE27</f>
        <v>0</v>
      </c>
    </row>
    <row r="29" spans="1:30">
      <c r="A29" s="303"/>
      <c r="B29" s="96" t="s">
        <v>135</v>
      </c>
      <c r="C29" s="97">
        <f t="shared" si="0"/>
        <v>48559.22</v>
      </c>
      <c r="D29" s="98">
        <f>费用表【邓姐发】!W28</f>
        <v>0</v>
      </c>
      <c r="E29" s="98">
        <f>SUM(费用表【邓姐发】!C28:V28)+费用表【邓姐发】!AE28+费用表【邓姐发】!AG28+费用表【邓姐发】!AN28+G29</f>
        <v>5018.3500000000004</v>
      </c>
      <c r="F29" s="98">
        <f>费用表【邓姐发】!AA28+费用表【邓姐发】!AB28+费用表【邓姐发】!AC28+费用表【邓姐发】!AF28</f>
        <v>41529.220000000008</v>
      </c>
      <c r="G29" s="98">
        <f>费用表【邓姐发】!AW28</f>
        <v>0</v>
      </c>
      <c r="H29" s="97">
        <f t="shared" si="1"/>
        <v>1683.9499999999998</v>
      </c>
      <c r="I29" s="98">
        <f>费用表【邓姐发】!AX28</f>
        <v>887.15</v>
      </c>
      <c r="J29" s="98">
        <f>费用表【邓姐发】!AV28</f>
        <v>0</v>
      </c>
      <c r="K29" s="98">
        <f>费用表【邓姐发】!AJ28</f>
        <v>796.8</v>
      </c>
      <c r="L29" s="97">
        <f t="shared" si="2"/>
        <v>0</v>
      </c>
      <c r="M29" s="98">
        <f>费用表【邓姐发】!AH28</f>
        <v>0</v>
      </c>
      <c r="N29" s="98">
        <f>费用表【邓姐发】!AI28</f>
        <v>0</v>
      </c>
      <c r="O29" s="98">
        <f>费用表【邓姐发】!AY28</f>
        <v>0</v>
      </c>
      <c r="P29" s="98">
        <f>费用表【邓姐发】!AM28</f>
        <v>0</v>
      </c>
      <c r="Q29" s="97">
        <f t="shared" si="3"/>
        <v>0</v>
      </c>
      <c r="R29" s="98">
        <f>费用表【邓姐发】!AL28</f>
        <v>0</v>
      </c>
      <c r="S29" s="98">
        <f>费用表【邓姐发】!AK28</f>
        <v>0</v>
      </c>
      <c r="T29" s="98">
        <f>费用表【邓姐发】!AG28</f>
        <v>0</v>
      </c>
      <c r="U29" s="97">
        <f t="shared" si="4"/>
        <v>327.7</v>
      </c>
      <c r="V29" s="98">
        <f>费用表【邓姐发】!AO28</f>
        <v>327.7</v>
      </c>
      <c r="W29" s="98">
        <f>费用表【邓姐发】!AP28</f>
        <v>0</v>
      </c>
      <c r="X29" s="98">
        <f>费用表【邓姐发】!AQ28</f>
        <v>0</v>
      </c>
      <c r="Y29" s="98">
        <f>费用表【邓姐发】!AR28</f>
        <v>0</v>
      </c>
      <c r="Z29" s="98">
        <f>费用表【邓姐发】!AS28</f>
        <v>0</v>
      </c>
      <c r="AA29" s="98">
        <f>费用表【邓姐发】!AT28</f>
        <v>0</v>
      </c>
      <c r="AB29" s="98">
        <f>费用表【邓姐发】!AU28</f>
        <v>0</v>
      </c>
      <c r="AC29" s="98">
        <f>费用表【邓姐发】!AN28</f>
        <v>0</v>
      </c>
      <c r="AD29" s="98">
        <f>费用表【邓姐发】!AE28</f>
        <v>158.4</v>
      </c>
    </row>
    <row r="30" spans="1:30">
      <c r="A30" s="303"/>
      <c r="B30" s="96" t="s">
        <v>136</v>
      </c>
      <c r="C30" s="97">
        <f t="shared" si="0"/>
        <v>74110.3</v>
      </c>
      <c r="D30" s="98">
        <f>费用表【邓姐发】!W29</f>
        <v>0</v>
      </c>
      <c r="E30" s="98">
        <f>SUM(费用表【邓姐发】!C29:V29)+费用表【邓姐发】!AE29+费用表【邓姐发】!AG29+费用表【邓姐发】!AN29+G30</f>
        <v>21796.67</v>
      </c>
      <c r="F30" s="98">
        <f>费用表【邓姐发】!AA29+费用表【邓姐发】!AB29+费用表【邓姐发】!AC29+费用表【邓姐发】!AF29</f>
        <v>8430.7999999999993</v>
      </c>
      <c r="G30" s="98">
        <f>费用表【邓姐发】!AW29</f>
        <v>175.24</v>
      </c>
      <c r="H30" s="97">
        <f t="shared" si="1"/>
        <v>2907.63</v>
      </c>
      <c r="I30" s="98">
        <f>费用表【邓姐发】!AX29</f>
        <v>1395.18</v>
      </c>
      <c r="J30" s="98">
        <f>费用表【邓姐发】!AV29</f>
        <v>1512.45</v>
      </c>
      <c r="K30" s="98">
        <f>费用表【邓姐发】!AJ29</f>
        <v>0</v>
      </c>
      <c r="L30" s="97">
        <f t="shared" si="2"/>
        <v>1097.51</v>
      </c>
      <c r="M30" s="98">
        <f>费用表【邓姐发】!AH29</f>
        <v>140.31</v>
      </c>
      <c r="N30" s="98">
        <f>费用表【邓姐发】!AI29</f>
        <v>324.77999999999997</v>
      </c>
      <c r="O30" s="98">
        <f>费用表【邓姐发】!AY29</f>
        <v>370.9</v>
      </c>
      <c r="P30" s="98">
        <f>费用表【邓姐发】!AM29</f>
        <v>261.52</v>
      </c>
      <c r="Q30" s="97">
        <f t="shared" si="3"/>
        <v>1574.3</v>
      </c>
      <c r="R30" s="98">
        <f>费用表【邓姐发】!AL29</f>
        <v>305.5</v>
      </c>
      <c r="S30" s="98">
        <f>费用表【邓姐发】!AK29</f>
        <v>1268.8</v>
      </c>
      <c r="T30" s="98">
        <f>费用表【邓姐发】!AG29</f>
        <v>735.8</v>
      </c>
      <c r="U30" s="97">
        <f t="shared" si="4"/>
        <v>38303.39</v>
      </c>
      <c r="V30" s="98">
        <f>费用表【邓姐发】!AO29</f>
        <v>7368.26</v>
      </c>
      <c r="W30" s="98">
        <f>费用表【邓姐发】!AP29</f>
        <v>3757.3900000000003</v>
      </c>
      <c r="X30" s="98">
        <f>费用表【邓姐发】!AQ29</f>
        <v>8143.39</v>
      </c>
      <c r="Y30" s="98">
        <f>费用表【邓姐发】!AR29</f>
        <v>12009.24</v>
      </c>
      <c r="Z30" s="98">
        <f>费用表【邓姐发】!AS29</f>
        <v>5948.91</v>
      </c>
      <c r="AA30" s="98">
        <f>费用表【邓姐发】!AT29</f>
        <v>1076.2</v>
      </c>
      <c r="AB30" s="98">
        <f>费用表【邓姐发】!AU29</f>
        <v>0</v>
      </c>
      <c r="AC30" s="98">
        <f>费用表【邓姐发】!AN29</f>
        <v>1340.94</v>
      </c>
      <c r="AD30" s="98">
        <f>费用表【邓姐发】!AE29</f>
        <v>0</v>
      </c>
    </row>
    <row r="31" spans="1:30">
      <c r="A31" s="303"/>
      <c r="B31" s="96" t="s">
        <v>137</v>
      </c>
      <c r="C31" s="97">
        <f t="shared" si="0"/>
        <v>312451.7</v>
      </c>
      <c r="D31" s="98">
        <f>费用表【邓姐发】!W30</f>
        <v>0</v>
      </c>
      <c r="E31" s="98">
        <f>SUM(费用表【邓姐发】!C30:V30)+费用表【邓姐发】!AE30+费用表【邓姐发】!AG30+费用表【邓姐发】!AN30+G31</f>
        <v>181371.56000000003</v>
      </c>
      <c r="F31" s="98">
        <f>费用表【邓姐发】!AA30+费用表【邓姐发】!AB30+费用表【邓姐发】!AC30+费用表【邓姐发】!AF30</f>
        <v>131080.13999999998</v>
      </c>
      <c r="G31" s="98">
        <f>费用表【邓姐发】!AW30</f>
        <v>0</v>
      </c>
      <c r="H31" s="97">
        <f t="shared" si="1"/>
        <v>0</v>
      </c>
      <c r="I31" s="98">
        <f>费用表【邓姐发】!AX30</f>
        <v>0</v>
      </c>
      <c r="J31" s="98">
        <f>费用表【邓姐发】!AV30</f>
        <v>0</v>
      </c>
      <c r="K31" s="98">
        <f>费用表【邓姐发】!AJ30</f>
        <v>0</v>
      </c>
      <c r="L31" s="97">
        <f t="shared" si="2"/>
        <v>0</v>
      </c>
      <c r="M31" s="98">
        <f>费用表【邓姐发】!AH30</f>
        <v>0</v>
      </c>
      <c r="N31" s="98">
        <f>费用表【邓姐发】!AI30</f>
        <v>0</v>
      </c>
      <c r="O31" s="98">
        <f>费用表【邓姐发】!AY30</f>
        <v>0</v>
      </c>
      <c r="P31" s="98">
        <f>费用表【邓姐发】!AM30</f>
        <v>0</v>
      </c>
      <c r="Q31" s="97">
        <f t="shared" si="3"/>
        <v>0</v>
      </c>
      <c r="R31" s="98">
        <f>费用表【邓姐发】!AL30</f>
        <v>0</v>
      </c>
      <c r="S31" s="98">
        <f>费用表【邓姐发】!AK30</f>
        <v>0</v>
      </c>
      <c r="T31" s="98">
        <f>费用表【邓姐发】!AG30</f>
        <v>14865.73</v>
      </c>
      <c r="U31" s="97">
        <f t="shared" si="4"/>
        <v>0</v>
      </c>
      <c r="V31" s="98">
        <f>费用表【邓姐发】!AO30</f>
        <v>0</v>
      </c>
      <c r="W31" s="98">
        <f>费用表【邓姐发】!AP30</f>
        <v>0</v>
      </c>
      <c r="X31" s="98">
        <f>费用表【邓姐发】!AQ30</f>
        <v>0</v>
      </c>
      <c r="Y31" s="98">
        <f>费用表【邓姐发】!AR30</f>
        <v>0</v>
      </c>
      <c r="Z31" s="98">
        <f>费用表【邓姐发】!AS30</f>
        <v>0</v>
      </c>
      <c r="AA31" s="98">
        <f>费用表【邓姐发】!AT30</f>
        <v>0</v>
      </c>
      <c r="AB31" s="98">
        <f>费用表【邓姐发】!AU30</f>
        <v>0</v>
      </c>
      <c r="AC31" s="98">
        <f>费用表【邓姐发】!AN30</f>
        <v>0</v>
      </c>
      <c r="AD31" s="98">
        <f>费用表【邓姐发】!AE30</f>
        <v>0</v>
      </c>
    </row>
    <row r="32" spans="1:30">
      <c r="A32" s="303"/>
      <c r="B32" s="96" t="s">
        <v>138</v>
      </c>
      <c r="C32" s="97">
        <f t="shared" si="0"/>
        <v>1617378.47</v>
      </c>
      <c r="D32" s="98">
        <f>费用表【邓姐发】!W31</f>
        <v>0</v>
      </c>
      <c r="E32" s="98">
        <f>SUM(费用表【邓姐发】!C31:V31)+费用表【邓姐发】!AE31+费用表【邓姐发】!AG31+费用表【邓姐发】!AN31+G32</f>
        <v>0</v>
      </c>
      <c r="F32" s="98">
        <f>费用表【邓姐发】!AA31+费用表【邓姐发】!AB31+费用表【邓姐发】!AC31+费用表【邓姐发】!AF31</f>
        <v>1617378.47</v>
      </c>
      <c r="G32" s="98">
        <f>费用表【邓姐发】!AW31</f>
        <v>0</v>
      </c>
      <c r="H32" s="97">
        <f t="shared" si="1"/>
        <v>0</v>
      </c>
      <c r="I32" s="98">
        <f>费用表【邓姐发】!AX31</f>
        <v>0</v>
      </c>
      <c r="J32" s="98">
        <f>费用表【邓姐发】!AV31</f>
        <v>0</v>
      </c>
      <c r="K32" s="98">
        <f>费用表【邓姐发】!AJ31</f>
        <v>0</v>
      </c>
      <c r="L32" s="97">
        <f t="shared" si="2"/>
        <v>0</v>
      </c>
      <c r="M32" s="98">
        <f>费用表【邓姐发】!AH31</f>
        <v>0</v>
      </c>
      <c r="N32" s="98">
        <f>费用表【邓姐发】!AI31</f>
        <v>0</v>
      </c>
      <c r="O32" s="98">
        <f>费用表【邓姐发】!AY31</f>
        <v>0</v>
      </c>
      <c r="P32" s="98">
        <f>费用表【邓姐发】!AM31</f>
        <v>0</v>
      </c>
      <c r="Q32" s="97">
        <f t="shared" si="3"/>
        <v>0</v>
      </c>
      <c r="R32" s="98">
        <f>费用表【邓姐发】!AL31</f>
        <v>0</v>
      </c>
      <c r="S32" s="98">
        <f>费用表【邓姐发】!AK31</f>
        <v>0</v>
      </c>
      <c r="T32" s="98">
        <f>费用表【邓姐发】!AG31</f>
        <v>0</v>
      </c>
      <c r="U32" s="97">
        <f t="shared" si="4"/>
        <v>0</v>
      </c>
      <c r="V32" s="98">
        <f>费用表【邓姐发】!AO31</f>
        <v>0</v>
      </c>
      <c r="W32" s="98">
        <f>费用表【邓姐发】!AP31</f>
        <v>0</v>
      </c>
      <c r="X32" s="98">
        <f>费用表【邓姐发】!AQ31</f>
        <v>0</v>
      </c>
      <c r="Y32" s="98">
        <f>费用表【邓姐发】!AR31</f>
        <v>0</v>
      </c>
      <c r="Z32" s="98">
        <f>费用表【邓姐发】!AS31</f>
        <v>0</v>
      </c>
      <c r="AA32" s="98">
        <f>费用表【邓姐发】!AT31</f>
        <v>0</v>
      </c>
      <c r="AB32" s="98">
        <f>费用表【邓姐发】!AU31</f>
        <v>0</v>
      </c>
      <c r="AC32" s="98">
        <f>费用表【邓姐发】!AN31</f>
        <v>0</v>
      </c>
      <c r="AD32" s="98">
        <f>费用表【邓姐发】!AE31</f>
        <v>0</v>
      </c>
    </row>
    <row r="33" spans="1:30">
      <c r="A33" s="303"/>
      <c r="B33" s="96" t="s">
        <v>139</v>
      </c>
      <c r="C33" s="97">
        <f t="shared" si="0"/>
        <v>326.2</v>
      </c>
      <c r="D33" s="98">
        <f>费用表【邓姐发】!W32</f>
        <v>0</v>
      </c>
      <c r="E33" s="98">
        <f>SUM(费用表【邓姐发】!C32:V32)+费用表【邓姐发】!AE32+费用表【邓姐发】!AG32+费用表【邓姐发】!AN32+G33</f>
        <v>326.2</v>
      </c>
      <c r="F33" s="98">
        <f>费用表【邓姐发】!AA32+费用表【邓姐发】!AB32+费用表【邓姐发】!AC32+费用表【邓姐发】!AF32</f>
        <v>0</v>
      </c>
      <c r="G33" s="98">
        <f>费用表【邓姐发】!AW32</f>
        <v>0</v>
      </c>
      <c r="H33" s="97">
        <f t="shared" si="1"/>
        <v>0</v>
      </c>
      <c r="I33" s="98">
        <f>费用表【邓姐发】!AX32</f>
        <v>0</v>
      </c>
      <c r="J33" s="98">
        <f>费用表【邓姐发】!AV32</f>
        <v>0</v>
      </c>
      <c r="K33" s="98">
        <f>费用表【邓姐发】!AJ32</f>
        <v>0</v>
      </c>
      <c r="L33" s="97">
        <f t="shared" si="2"/>
        <v>0</v>
      </c>
      <c r="M33" s="98">
        <f>费用表【邓姐发】!AH32</f>
        <v>0</v>
      </c>
      <c r="N33" s="98">
        <f>费用表【邓姐发】!AI32</f>
        <v>0</v>
      </c>
      <c r="O33" s="98">
        <f>费用表【邓姐发】!AY32</f>
        <v>0</v>
      </c>
      <c r="P33" s="98">
        <f>费用表【邓姐发】!AM32</f>
        <v>0</v>
      </c>
      <c r="Q33" s="97">
        <f t="shared" si="3"/>
        <v>0</v>
      </c>
      <c r="R33" s="98">
        <f>费用表【邓姐发】!AL32</f>
        <v>0</v>
      </c>
      <c r="S33" s="98">
        <f>费用表【邓姐发】!AK32</f>
        <v>0</v>
      </c>
      <c r="T33" s="98">
        <f>费用表【邓姐发】!AG32</f>
        <v>0</v>
      </c>
      <c r="U33" s="97">
        <f t="shared" si="4"/>
        <v>0</v>
      </c>
      <c r="V33" s="98">
        <f>费用表【邓姐发】!AO32</f>
        <v>0</v>
      </c>
      <c r="W33" s="98">
        <f>费用表【邓姐发】!AP32</f>
        <v>0</v>
      </c>
      <c r="X33" s="98">
        <f>费用表【邓姐发】!AQ32</f>
        <v>0</v>
      </c>
      <c r="Y33" s="98">
        <f>费用表【邓姐发】!AR32</f>
        <v>0</v>
      </c>
      <c r="Z33" s="98">
        <f>费用表【邓姐发】!AS32</f>
        <v>0</v>
      </c>
      <c r="AA33" s="98">
        <f>费用表【邓姐发】!AT32</f>
        <v>0</v>
      </c>
      <c r="AB33" s="98">
        <f>费用表【邓姐发】!AU32</f>
        <v>0</v>
      </c>
      <c r="AC33" s="98">
        <f>费用表【邓姐发】!AN32</f>
        <v>0</v>
      </c>
      <c r="AD33" s="98">
        <f>费用表【邓姐发】!AE32</f>
        <v>326.2</v>
      </c>
    </row>
    <row r="34" spans="1:30">
      <c r="A34" s="304"/>
      <c r="B34" s="99" t="s">
        <v>119</v>
      </c>
      <c r="C34" s="97">
        <f t="shared" si="0"/>
        <v>12949364.93</v>
      </c>
      <c r="D34" s="98">
        <f>费用表【邓姐发】!W33</f>
        <v>0</v>
      </c>
      <c r="E34" s="98">
        <f>SUM(费用表【邓姐发】!C33:V33)+费用表【邓姐发】!AE33+费用表【邓姐发】!AG33+费用表【邓姐发】!AN33+G34</f>
        <v>2528738.7599999998</v>
      </c>
      <c r="F34" s="98">
        <f>费用表【邓姐发】!AA33+费用表【邓姐发】!AB33+费用表【邓姐发】!AC33+费用表【邓姐发】!AF33</f>
        <v>6778003.6499999985</v>
      </c>
      <c r="G34" s="98">
        <f>费用表【邓姐发】!AW33</f>
        <v>278304.13</v>
      </c>
      <c r="H34" s="97">
        <f t="shared" si="1"/>
        <v>280064.33</v>
      </c>
      <c r="I34" s="98">
        <f>费用表【邓姐发】!AX33</f>
        <v>76290.399999999994</v>
      </c>
      <c r="J34" s="98">
        <f>费用表【邓姐发】!AV33</f>
        <v>37303.32</v>
      </c>
      <c r="K34" s="98">
        <f>费用表【邓姐发】!AJ33</f>
        <v>166470.61000000002</v>
      </c>
      <c r="L34" s="97">
        <f t="shared" si="2"/>
        <v>144229.14000000001</v>
      </c>
      <c r="M34" s="98">
        <f>费用表【邓姐发】!AH33</f>
        <v>27077.23</v>
      </c>
      <c r="N34" s="98">
        <f>费用表【邓姐发】!AI33</f>
        <v>28373.15</v>
      </c>
      <c r="O34" s="98">
        <f>费用表【邓姐发】!AY33</f>
        <v>48754.68</v>
      </c>
      <c r="P34" s="98">
        <f>费用表【邓姐发】!AM33</f>
        <v>40024.080000000002</v>
      </c>
      <c r="Q34" s="97">
        <f t="shared" si="3"/>
        <v>80775.759999999995</v>
      </c>
      <c r="R34" s="98">
        <f>费用表【邓姐发】!AL33</f>
        <v>52327.649999999994</v>
      </c>
      <c r="S34" s="98">
        <f>费用表【邓姐发】!AK33</f>
        <v>28448.11</v>
      </c>
      <c r="T34" s="98">
        <f>费用表【邓姐发】!AG33</f>
        <v>119852.1</v>
      </c>
      <c r="U34" s="97">
        <f t="shared" si="4"/>
        <v>3137553.29</v>
      </c>
      <c r="V34" s="98">
        <f>费用表【邓姐发】!AO33</f>
        <v>1400628.36</v>
      </c>
      <c r="W34" s="98">
        <f>费用表【邓姐发】!AP33</f>
        <v>351924.13</v>
      </c>
      <c r="X34" s="98">
        <f>费用表【邓姐发】!AQ33</f>
        <v>699854.73</v>
      </c>
      <c r="Y34" s="98">
        <f>费用表【邓姐发】!AR33</f>
        <v>333437.34000000003</v>
      </c>
      <c r="Z34" s="98">
        <f>费用表【邓姐发】!AS33</f>
        <v>257880.40999999997</v>
      </c>
      <c r="AA34" s="98">
        <f>费用表【邓姐发】!AT33</f>
        <v>93828.32</v>
      </c>
      <c r="AB34" s="98">
        <f>费用表【邓姐发】!AU33</f>
        <v>0</v>
      </c>
      <c r="AC34" s="98">
        <f>费用表【邓姐发】!AN33</f>
        <v>187378.97999999998</v>
      </c>
      <c r="AD34" s="98">
        <f>费用表【邓姐发】!AE33</f>
        <v>81244.549999999988</v>
      </c>
    </row>
    <row r="35" spans="1:30" ht="18.75" customHeight="1">
      <c r="A35" s="302" t="s">
        <v>140</v>
      </c>
      <c r="B35" s="96" t="s">
        <v>141</v>
      </c>
      <c r="C35" s="97">
        <f t="shared" si="0"/>
        <v>1290809.3599999999</v>
      </c>
      <c r="D35" s="98">
        <f>费用表【邓姐发】!W34</f>
        <v>0</v>
      </c>
      <c r="E35" s="98">
        <f>SUM(费用表【邓姐发】!C34:V34)+费用表【邓姐发】!AE34+费用表【邓姐发】!AG34+费用表【邓姐发】!AN34+G35</f>
        <v>393154.11000000004</v>
      </c>
      <c r="F35" s="98">
        <f>费用表【邓姐发】!AA34+费用表【邓姐发】!AB34+费用表【邓姐发】!AC34+费用表【邓姐发】!AF34</f>
        <v>855195.87</v>
      </c>
      <c r="G35" s="98">
        <f>费用表【邓姐发】!AW34</f>
        <v>0</v>
      </c>
      <c r="H35" s="97">
        <f t="shared" si="1"/>
        <v>4749.66</v>
      </c>
      <c r="I35" s="98">
        <f>费用表【邓姐发】!AX34</f>
        <v>0</v>
      </c>
      <c r="J35" s="98">
        <f>费用表【邓姐发】!AV34</f>
        <v>2374.83</v>
      </c>
      <c r="K35" s="98">
        <f>费用表【邓姐发】!AJ34</f>
        <v>2374.83</v>
      </c>
      <c r="L35" s="97">
        <f t="shared" si="2"/>
        <v>9499.32</v>
      </c>
      <c r="M35" s="98">
        <f>费用表【邓姐发】!AH34</f>
        <v>2374.83</v>
      </c>
      <c r="N35" s="98">
        <f>费用表【邓姐发】!AI34</f>
        <v>2374.83</v>
      </c>
      <c r="O35" s="98">
        <f>费用表【邓姐发】!AY34</f>
        <v>2374.83</v>
      </c>
      <c r="P35" s="98">
        <f>费用表【邓姐发】!AM34</f>
        <v>2374.83</v>
      </c>
      <c r="Q35" s="97">
        <f t="shared" si="3"/>
        <v>4749.66</v>
      </c>
      <c r="R35" s="98">
        <f>费用表【邓姐发】!AL34</f>
        <v>2374.83</v>
      </c>
      <c r="S35" s="98">
        <f>费用表【邓姐发】!AK34</f>
        <v>2374.83</v>
      </c>
      <c r="T35" s="98">
        <f>费用表【邓姐发】!AG34</f>
        <v>26245.39</v>
      </c>
      <c r="U35" s="97">
        <f t="shared" si="4"/>
        <v>23460.739999999998</v>
      </c>
      <c r="V35" s="98">
        <f>费用表【邓姐发】!AO34</f>
        <v>14076.44</v>
      </c>
      <c r="W35" s="98">
        <f>费用表【邓姐发】!AP34</f>
        <v>9384.2999999999993</v>
      </c>
      <c r="X35" s="98">
        <f>费用表【邓姐发】!AQ34</f>
        <v>0</v>
      </c>
      <c r="Y35" s="98">
        <f>费用表【邓姐发】!AR34</f>
        <v>0</v>
      </c>
      <c r="Z35" s="98">
        <f>费用表【邓姐发】!AS34</f>
        <v>0</v>
      </c>
      <c r="AA35" s="98">
        <f>费用表【邓姐发】!AT34</f>
        <v>0</v>
      </c>
      <c r="AB35" s="98">
        <f>费用表【邓姐发】!AU34</f>
        <v>0</v>
      </c>
      <c r="AC35" s="98">
        <f>费用表【邓姐发】!AN34</f>
        <v>6041.84</v>
      </c>
      <c r="AD35" s="98">
        <f>费用表【邓姐发】!AE34</f>
        <v>0</v>
      </c>
    </row>
    <row r="36" spans="1:30">
      <c r="A36" s="303"/>
      <c r="B36" s="96" t="s">
        <v>142</v>
      </c>
      <c r="C36" s="97">
        <f t="shared" si="0"/>
        <v>705981.48999999987</v>
      </c>
      <c r="D36" s="98">
        <f>费用表【邓姐发】!W35</f>
        <v>0</v>
      </c>
      <c r="E36" s="98">
        <f>SUM(费用表【邓姐发】!C35:V35)+费用表【邓姐发】!AE35+费用表【邓姐发】!AG35+费用表【邓姐发】!AN35+G36</f>
        <v>294244.23999999993</v>
      </c>
      <c r="F36" s="98">
        <f>费用表【邓姐发】!AA35+费用表【邓姐发】!AB35+费用表【邓姐发】!AC35+费用表【邓姐发】!AF35</f>
        <v>359863.71</v>
      </c>
      <c r="G36" s="98">
        <f>费用表【邓姐发】!AW35</f>
        <v>2828.79</v>
      </c>
      <c r="H36" s="97">
        <f t="shared" si="1"/>
        <v>10177.75</v>
      </c>
      <c r="I36" s="98">
        <f>费用表【邓姐发】!AX35</f>
        <v>528.4</v>
      </c>
      <c r="J36" s="98">
        <f>费用表【邓姐发】!AV35</f>
        <v>5652.55</v>
      </c>
      <c r="K36" s="98">
        <f>费用表【邓姐发】!AJ35</f>
        <v>3996.8</v>
      </c>
      <c r="L36" s="97">
        <f t="shared" si="2"/>
        <v>17315.489999999998</v>
      </c>
      <c r="M36" s="98">
        <f>费用表【邓姐发】!AH35</f>
        <v>2989.3399999999997</v>
      </c>
      <c r="N36" s="98">
        <f>费用表【邓姐发】!AI35</f>
        <v>6887.5199999999995</v>
      </c>
      <c r="O36" s="98">
        <f>费用表【邓姐发】!AY35</f>
        <v>3571.74</v>
      </c>
      <c r="P36" s="98">
        <f>费用表【邓姐发】!AM35</f>
        <v>3866.8900000000003</v>
      </c>
      <c r="Q36" s="97">
        <f t="shared" si="3"/>
        <v>5649.83</v>
      </c>
      <c r="R36" s="98">
        <f>费用表【邓姐发】!AL35</f>
        <v>855.59</v>
      </c>
      <c r="S36" s="98">
        <f>费用表【邓姐发】!AK35</f>
        <v>4794.24</v>
      </c>
      <c r="T36" s="98">
        <f>费用表【邓姐发】!AG35</f>
        <v>103068.94999999998</v>
      </c>
      <c r="U36" s="97">
        <f t="shared" si="4"/>
        <v>18730.47</v>
      </c>
      <c r="V36" s="98">
        <f>费用表【邓姐发】!AO35</f>
        <v>3504.8199999999993</v>
      </c>
      <c r="W36" s="98">
        <f>费用表【邓姐发】!AP35</f>
        <v>4693.83</v>
      </c>
      <c r="X36" s="98">
        <f>费用表【邓姐发】!AQ35</f>
        <v>2441.58</v>
      </c>
      <c r="Y36" s="98">
        <f>费用表【邓姐发】!AR35</f>
        <v>1264.75</v>
      </c>
      <c r="Z36" s="98">
        <f>费用表【邓姐发】!AS35</f>
        <v>5522.13</v>
      </c>
      <c r="AA36" s="98">
        <f>费用表【邓姐发】!AT35</f>
        <v>1303.3600000000001</v>
      </c>
      <c r="AB36" s="98">
        <f>费用表【邓姐发】!AU35</f>
        <v>0</v>
      </c>
      <c r="AC36" s="98">
        <f>费用表【邓姐发】!AN35</f>
        <v>3501.04</v>
      </c>
      <c r="AD36" s="98">
        <f>费用表【邓姐发】!AE35</f>
        <v>31317.05</v>
      </c>
    </row>
    <row r="37" spans="1:30">
      <c r="A37" s="303"/>
      <c r="B37" s="96" t="s">
        <v>143</v>
      </c>
      <c r="C37" s="97">
        <f t="shared" si="0"/>
        <v>234213.46999999997</v>
      </c>
      <c r="D37" s="98">
        <f>费用表【邓姐发】!W36</f>
        <v>0</v>
      </c>
      <c r="E37" s="98">
        <f>SUM(费用表【邓姐发】!C36:V36)+费用表【邓姐发】!AE36+费用表【邓姐发】!AG36+费用表【邓姐发】!AN36+G37</f>
        <v>221329.34999999998</v>
      </c>
      <c r="F37" s="98">
        <f>费用表【邓姐发】!AA36+费用表【邓姐发】!AB36+费用表【邓姐发】!AC36+费用表【邓姐发】!AF36</f>
        <v>12884.12</v>
      </c>
      <c r="G37" s="98">
        <f>费用表【邓姐发】!AW36</f>
        <v>0</v>
      </c>
      <c r="H37" s="97">
        <f t="shared" si="1"/>
        <v>0</v>
      </c>
      <c r="I37" s="98">
        <f>费用表【邓姐发】!AX36</f>
        <v>0</v>
      </c>
      <c r="J37" s="98">
        <f>费用表【邓姐发】!AV36</f>
        <v>0</v>
      </c>
      <c r="K37" s="98">
        <f>费用表【邓姐发】!AJ36</f>
        <v>0</v>
      </c>
      <c r="L37" s="97">
        <f t="shared" si="2"/>
        <v>0</v>
      </c>
      <c r="M37" s="98">
        <f>费用表【邓姐发】!AH36</f>
        <v>0</v>
      </c>
      <c r="N37" s="98">
        <f>费用表【邓姐发】!AI36</f>
        <v>0</v>
      </c>
      <c r="O37" s="98">
        <f>费用表【邓姐发】!AY36</f>
        <v>0</v>
      </c>
      <c r="P37" s="98">
        <f>费用表【邓姐发】!AM36</f>
        <v>0</v>
      </c>
      <c r="Q37" s="97">
        <f t="shared" si="3"/>
        <v>0</v>
      </c>
      <c r="R37" s="98">
        <f>费用表【邓姐发】!AL36</f>
        <v>0</v>
      </c>
      <c r="S37" s="98">
        <f>费用表【邓姐发】!AK36</f>
        <v>0</v>
      </c>
      <c r="T37" s="98">
        <f>费用表【邓姐发】!AG36</f>
        <v>0</v>
      </c>
      <c r="U37" s="97">
        <f t="shared" si="4"/>
        <v>0</v>
      </c>
      <c r="V37" s="98">
        <f>费用表【邓姐发】!AO36</f>
        <v>0</v>
      </c>
      <c r="W37" s="98">
        <f>费用表【邓姐发】!AP36</f>
        <v>0</v>
      </c>
      <c r="X37" s="98">
        <f>费用表【邓姐发】!AQ36</f>
        <v>0</v>
      </c>
      <c r="Y37" s="98">
        <f>费用表【邓姐发】!AR36</f>
        <v>0</v>
      </c>
      <c r="Z37" s="98">
        <f>费用表【邓姐发】!AS36</f>
        <v>0</v>
      </c>
      <c r="AA37" s="98">
        <f>费用表【邓姐发】!AT36</f>
        <v>0</v>
      </c>
      <c r="AB37" s="98">
        <f>费用表【邓姐发】!AU36</f>
        <v>0</v>
      </c>
      <c r="AC37" s="98">
        <f>费用表【邓姐发】!AN36</f>
        <v>0</v>
      </c>
      <c r="AD37" s="98">
        <f>费用表【邓姐发】!AE36</f>
        <v>0</v>
      </c>
    </row>
    <row r="38" spans="1:30">
      <c r="A38" s="303"/>
      <c r="B38" s="96" t="s">
        <v>144</v>
      </c>
      <c r="C38" s="97">
        <f t="shared" si="0"/>
        <v>792048.07</v>
      </c>
      <c r="D38" s="98">
        <f>费用表【邓姐发】!W37</f>
        <v>0</v>
      </c>
      <c r="E38" s="98">
        <f>SUM(费用表【邓姐发】!C37:V37)+费用表【邓姐发】!AE37+费用表【邓姐发】!AG37+费用表【邓姐发】!AN37+G38</f>
        <v>138819.25999999998</v>
      </c>
      <c r="F38" s="98">
        <f>费用表【邓姐发】!AA37+费用表【邓姐发】!AB37+费用表【邓姐发】!AC37+费用表【邓姐发】!AF37</f>
        <v>627634.42999999993</v>
      </c>
      <c r="G38" s="98">
        <f>费用表【邓姐发】!AW37</f>
        <v>0</v>
      </c>
      <c r="H38" s="97">
        <f t="shared" si="1"/>
        <v>5689.62</v>
      </c>
      <c r="I38" s="98">
        <f>费用表【邓姐发】!AX37</f>
        <v>0</v>
      </c>
      <c r="J38" s="98">
        <f>费用表【邓姐发】!AV37</f>
        <v>3317.46</v>
      </c>
      <c r="K38" s="98">
        <f>费用表【邓姐发】!AJ37</f>
        <v>2372.16</v>
      </c>
      <c r="L38" s="97">
        <f t="shared" si="2"/>
        <v>13269.84</v>
      </c>
      <c r="M38" s="98">
        <f>费用表【邓姐发】!AH37</f>
        <v>3317.46</v>
      </c>
      <c r="N38" s="98">
        <f>费用表【邓姐发】!AI37</f>
        <v>3317.46</v>
      </c>
      <c r="O38" s="98">
        <f>费用表【邓姐发】!AY37</f>
        <v>3317.46</v>
      </c>
      <c r="P38" s="98">
        <f>费用表【邓姐发】!AM37</f>
        <v>3317.46</v>
      </c>
      <c r="Q38" s="97">
        <f t="shared" si="3"/>
        <v>6634.92</v>
      </c>
      <c r="R38" s="98">
        <f>费用表【邓姐发】!AL37</f>
        <v>3317.46</v>
      </c>
      <c r="S38" s="98">
        <f>费用表【邓姐发】!AK37</f>
        <v>3317.46</v>
      </c>
      <c r="T38" s="98">
        <f>费用表【邓姐发】!AG37</f>
        <v>3317.46</v>
      </c>
      <c r="U38" s="97">
        <f t="shared" si="4"/>
        <v>0</v>
      </c>
      <c r="V38" s="98">
        <f>费用表【邓姐发】!AO37</f>
        <v>0</v>
      </c>
      <c r="W38" s="98">
        <f>费用表【邓姐发】!AP37</f>
        <v>0</v>
      </c>
      <c r="X38" s="98">
        <f>费用表【邓姐发】!AQ37</f>
        <v>0</v>
      </c>
      <c r="Y38" s="98">
        <f>费用表【邓姐发】!AR37</f>
        <v>0</v>
      </c>
      <c r="Z38" s="98">
        <f>费用表【邓姐发】!AS37</f>
        <v>0</v>
      </c>
      <c r="AA38" s="98">
        <f>费用表【邓姐发】!AT37</f>
        <v>0</v>
      </c>
      <c r="AB38" s="98">
        <f>费用表【邓姐发】!AU37</f>
        <v>0</v>
      </c>
      <c r="AC38" s="98">
        <f>费用表【邓姐发】!AN37</f>
        <v>0</v>
      </c>
      <c r="AD38" s="98">
        <f>费用表【邓姐发】!AE37</f>
        <v>10952</v>
      </c>
    </row>
    <row r="39" spans="1:30">
      <c r="A39" s="303"/>
      <c r="B39" s="96" t="s">
        <v>145</v>
      </c>
      <c r="C39" s="97">
        <f t="shared" si="0"/>
        <v>95797.5</v>
      </c>
      <c r="D39" s="98">
        <f>费用表【邓姐发】!W38</f>
        <v>0</v>
      </c>
      <c r="E39" s="98">
        <f>SUM(费用表【邓姐发】!C38:V38)+费用表【邓姐发】!AE38+费用表【邓姐发】!AG38+费用表【邓姐发】!AN38+G39</f>
        <v>95797.5</v>
      </c>
      <c r="F39" s="98">
        <f>费用表【邓姐发】!AA38+费用表【邓姐发】!AB38+费用表【邓姐发】!AC38+费用表【邓姐发】!AF38</f>
        <v>0</v>
      </c>
      <c r="G39" s="98">
        <f>费用表【邓姐发】!AW38</f>
        <v>0</v>
      </c>
      <c r="H39" s="97">
        <f t="shared" si="1"/>
        <v>0</v>
      </c>
      <c r="I39" s="98">
        <f>费用表【邓姐发】!AX38</f>
        <v>0</v>
      </c>
      <c r="J39" s="98">
        <f>费用表【邓姐发】!AV38</f>
        <v>0</v>
      </c>
      <c r="K39" s="98">
        <f>费用表【邓姐发】!AJ38</f>
        <v>0</v>
      </c>
      <c r="L39" s="97">
        <f t="shared" si="2"/>
        <v>0</v>
      </c>
      <c r="M39" s="98">
        <f>费用表【邓姐发】!AH38</f>
        <v>0</v>
      </c>
      <c r="N39" s="98">
        <f>费用表【邓姐发】!AI38</f>
        <v>0</v>
      </c>
      <c r="O39" s="98">
        <f>费用表【邓姐发】!AY38</f>
        <v>0</v>
      </c>
      <c r="P39" s="98">
        <f>费用表【邓姐发】!AM38</f>
        <v>0</v>
      </c>
      <c r="Q39" s="97">
        <f t="shared" si="3"/>
        <v>0</v>
      </c>
      <c r="R39" s="98">
        <f>费用表【邓姐发】!AL38</f>
        <v>0</v>
      </c>
      <c r="S39" s="98">
        <f>费用表【邓姐发】!AK38</f>
        <v>0</v>
      </c>
      <c r="T39" s="98">
        <f>费用表【邓姐发】!AG38</f>
        <v>0</v>
      </c>
      <c r="U39" s="97">
        <f t="shared" si="4"/>
        <v>0</v>
      </c>
      <c r="V39" s="98">
        <f>费用表【邓姐发】!AO38</f>
        <v>0</v>
      </c>
      <c r="W39" s="98">
        <f>费用表【邓姐发】!AP38</f>
        <v>0</v>
      </c>
      <c r="X39" s="98">
        <f>费用表【邓姐发】!AQ38</f>
        <v>0</v>
      </c>
      <c r="Y39" s="98">
        <f>费用表【邓姐发】!AR38</f>
        <v>0</v>
      </c>
      <c r="Z39" s="98">
        <f>费用表【邓姐发】!AS38</f>
        <v>0</v>
      </c>
      <c r="AA39" s="98">
        <f>费用表【邓姐发】!AT38</f>
        <v>0</v>
      </c>
      <c r="AB39" s="98">
        <f>费用表【邓姐发】!AU38</f>
        <v>0</v>
      </c>
      <c r="AC39" s="98">
        <f>费用表【邓姐发】!AN38</f>
        <v>0</v>
      </c>
      <c r="AD39" s="98">
        <f>费用表【邓姐发】!AE38</f>
        <v>0</v>
      </c>
    </row>
    <row r="40" spans="1:30">
      <c r="A40" s="303"/>
      <c r="B40" s="96" t="s">
        <v>146</v>
      </c>
      <c r="C40" s="97">
        <f t="shared" si="0"/>
        <v>109701.48</v>
      </c>
      <c r="D40" s="98">
        <f>费用表【邓姐发】!W39</f>
        <v>0</v>
      </c>
      <c r="E40" s="98">
        <f>SUM(费用表【邓姐发】!C39:V39)+费用表【邓姐发】!AE39+费用表【邓姐发】!AG39+费用表【邓姐发】!AN39+G40</f>
        <v>56750.02</v>
      </c>
      <c r="F40" s="98">
        <f>费用表【邓姐发】!AA39+费用表【邓姐发】!AB39+费用表【邓姐发】!AC39+费用表【邓姐发】!AF39</f>
        <v>51381.46</v>
      </c>
      <c r="G40" s="98">
        <f>费用表【邓姐发】!AW39</f>
        <v>0</v>
      </c>
      <c r="H40" s="97">
        <f t="shared" si="1"/>
        <v>0</v>
      </c>
      <c r="I40" s="98">
        <f>费用表【邓姐发】!AX39</f>
        <v>0</v>
      </c>
      <c r="J40" s="98">
        <f>费用表【邓姐发】!AV39</f>
        <v>0</v>
      </c>
      <c r="K40" s="98">
        <f>费用表【邓姐发】!AJ39</f>
        <v>0</v>
      </c>
      <c r="L40" s="97">
        <f t="shared" si="2"/>
        <v>0</v>
      </c>
      <c r="M40" s="98">
        <f>费用表【邓姐发】!AH39</f>
        <v>0</v>
      </c>
      <c r="N40" s="98">
        <f>费用表【邓姐发】!AI39</f>
        <v>0</v>
      </c>
      <c r="O40" s="98">
        <f>费用表【邓姐发】!AY39</f>
        <v>0</v>
      </c>
      <c r="P40" s="98">
        <f>费用表【邓姐发】!AM39</f>
        <v>0</v>
      </c>
      <c r="Q40" s="97">
        <f t="shared" si="3"/>
        <v>50</v>
      </c>
      <c r="R40" s="98">
        <f>费用表【邓姐发】!AL39</f>
        <v>0</v>
      </c>
      <c r="S40" s="98">
        <f>费用表【邓姐发】!AK39</f>
        <v>50</v>
      </c>
      <c r="T40" s="98">
        <f>费用表【邓姐发】!AG39</f>
        <v>0</v>
      </c>
      <c r="U40" s="97">
        <f t="shared" si="4"/>
        <v>1520</v>
      </c>
      <c r="V40" s="98">
        <f>费用表【邓姐发】!AO39</f>
        <v>0</v>
      </c>
      <c r="W40" s="98">
        <f>费用表【邓姐发】!AP39</f>
        <v>0</v>
      </c>
      <c r="X40" s="98">
        <f>费用表【邓姐发】!AQ39</f>
        <v>1040</v>
      </c>
      <c r="Y40" s="98">
        <f>费用表【邓姐发】!AR39</f>
        <v>480</v>
      </c>
      <c r="Z40" s="98">
        <f>费用表【邓姐发】!AS39</f>
        <v>0</v>
      </c>
      <c r="AA40" s="98">
        <f>费用表【邓姐发】!AT39</f>
        <v>0</v>
      </c>
      <c r="AB40" s="98">
        <f>费用表【邓姐发】!AU39</f>
        <v>0</v>
      </c>
      <c r="AC40" s="98">
        <f>费用表【邓姐发】!AN39</f>
        <v>0</v>
      </c>
      <c r="AD40" s="98">
        <f>费用表【邓姐发】!AE39</f>
        <v>0</v>
      </c>
    </row>
    <row r="41" spans="1:30">
      <c r="A41" s="303"/>
      <c r="B41" s="96" t="s">
        <v>147</v>
      </c>
      <c r="C41" s="97">
        <f t="shared" si="0"/>
        <v>471000</v>
      </c>
      <c r="D41" s="98">
        <f>费用表【邓姐发】!W40</f>
        <v>0</v>
      </c>
      <c r="E41" s="98">
        <f>SUM(费用表【邓姐发】!C40:V40)+费用表【邓姐发】!AE40+费用表【邓姐发】!AG40+费用表【邓姐发】!AN40+G41</f>
        <v>100000</v>
      </c>
      <c r="F41" s="98">
        <f>费用表【邓姐发】!AA40+费用表【邓姐发】!AB40+费用表【邓姐发】!AC40+费用表【邓姐发】!AF40</f>
        <v>371000</v>
      </c>
      <c r="G41" s="98">
        <f>费用表【邓姐发】!AW40</f>
        <v>0</v>
      </c>
      <c r="H41" s="97">
        <f t="shared" si="1"/>
        <v>0</v>
      </c>
      <c r="I41" s="98">
        <f>费用表【邓姐发】!AX40</f>
        <v>0</v>
      </c>
      <c r="J41" s="98">
        <f>费用表【邓姐发】!AV40</f>
        <v>0</v>
      </c>
      <c r="K41" s="98">
        <f>费用表【邓姐发】!AJ40</f>
        <v>0</v>
      </c>
      <c r="L41" s="97">
        <f t="shared" si="2"/>
        <v>0</v>
      </c>
      <c r="M41" s="98">
        <f>费用表【邓姐发】!AH40</f>
        <v>0</v>
      </c>
      <c r="N41" s="98">
        <f>费用表【邓姐发】!AI40</f>
        <v>0</v>
      </c>
      <c r="O41" s="98">
        <f>费用表【邓姐发】!AY40</f>
        <v>0</v>
      </c>
      <c r="P41" s="98">
        <f>费用表【邓姐发】!AM40</f>
        <v>0</v>
      </c>
      <c r="Q41" s="97">
        <f t="shared" si="3"/>
        <v>0</v>
      </c>
      <c r="R41" s="98">
        <f>费用表【邓姐发】!AL40</f>
        <v>0</v>
      </c>
      <c r="S41" s="98">
        <f>费用表【邓姐发】!AK40</f>
        <v>0</v>
      </c>
      <c r="T41" s="98">
        <f>费用表【邓姐发】!AG40</f>
        <v>0</v>
      </c>
      <c r="U41" s="97">
        <f t="shared" si="4"/>
        <v>0</v>
      </c>
      <c r="V41" s="98">
        <f>费用表【邓姐发】!AO40</f>
        <v>0</v>
      </c>
      <c r="W41" s="98">
        <f>费用表【邓姐发】!AP40</f>
        <v>0</v>
      </c>
      <c r="X41" s="98">
        <f>费用表【邓姐发】!AQ40</f>
        <v>0</v>
      </c>
      <c r="Y41" s="98">
        <f>费用表【邓姐发】!AR40</f>
        <v>0</v>
      </c>
      <c r="Z41" s="98">
        <f>费用表【邓姐发】!AS40</f>
        <v>0</v>
      </c>
      <c r="AA41" s="98">
        <f>费用表【邓姐发】!AT40</f>
        <v>0</v>
      </c>
      <c r="AB41" s="98">
        <f>费用表【邓姐发】!AU40</f>
        <v>0</v>
      </c>
      <c r="AC41" s="98">
        <f>费用表【邓姐发】!AN40</f>
        <v>0</v>
      </c>
      <c r="AD41" s="98">
        <f>费用表【邓姐发】!AE40</f>
        <v>0</v>
      </c>
    </row>
    <row r="42" spans="1:30">
      <c r="A42" s="303"/>
      <c r="B42" s="96" t="s">
        <v>148</v>
      </c>
      <c r="C42" s="97">
        <f t="shared" si="0"/>
        <v>1143339.9899999998</v>
      </c>
      <c r="D42" s="98">
        <f>费用表【邓姐发】!W41</f>
        <v>0</v>
      </c>
      <c r="E42" s="98">
        <f>SUM(费用表【邓姐发】!C41:V41)+费用表【邓姐发】!AE41+费用表【邓姐发】!AG41+费用表【邓姐发】!AN41+G42</f>
        <v>259433.96000000002</v>
      </c>
      <c r="F42" s="98">
        <f>费用表【邓姐发】!AA41+费用表【邓姐发】!AB41+费用表【邓姐发】!AC41+费用表【邓姐发】!AF41</f>
        <v>163215.43</v>
      </c>
      <c r="G42" s="98">
        <f>费用表【邓姐发】!AW41</f>
        <v>0</v>
      </c>
      <c r="H42" s="97">
        <f t="shared" si="1"/>
        <v>0</v>
      </c>
      <c r="I42" s="98">
        <f>费用表【邓姐发】!AX41</f>
        <v>0</v>
      </c>
      <c r="J42" s="98">
        <f>费用表【邓姐发】!AV41</f>
        <v>0</v>
      </c>
      <c r="K42" s="98">
        <f>费用表【邓姐发】!AJ41</f>
        <v>0</v>
      </c>
      <c r="L42" s="97">
        <f t="shared" si="2"/>
        <v>701822.67999999993</v>
      </c>
      <c r="M42" s="98">
        <f>费用表【邓姐发】!AH41</f>
        <v>0</v>
      </c>
      <c r="N42" s="98">
        <f>费用表【邓姐发】!AI41</f>
        <v>701822.67999999993</v>
      </c>
      <c r="O42" s="98">
        <f>费用表【邓姐发】!AY41</f>
        <v>0</v>
      </c>
      <c r="P42" s="98">
        <f>费用表【邓姐发】!AM41</f>
        <v>0</v>
      </c>
      <c r="Q42" s="97">
        <f t="shared" si="3"/>
        <v>0</v>
      </c>
      <c r="R42" s="98">
        <f>费用表【邓姐发】!AL41</f>
        <v>0</v>
      </c>
      <c r="S42" s="98">
        <f>费用表【邓姐发】!AK41</f>
        <v>0</v>
      </c>
      <c r="T42" s="98">
        <f>费用表【邓姐发】!AG41</f>
        <v>0</v>
      </c>
      <c r="U42" s="97">
        <f t="shared" si="4"/>
        <v>18867.919999999998</v>
      </c>
      <c r="V42" s="98">
        <f>费用表【邓姐发】!AO41</f>
        <v>18867.919999999998</v>
      </c>
      <c r="W42" s="98">
        <f>费用表【邓姐发】!AP41</f>
        <v>0</v>
      </c>
      <c r="X42" s="98">
        <f>费用表【邓姐发】!AQ41</f>
        <v>0</v>
      </c>
      <c r="Y42" s="98">
        <f>费用表【邓姐发】!AR41</f>
        <v>0</v>
      </c>
      <c r="Z42" s="98">
        <f>费用表【邓姐发】!AS41</f>
        <v>0</v>
      </c>
      <c r="AA42" s="98">
        <f>费用表【邓姐发】!AT41</f>
        <v>0</v>
      </c>
      <c r="AB42" s="98">
        <f>费用表【邓姐发】!AU41</f>
        <v>0</v>
      </c>
      <c r="AC42" s="98">
        <f>费用表【邓姐发】!AN41</f>
        <v>0</v>
      </c>
      <c r="AD42" s="98">
        <f>费用表【邓姐发】!AE41</f>
        <v>0</v>
      </c>
    </row>
    <row r="43" spans="1:30">
      <c r="A43" s="303"/>
      <c r="B43" s="96" t="s">
        <v>149</v>
      </c>
      <c r="C43" s="97">
        <f t="shared" si="0"/>
        <v>0</v>
      </c>
      <c r="D43" s="98">
        <f>费用表【邓姐发】!W42</f>
        <v>0</v>
      </c>
      <c r="E43" s="98">
        <f>SUM(费用表【邓姐发】!C42:V42)+费用表【邓姐发】!AE42+费用表【邓姐发】!AG42+费用表【邓姐发】!AN42+G43</f>
        <v>0</v>
      </c>
      <c r="F43" s="98">
        <f>费用表【邓姐发】!AA42+费用表【邓姐发】!AB42+费用表【邓姐发】!AC42+费用表【邓姐发】!AF42</f>
        <v>0</v>
      </c>
      <c r="G43" s="98">
        <f>费用表【邓姐发】!AW42</f>
        <v>0</v>
      </c>
      <c r="H43" s="97">
        <f t="shared" si="1"/>
        <v>0</v>
      </c>
      <c r="I43" s="98">
        <f>费用表【邓姐发】!AX42</f>
        <v>0</v>
      </c>
      <c r="J43" s="98">
        <f>费用表【邓姐发】!AV42</f>
        <v>0</v>
      </c>
      <c r="K43" s="98">
        <f>费用表【邓姐发】!AJ42</f>
        <v>0</v>
      </c>
      <c r="L43" s="97">
        <f t="shared" si="2"/>
        <v>0</v>
      </c>
      <c r="M43" s="98">
        <f>费用表【邓姐发】!AH42</f>
        <v>0</v>
      </c>
      <c r="N43" s="98">
        <f>费用表【邓姐发】!AI42</f>
        <v>0</v>
      </c>
      <c r="O43" s="98">
        <f>费用表【邓姐发】!AY42</f>
        <v>0</v>
      </c>
      <c r="P43" s="98">
        <f>费用表【邓姐发】!AM42</f>
        <v>0</v>
      </c>
      <c r="Q43" s="97">
        <f t="shared" si="3"/>
        <v>0</v>
      </c>
      <c r="R43" s="98">
        <f>费用表【邓姐发】!AL42</f>
        <v>0</v>
      </c>
      <c r="S43" s="98">
        <f>费用表【邓姐发】!AK42</f>
        <v>0</v>
      </c>
      <c r="T43" s="98">
        <f>费用表【邓姐发】!AG42</f>
        <v>0</v>
      </c>
      <c r="U43" s="97">
        <f t="shared" si="4"/>
        <v>0</v>
      </c>
      <c r="V43" s="98">
        <f>费用表【邓姐发】!AO42</f>
        <v>0</v>
      </c>
      <c r="W43" s="98">
        <f>费用表【邓姐发】!AP42</f>
        <v>0</v>
      </c>
      <c r="X43" s="98">
        <f>费用表【邓姐发】!AQ42</f>
        <v>0</v>
      </c>
      <c r="Y43" s="98">
        <f>费用表【邓姐发】!AR42</f>
        <v>0</v>
      </c>
      <c r="Z43" s="98">
        <f>费用表【邓姐发】!AS42</f>
        <v>0</v>
      </c>
      <c r="AA43" s="98">
        <f>费用表【邓姐发】!AT42</f>
        <v>0</v>
      </c>
      <c r="AB43" s="98">
        <f>费用表【邓姐发】!AU42</f>
        <v>0</v>
      </c>
      <c r="AC43" s="98">
        <f>费用表【邓姐发】!AN42</f>
        <v>0</v>
      </c>
      <c r="AD43" s="98">
        <f>费用表【邓姐发】!AE42</f>
        <v>0</v>
      </c>
    </row>
    <row r="44" spans="1:30">
      <c r="A44" s="303"/>
      <c r="B44" s="96" t="s">
        <v>150</v>
      </c>
      <c r="C44" s="97">
        <f t="shared" si="0"/>
        <v>1854656.4200000002</v>
      </c>
      <c r="D44" s="98">
        <f>费用表【邓姐发】!W43</f>
        <v>0</v>
      </c>
      <c r="E44" s="98">
        <f>SUM(费用表【邓姐发】!C43:V43)+费用表【邓姐发】!AE43+费用表【邓姐发】!AG43+费用表【邓姐发】!AN43+G44</f>
        <v>79578.399999999994</v>
      </c>
      <c r="F44" s="98">
        <f>费用表【邓姐发】!AA43+费用表【邓姐发】!AB43+费用表【邓姐发】!AC43+费用表【邓姐发】!AF43</f>
        <v>1598867.2000000002</v>
      </c>
      <c r="G44" s="98">
        <f>费用表【邓姐发】!AW43</f>
        <v>0</v>
      </c>
      <c r="H44" s="97">
        <f t="shared" si="1"/>
        <v>55063.79</v>
      </c>
      <c r="I44" s="98">
        <f>费用表【邓姐发】!AX43</f>
        <v>7855.85</v>
      </c>
      <c r="J44" s="98">
        <f>费用表【邓姐发】!AV43</f>
        <v>39352.090000000004</v>
      </c>
      <c r="K44" s="98">
        <f>费用表【邓姐发】!AJ43</f>
        <v>7855.85</v>
      </c>
      <c r="L44" s="97">
        <f t="shared" si="2"/>
        <v>42358.34</v>
      </c>
      <c r="M44" s="98">
        <f>费用表【邓姐发】!AH43</f>
        <v>11843.32</v>
      </c>
      <c r="N44" s="98">
        <f>费用表【邓姐发】!AI43</f>
        <v>14803.32</v>
      </c>
      <c r="O44" s="98">
        <f>费用表【邓姐发】!AY43</f>
        <v>7855.85</v>
      </c>
      <c r="P44" s="98">
        <f>费用表【邓姐发】!AM43</f>
        <v>7855.85</v>
      </c>
      <c r="Q44" s="97">
        <f t="shared" si="3"/>
        <v>78788.69</v>
      </c>
      <c r="R44" s="98">
        <f>费用表【邓姐发】!AL43</f>
        <v>0</v>
      </c>
      <c r="S44" s="98">
        <f>费用表【邓姐发】!AK43</f>
        <v>78788.69</v>
      </c>
      <c r="T44" s="98">
        <f>费用表【邓姐发】!AG43</f>
        <v>2900.9</v>
      </c>
      <c r="U44" s="97">
        <f t="shared" si="4"/>
        <v>0</v>
      </c>
      <c r="V44" s="98">
        <f>费用表【邓姐发】!AO43</f>
        <v>0</v>
      </c>
      <c r="W44" s="98">
        <f>费用表【邓姐发】!AP43</f>
        <v>0</v>
      </c>
      <c r="X44" s="98">
        <f>费用表【邓姐发】!AQ43</f>
        <v>0</v>
      </c>
      <c r="Y44" s="98">
        <f>费用表【邓姐发】!AR43</f>
        <v>0</v>
      </c>
      <c r="Z44" s="98">
        <f>费用表【邓姐发】!AS43</f>
        <v>0</v>
      </c>
      <c r="AA44" s="98">
        <f>费用表【邓姐发】!AT43</f>
        <v>0</v>
      </c>
      <c r="AB44" s="98">
        <f>费用表【邓姐发】!AU43</f>
        <v>0</v>
      </c>
      <c r="AC44" s="98">
        <f>费用表【邓姐发】!AN43</f>
        <v>0</v>
      </c>
      <c r="AD44" s="98">
        <f>费用表【邓姐发】!AE43</f>
        <v>0</v>
      </c>
    </row>
    <row r="45" spans="1:30">
      <c r="A45" s="303"/>
      <c r="B45" s="100" t="s">
        <v>151</v>
      </c>
      <c r="C45" s="97">
        <f t="shared" si="0"/>
        <v>1518316.06</v>
      </c>
      <c r="D45" s="98">
        <f>费用表【邓姐发】!W44</f>
        <v>0</v>
      </c>
      <c r="E45" s="98">
        <f>SUM(费用表【邓姐发】!C44:V44)+费用表【邓姐发】!AE44+费用表【邓姐发】!AG44+费用表【邓姐发】!AN44+G45</f>
        <v>345151.82</v>
      </c>
      <c r="F45" s="98">
        <f>费用表【邓姐发】!AA44+费用表【邓姐发】!AB44+费用表【邓姐发】!AC44+费用表【邓姐发】!AF44</f>
        <v>1078069.28</v>
      </c>
      <c r="G45" s="98">
        <f>费用表【邓姐发】!AW44</f>
        <v>0</v>
      </c>
      <c r="H45" s="97">
        <f t="shared" si="1"/>
        <v>14840.57</v>
      </c>
      <c r="I45" s="98">
        <f>费用表【邓姐发】!AX44</f>
        <v>5568.87</v>
      </c>
      <c r="J45" s="98">
        <f>费用表【邓姐发】!AV44</f>
        <v>5568.87</v>
      </c>
      <c r="K45" s="98">
        <f>费用表【邓姐发】!AJ44</f>
        <v>3702.83</v>
      </c>
      <c r="L45" s="97">
        <f t="shared" si="2"/>
        <v>74358.170000000013</v>
      </c>
      <c r="M45" s="98">
        <f>费用表【邓姐发】!AH44</f>
        <v>23912.47</v>
      </c>
      <c r="N45" s="98">
        <f>费用表【邓姐发】!AI44</f>
        <v>23912.47</v>
      </c>
      <c r="O45" s="98">
        <f>费用表【邓姐发】!AY44</f>
        <v>5568.87</v>
      </c>
      <c r="P45" s="98">
        <f>费用表【邓姐发】!AM44</f>
        <v>20964.36</v>
      </c>
      <c r="Q45" s="97">
        <f t="shared" si="3"/>
        <v>5896.22</v>
      </c>
      <c r="R45" s="98">
        <f>费用表【邓姐发】!AL44</f>
        <v>2948.11</v>
      </c>
      <c r="S45" s="98">
        <f>费用表【邓姐发】!AK44</f>
        <v>2948.11</v>
      </c>
      <c r="T45" s="98">
        <f>费用表【邓姐发】!AG44</f>
        <v>0</v>
      </c>
      <c r="U45" s="97">
        <f t="shared" si="4"/>
        <v>0</v>
      </c>
      <c r="V45" s="98">
        <f>费用表【邓姐发】!AO44</f>
        <v>0</v>
      </c>
      <c r="W45" s="98">
        <f>费用表【邓姐发】!AP44</f>
        <v>0</v>
      </c>
      <c r="X45" s="98">
        <f>费用表【邓姐发】!AQ44</f>
        <v>0</v>
      </c>
      <c r="Y45" s="98">
        <f>费用表【邓姐发】!AR44</f>
        <v>0</v>
      </c>
      <c r="Z45" s="98">
        <f>费用表【邓姐发】!AS44</f>
        <v>0</v>
      </c>
      <c r="AA45" s="98">
        <f>费用表【邓姐发】!AT44</f>
        <v>0</v>
      </c>
      <c r="AB45" s="98">
        <f>费用表【邓姐发】!AU44</f>
        <v>0</v>
      </c>
      <c r="AC45" s="98">
        <f>费用表【邓姐发】!AN44</f>
        <v>0</v>
      </c>
      <c r="AD45" s="98">
        <f>费用表【邓姐发】!AE44</f>
        <v>0</v>
      </c>
    </row>
    <row r="46" spans="1:30" ht="13.5" customHeight="1">
      <c r="A46" s="303"/>
      <c r="B46" s="96" t="s">
        <v>152</v>
      </c>
      <c r="C46" s="97">
        <f t="shared" si="0"/>
        <v>16439573.460000001</v>
      </c>
      <c r="D46" s="98">
        <f>费用表【邓姐发】!W45</f>
        <v>0</v>
      </c>
      <c r="E46" s="98">
        <f>SUM(费用表【邓姐发】!C45:V45)+费用表【邓姐发】!AE45+费用表【邓姐发】!AG45+费用表【邓姐发】!AN45+G46</f>
        <v>7552743.6800000006</v>
      </c>
      <c r="F46" s="98">
        <f>费用表【邓姐发】!AA45+费用表【邓姐发】!AB45+费用表【邓姐发】!AC45+费用表【邓姐发】!AF45</f>
        <v>8684811.7100000009</v>
      </c>
      <c r="G46" s="98">
        <f>费用表【邓姐发】!AW45</f>
        <v>0</v>
      </c>
      <c r="H46" s="97">
        <f t="shared" si="1"/>
        <v>46276.14</v>
      </c>
      <c r="I46" s="98">
        <f>费用表【邓姐发】!AX45</f>
        <v>0</v>
      </c>
      <c r="J46" s="98">
        <f>费用表【邓姐发】!AV45</f>
        <v>23138.07</v>
      </c>
      <c r="K46" s="98">
        <f>费用表【邓姐发】!AJ45</f>
        <v>23138.07</v>
      </c>
      <c r="L46" s="97">
        <f t="shared" si="2"/>
        <v>92552.28</v>
      </c>
      <c r="M46" s="98">
        <f>费用表【邓姐发】!AH45</f>
        <v>23138.07</v>
      </c>
      <c r="N46" s="98">
        <f>费用表【邓姐发】!AI45</f>
        <v>23138.07</v>
      </c>
      <c r="O46" s="98">
        <f>费用表【邓姐发】!AY45</f>
        <v>23138.07</v>
      </c>
      <c r="P46" s="98">
        <f>费用表【邓姐发】!AM45</f>
        <v>23138.07</v>
      </c>
      <c r="Q46" s="97">
        <f t="shared" si="3"/>
        <v>46276.14</v>
      </c>
      <c r="R46" s="98">
        <f>费用表【邓姐发】!AL45</f>
        <v>23138.07</v>
      </c>
      <c r="S46" s="98">
        <f>费用表【邓姐发】!AK45</f>
        <v>23138.07</v>
      </c>
      <c r="T46" s="98">
        <f>费用表【邓姐发】!AG45</f>
        <v>5696591.9600000009</v>
      </c>
      <c r="U46" s="97">
        <f t="shared" si="4"/>
        <v>16913.509999999998</v>
      </c>
      <c r="V46" s="98">
        <f>费用表【邓姐发】!AO45</f>
        <v>10148.099999999999</v>
      </c>
      <c r="W46" s="98">
        <f>费用表【邓姐发】!AP45</f>
        <v>6765.41</v>
      </c>
      <c r="X46" s="98">
        <f>费用表【邓姐发】!AQ45</f>
        <v>0</v>
      </c>
      <c r="Y46" s="98">
        <f>费用表【邓姐发】!AR45</f>
        <v>0</v>
      </c>
      <c r="Z46" s="98">
        <f>费用表【邓姐发】!AS45</f>
        <v>0</v>
      </c>
      <c r="AA46" s="98">
        <f>费用表【邓姐发】!AT45</f>
        <v>0</v>
      </c>
      <c r="AB46" s="98">
        <f>费用表【邓姐发】!AU45</f>
        <v>0</v>
      </c>
      <c r="AC46" s="98">
        <f>费用表【邓姐发】!AN45</f>
        <v>576586.75</v>
      </c>
      <c r="AD46" s="98">
        <f>费用表【邓姐发】!AE45</f>
        <v>96032</v>
      </c>
    </row>
    <row r="47" spans="1:30">
      <c r="A47" s="303"/>
      <c r="B47" s="96" t="s">
        <v>153</v>
      </c>
      <c r="C47" s="97">
        <f t="shared" si="0"/>
        <v>5797950.0899999999</v>
      </c>
      <c r="D47" s="98">
        <f>费用表【邓姐发】!W46</f>
        <v>0</v>
      </c>
      <c r="E47" s="98">
        <f>SUM(费用表【邓姐发】!C46:V46)+费用表【邓姐发】!AE46+费用表【邓姐发】!AG46+费用表【邓姐发】!AN46+G47</f>
        <v>4363229.5</v>
      </c>
      <c r="F47" s="98">
        <f>费用表【邓姐发】!AA46+费用表【邓姐发】!AB46+费用表【邓姐发】!AC46+费用表【邓姐发】!AF46</f>
        <v>1366739.6</v>
      </c>
      <c r="G47" s="98">
        <f>费用表【邓姐发】!AW46</f>
        <v>0</v>
      </c>
      <c r="H47" s="97">
        <f t="shared" si="1"/>
        <v>22898.729999999996</v>
      </c>
      <c r="I47" s="98">
        <f>费用表【邓姐发】!AX46</f>
        <v>0</v>
      </c>
      <c r="J47" s="98">
        <f>费用表【邓姐发】!AV46</f>
        <v>1822.1</v>
      </c>
      <c r="K47" s="98">
        <f>费用表【邓姐发】!AJ46</f>
        <v>21076.629999999997</v>
      </c>
      <c r="L47" s="97">
        <f t="shared" si="2"/>
        <v>31604.769999999997</v>
      </c>
      <c r="M47" s="98">
        <f>费用表【邓姐发】!AH46</f>
        <v>15054.87</v>
      </c>
      <c r="N47" s="98">
        <f>费用表【邓姐发】!AI46</f>
        <v>6318.9500000000007</v>
      </c>
      <c r="O47" s="98">
        <f>费用表【邓姐发】!AY46</f>
        <v>1227.8499999999999</v>
      </c>
      <c r="P47" s="98">
        <f>费用表【邓姐发】!AM46</f>
        <v>9003.0999999999985</v>
      </c>
      <c r="Q47" s="97">
        <f t="shared" si="3"/>
        <v>13477.49</v>
      </c>
      <c r="R47" s="98">
        <f>费用表【邓姐发】!AL46</f>
        <v>3143.72</v>
      </c>
      <c r="S47" s="98">
        <f>费用表【邓姐发】!AK46</f>
        <v>10333.77</v>
      </c>
      <c r="T47" s="98">
        <f>费用表【邓姐发】!AG46</f>
        <v>156856.54</v>
      </c>
      <c r="U47" s="97">
        <f t="shared" si="4"/>
        <v>0</v>
      </c>
      <c r="V47" s="98">
        <f>费用表【邓姐发】!AO46</f>
        <v>0</v>
      </c>
      <c r="W47" s="98">
        <f>费用表【邓姐发】!AP46</f>
        <v>0</v>
      </c>
      <c r="X47" s="98">
        <f>费用表【邓姐发】!AQ46</f>
        <v>0</v>
      </c>
      <c r="Y47" s="98">
        <f>费用表【邓姐发】!AR46</f>
        <v>0</v>
      </c>
      <c r="Z47" s="98">
        <f>费用表【邓姐发】!AS46</f>
        <v>0</v>
      </c>
      <c r="AA47" s="98">
        <f>费用表【邓姐发】!AT46</f>
        <v>0</v>
      </c>
      <c r="AB47" s="98">
        <f>费用表【邓姐发】!AU46</f>
        <v>0</v>
      </c>
      <c r="AC47" s="98">
        <f>费用表【邓姐发】!AN46</f>
        <v>0</v>
      </c>
      <c r="AD47" s="98">
        <f>费用表【邓姐发】!AE46</f>
        <v>0</v>
      </c>
    </row>
    <row r="48" spans="1:30">
      <c r="A48" s="303"/>
      <c r="B48" s="96" t="s">
        <v>154</v>
      </c>
      <c r="C48" s="97">
        <f t="shared" si="0"/>
        <v>3487029.3099999996</v>
      </c>
      <c r="D48" s="98">
        <f>费用表【邓姐发】!W47</f>
        <v>0</v>
      </c>
      <c r="E48" s="98">
        <f>SUM(费用表【邓姐发】!C47:V47)+费用表【邓姐发】!AE47+费用表【邓姐发】!AG47+费用表【邓姐发】!AN47+G48</f>
        <v>3236611.1899999995</v>
      </c>
      <c r="F48" s="98">
        <f>费用表【邓姐发】!AA47+费用表【邓姐发】!AB47+费用表【邓姐发】!AC47+费用表【邓姐发】!AF47</f>
        <v>205770.48</v>
      </c>
      <c r="G48" s="98">
        <f>费用表【邓姐发】!AW47</f>
        <v>0</v>
      </c>
      <c r="H48" s="97">
        <f t="shared" si="1"/>
        <v>0</v>
      </c>
      <c r="I48" s="98">
        <f>费用表【邓姐发】!AX47</f>
        <v>0</v>
      </c>
      <c r="J48" s="98">
        <f>费用表【邓姐发】!AV47</f>
        <v>0</v>
      </c>
      <c r="K48" s="98">
        <f>费用表【邓姐发】!AJ47</f>
        <v>0</v>
      </c>
      <c r="L48" s="97">
        <f t="shared" si="2"/>
        <v>44647.64</v>
      </c>
      <c r="M48" s="98">
        <f>费用表【邓姐发】!AH47</f>
        <v>44647.64</v>
      </c>
      <c r="N48" s="98">
        <f>费用表【邓姐发】!AI47</f>
        <v>0</v>
      </c>
      <c r="O48" s="98">
        <f>费用表【邓姐发】!AY47</f>
        <v>0</v>
      </c>
      <c r="P48" s="98">
        <f>费用表【邓姐发】!AM47</f>
        <v>0</v>
      </c>
      <c r="Q48" s="97">
        <f t="shared" si="3"/>
        <v>0</v>
      </c>
      <c r="R48" s="98">
        <f>费用表【邓姐发】!AL47</f>
        <v>0</v>
      </c>
      <c r="S48" s="98">
        <f>费用表【邓姐发】!AK47</f>
        <v>0</v>
      </c>
      <c r="T48" s="98">
        <f>费用表【邓姐发】!AG47</f>
        <v>0</v>
      </c>
      <c r="U48" s="97">
        <f t="shared" si="4"/>
        <v>0</v>
      </c>
      <c r="V48" s="98">
        <f>费用表【邓姐发】!AO47</f>
        <v>0</v>
      </c>
      <c r="W48" s="98">
        <f>费用表【邓姐发】!AP47</f>
        <v>0</v>
      </c>
      <c r="X48" s="98">
        <f>费用表【邓姐发】!AQ47</f>
        <v>0</v>
      </c>
      <c r="Y48" s="98">
        <f>费用表【邓姐发】!AR47</f>
        <v>0</v>
      </c>
      <c r="Z48" s="98">
        <f>费用表【邓姐发】!AS47</f>
        <v>0</v>
      </c>
      <c r="AA48" s="98">
        <f>费用表【邓姐发】!AT47</f>
        <v>0</v>
      </c>
      <c r="AB48" s="98">
        <f>费用表【邓姐发】!AU47</f>
        <v>0</v>
      </c>
      <c r="AC48" s="98">
        <f>费用表【邓姐发】!AN47</f>
        <v>0</v>
      </c>
      <c r="AD48" s="98">
        <f>费用表【邓姐发】!AE47</f>
        <v>2515.7600000000002</v>
      </c>
    </row>
    <row r="49" spans="1:30">
      <c r="A49" s="303"/>
      <c r="B49" s="96" t="s">
        <v>155</v>
      </c>
      <c r="C49" s="97">
        <f t="shared" si="0"/>
        <v>2445421.6599999997</v>
      </c>
      <c r="D49" s="98">
        <f>费用表【邓姐发】!W48</f>
        <v>0</v>
      </c>
      <c r="E49" s="98">
        <f>SUM(费用表【邓姐发】!C48:V48)+费用表【邓姐发】!AE48+费用表【邓姐发】!AG48+费用表【邓姐发】!AN48+G49</f>
        <v>805350.1</v>
      </c>
      <c r="F49" s="98">
        <f>费用表【邓姐发】!AA48+费用表【邓姐发】!AB48+费用表【邓姐发】!AC48+费用表【邓姐发】!AF48</f>
        <v>1551676.91</v>
      </c>
      <c r="G49" s="98">
        <f>费用表【邓姐发】!AW48</f>
        <v>4111.3999999999996</v>
      </c>
      <c r="H49" s="97">
        <f t="shared" si="1"/>
        <v>23290.380000000005</v>
      </c>
      <c r="I49" s="98">
        <f>费用表【邓姐发】!AX48</f>
        <v>0</v>
      </c>
      <c r="J49" s="98">
        <f>费用表【邓姐发】!AV48</f>
        <v>14565.570000000002</v>
      </c>
      <c r="K49" s="98">
        <f>费用表【邓姐发】!AJ48</f>
        <v>8724.8100000000013</v>
      </c>
      <c r="L49" s="97">
        <f t="shared" si="2"/>
        <v>41381.850000000006</v>
      </c>
      <c r="M49" s="98">
        <f>费用表【邓姐发】!AH48</f>
        <v>9167.4800000000014</v>
      </c>
      <c r="N49" s="98">
        <f>费用表【邓姐发】!AI48</f>
        <v>11285.69</v>
      </c>
      <c r="O49" s="98">
        <f>费用表【邓姐发】!AY48</f>
        <v>12203.880000000001</v>
      </c>
      <c r="P49" s="98">
        <f>费用表【邓姐发】!AM48</f>
        <v>8724.8000000000011</v>
      </c>
      <c r="Q49" s="97">
        <f t="shared" si="3"/>
        <v>17449.620000000003</v>
      </c>
      <c r="R49" s="98">
        <f>费用表【邓姐发】!AL48</f>
        <v>8724.8100000000013</v>
      </c>
      <c r="S49" s="98">
        <f>费用表【邓姐发】!AK48</f>
        <v>8724.8100000000013</v>
      </c>
      <c r="T49" s="98">
        <f>费用表【邓姐发】!AG48</f>
        <v>38760.32</v>
      </c>
      <c r="U49" s="97">
        <f t="shared" si="4"/>
        <v>6272.8</v>
      </c>
      <c r="V49" s="98">
        <f>费用表【邓姐发】!AO48</f>
        <v>626.67999999999995</v>
      </c>
      <c r="W49" s="98">
        <f>费用表【邓姐发】!AP48</f>
        <v>5646.12</v>
      </c>
      <c r="X49" s="98">
        <f>费用表【邓姐发】!AQ48</f>
        <v>0</v>
      </c>
      <c r="Y49" s="98">
        <f>费用表【邓姐发】!AR48</f>
        <v>0</v>
      </c>
      <c r="Z49" s="98">
        <f>费用表【邓姐发】!AS48</f>
        <v>0</v>
      </c>
      <c r="AA49" s="98">
        <f>费用表【邓姐发】!AT48</f>
        <v>0</v>
      </c>
      <c r="AB49" s="98">
        <f>费用表【邓姐发】!AU48</f>
        <v>0</v>
      </c>
      <c r="AC49" s="98">
        <f>费用表【邓姐发】!AN48</f>
        <v>0</v>
      </c>
      <c r="AD49" s="98">
        <f>费用表【邓姐发】!AE48</f>
        <v>0</v>
      </c>
    </row>
    <row r="50" spans="1:30">
      <c r="A50" s="303"/>
      <c r="B50" s="96" t="s">
        <v>156</v>
      </c>
      <c r="C50" s="97">
        <f t="shared" si="0"/>
        <v>257309.58</v>
      </c>
      <c r="D50" s="98">
        <f>费用表【邓姐发】!W49</f>
        <v>0</v>
      </c>
      <c r="E50" s="98">
        <f>SUM(费用表【邓姐发】!C49:V49)+费用表【邓姐发】!AE49+费用表【邓姐发】!AG49+费用表【邓姐发】!AN49+G50</f>
        <v>63679.25</v>
      </c>
      <c r="F50" s="98">
        <f>费用表【邓姐发】!AA49+费用表【邓姐发】!AB49+费用表【邓姐发】!AC49+费用表【邓姐发】!AF49</f>
        <v>69358.490000000005</v>
      </c>
      <c r="G50" s="98">
        <f>费用表【邓姐发】!AW49</f>
        <v>0</v>
      </c>
      <c r="H50" s="97">
        <f t="shared" si="1"/>
        <v>0</v>
      </c>
      <c r="I50" s="98">
        <f>费用表【邓姐发】!AX49</f>
        <v>0</v>
      </c>
      <c r="J50" s="98">
        <f>费用表【邓姐发】!AV49</f>
        <v>0</v>
      </c>
      <c r="K50" s="98">
        <f>费用表【邓姐发】!AJ49</f>
        <v>0</v>
      </c>
      <c r="L50" s="97">
        <f t="shared" si="2"/>
        <v>0</v>
      </c>
      <c r="M50" s="98">
        <f>费用表【邓姐发】!AH49</f>
        <v>0</v>
      </c>
      <c r="N50" s="98">
        <f>费用表【邓姐发】!AI49</f>
        <v>0</v>
      </c>
      <c r="O50" s="98">
        <f>费用表【邓姐发】!AY49</f>
        <v>0</v>
      </c>
      <c r="P50" s="98">
        <f>费用表【邓姐发】!AM49</f>
        <v>0</v>
      </c>
      <c r="Q50" s="97">
        <f t="shared" si="3"/>
        <v>124271.84</v>
      </c>
      <c r="R50" s="98">
        <f>费用表【邓姐发】!AL49</f>
        <v>0</v>
      </c>
      <c r="S50" s="98">
        <f>费用表【邓姐发】!AK49</f>
        <v>124271.84</v>
      </c>
      <c r="T50" s="98">
        <f>费用表【邓姐发】!AG49</f>
        <v>0</v>
      </c>
      <c r="U50" s="97">
        <f t="shared" si="4"/>
        <v>0</v>
      </c>
      <c r="V50" s="98">
        <f>费用表【邓姐发】!AO49</f>
        <v>0</v>
      </c>
      <c r="W50" s="98">
        <f>费用表【邓姐发】!AP49</f>
        <v>0</v>
      </c>
      <c r="X50" s="98">
        <f>费用表【邓姐发】!AQ49</f>
        <v>0</v>
      </c>
      <c r="Y50" s="98">
        <f>费用表【邓姐发】!AR49</f>
        <v>0</v>
      </c>
      <c r="Z50" s="98">
        <f>费用表【邓姐发】!AS49</f>
        <v>0</v>
      </c>
      <c r="AA50" s="98">
        <f>费用表【邓姐发】!AT49</f>
        <v>0</v>
      </c>
      <c r="AB50" s="98">
        <f>费用表【邓姐发】!AU49</f>
        <v>0</v>
      </c>
      <c r="AC50" s="98">
        <f>费用表【邓姐发】!AN49</f>
        <v>0</v>
      </c>
      <c r="AD50" s="98">
        <f>费用表【邓姐发】!AE49</f>
        <v>0</v>
      </c>
    </row>
    <row r="51" spans="1:30">
      <c r="A51" s="304"/>
      <c r="B51" s="101" t="s">
        <v>119</v>
      </c>
      <c r="C51" s="97">
        <f t="shared" si="0"/>
        <v>36643147.940000005</v>
      </c>
      <c r="D51" s="98">
        <f>费用表【邓姐发】!W50</f>
        <v>0</v>
      </c>
      <c r="E51" s="98">
        <f>SUM(费用表【邓姐发】!C50:V50)+费用表【邓姐发】!AE50+费用表【邓姐发】!AG50+费用表【邓姐发】!AN50+G51</f>
        <v>18005872.380000003</v>
      </c>
      <c r="F51" s="98">
        <f>费用表【邓姐发】!AA50+费用表【邓姐发】!AB50+费用表【邓姐发】!AC50+费用表【邓姐发】!AF50</f>
        <v>16996468.690000001</v>
      </c>
      <c r="G51" s="98">
        <f>费用表【邓姐发】!AW50</f>
        <v>6940.19</v>
      </c>
      <c r="H51" s="97">
        <f t="shared" si="1"/>
        <v>182986.63999999998</v>
      </c>
      <c r="I51" s="98">
        <f>费用表【邓姐发】!AX50</f>
        <v>13953.119999999999</v>
      </c>
      <c r="J51" s="98">
        <f>费用表【邓姐发】!AV50</f>
        <v>95791.54</v>
      </c>
      <c r="K51" s="98">
        <f>费用表【邓姐发】!AJ50</f>
        <v>73241.98</v>
      </c>
      <c r="L51" s="97">
        <f t="shared" si="2"/>
        <v>1068810.3799999999</v>
      </c>
      <c r="M51" s="98">
        <f>费用表【邓姐发】!AH50</f>
        <v>136445.47999999998</v>
      </c>
      <c r="N51" s="98">
        <f>费用表【邓姐发】!AI50</f>
        <v>793860.98999999987</v>
      </c>
      <c r="O51" s="98">
        <f>费用表【邓姐发】!AY50</f>
        <v>59258.55</v>
      </c>
      <c r="P51" s="98">
        <f>费用表【邓姐发】!AM50</f>
        <v>79245.36</v>
      </c>
      <c r="Q51" s="97">
        <f t="shared" si="3"/>
        <v>303244.40999999997</v>
      </c>
      <c r="R51" s="98">
        <f>费用表【邓姐发】!AL50</f>
        <v>44502.59</v>
      </c>
      <c r="S51" s="98">
        <f>费用表【邓姐发】!AK50</f>
        <v>258741.81999999998</v>
      </c>
      <c r="T51" s="98">
        <f>费用表【邓姐发】!AG50</f>
        <v>6027741.5199999996</v>
      </c>
      <c r="U51" s="97">
        <f t="shared" si="4"/>
        <v>85765.440000000002</v>
      </c>
      <c r="V51" s="98">
        <f>费用表【邓姐发】!AO50</f>
        <v>47223.96</v>
      </c>
      <c r="W51" s="98">
        <f>费用表【邓姐发】!AP50</f>
        <v>26489.660000000003</v>
      </c>
      <c r="X51" s="98">
        <f>费用表【邓姐发】!AQ50</f>
        <v>3481.5800000000004</v>
      </c>
      <c r="Y51" s="98">
        <f>费用表【邓姐发】!AR50</f>
        <v>1744.75</v>
      </c>
      <c r="Z51" s="98">
        <f>费用表【邓姐发】!AS50</f>
        <v>5522.13</v>
      </c>
      <c r="AA51" s="98">
        <f>费用表【邓姐发】!AT50</f>
        <v>1303.3600000000001</v>
      </c>
      <c r="AB51" s="98">
        <f>费用表【邓姐发】!AU50</f>
        <v>0</v>
      </c>
      <c r="AC51" s="98">
        <f>费用表【邓姐发】!AN50</f>
        <v>586129.63</v>
      </c>
      <c r="AD51" s="98">
        <f>费用表【邓姐发】!AE50</f>
        <v>140816.81</v>
      </c>
    </row>
    <row r="52" spans="1:30">
      <c r="A52" s="102"/>
      <c r="B52" s="103" t="s">
        <v>2</v>
      </c>
      <c r="C52" s="97">
        <f t="shared" si="0"/>
        <v>203346122.68000004</v>
      </c>
      <c r="D52" s="97">
        <f>D14+D20+D34+D51</f>
        <v>15212.99</v>
      </c>
      <c r="E52" s="97">
        <f>E14+E20+E34+E51</f>
        <v>57702463.860000007</v>
      </c>
      <c r="F52" s="97">
        <f t="shared" ref="F52:AD52" si="5">F14+F20+F34+F51</f>
        <v>114425015.05000001</v>
      </c>
      <c r="G52" s="97">
        <f t="shared" si="5"/>
        <v>1912325.38</v>
      </c>
      <c r="H52" s="97">
        <f t="shared" si="5"/>
        <v>5407249.6199999992</v>
      </c>
      <c r="I52" s="97">
        <f t="shared" si="5"/>
        <v>1979446.0999999999</v>
      </c>
      <c r="J52" s="97">
        <f t="shared" si="5"/>
        <v>1051684.95</v>
      </c>
      <c r="K52" s="97">
        <f t="shared" si="5"/>
        <v>2376118.5699999994</v>
      </c>
      <c r="L52" s="97">
        <f t="shared" si="5"/>
        <v>5603764.7599999998</v>
      </c>
      <c r="M52" s="97">
        <f t="shared" si="5"/>
        <v>1235517.75</v>
      </c>
      <c r="N52" s="97">
        <f t="shared" si="5"/>
        <v>2153541.9899999998</v>
      </c>
      <c r="O52" s="97">
        <f t="shared" si="5"/>
        <v>1686435.13</v>
      </c>
      <c r="P52" s="97">
        <f t="shared" si="5"/>
        <v>528269.89</v>
      </c>
      <c r="Q52" s="97">
        <f t="shared" si="5"/>
        <v>1467633.2699999998</v>
      </c>
      <c r="R52" s="97">
        <f t="shared" si="5"/>
        <v>-54928.100000000326</v>
      </c>
      <c r="S52" s="97">
        <f t="shared" si="5"/>
        <v>1522561.3700000003</v>
      </c>
      <c r="T52" s="97">
        <f t="shared" si="5"/>
        <v>7087991.6699999999</v>
      </c>
      <c r="U52" s="97">
        <f t="shared" si="5"/>
        <v>18724783.130000003</v>
      </c>
      <c r="V52" s="97">
        <f t="shared" si="5"/>
        <v>7525020.4500000002</v>
      </c>
      <c r="W52" s="97">
        <f t="shared" si="5"/>
        <v>4705802.71</v>
      </c>
      <c r="X52" s="97">
        <f t="shared" si="5"/>
        <v>3278297.7100000004</v>
      </c>
      <c r="Y52" s="97">
        <f t="shared" si="5"/>
        <v>1233048.26</v>
      </c>
      <c r="Z52" s="97">
        <f t="shared" si="5"/>
        <v>1317852.0599999998</v>
      </c>
      <c r="AA52" s="97">
        <f t="shared" si="5"/>
        <v>664761.94000000006</v>
      </c>
      <c r="AB52" s="97">
        <f t="shared" si="5"/>
        <v>0</v>
      </c>
      <c r="AC52" s="97">
        <f t="shared" si="5"/>
        <v>3705881.33</v>
      </c>
      <c r="AD52" s="97">
        <f t="shared" si="5"/>
        <v>4143542.15</v>
      </c>
    </row>
    <row r="53" spans="1:30">
      <c r="A53" s="93"/>
      <c r="B53" s="94" t="s">
        <v>58</v>
      </c>
      <c r="C53" s="98">
        <f>C52-利润考核表结果表!B19</f>
        <v>0</v>
      </c>
      <c r="D53" s="98">
        <f>D52-利润考核表结果表!C19</f>
        <v>0</v>
      </c>
      <c r="E53" s="98">
        <f>E52-利润考核表结果表!D19</f>
        <v>0</v>
      </c>
      <c r="F53" s="98">
        <f>F52-利润考核表结果表!E19</f>
        <v>0</v>
      </c>
      <c r="G53" s="98">
        <f>G52-利润考核表结果表!F19</f>
        <v>0</v>
      </c>
      <c r="H53" s="98">
        <f>H52-利润考核表结果表!G19</f>
        <v>0</v>
      </c>
      <c r="I53" s="98">
        <f>I52-利润考核表结果表!H19</f>
        <v>0</v>
      </c>
      <c r="J53" s="98">
        <f>J52-利润考核表结果表!I19</f>
        <v>0</v>
      </c>
      <c r="K53" s="98">
        <f>K52-利润考核表结果表!J19</f>
        <v>0</v>
      </c>
      <c r="L53" s="98">
        <f>L52-利润考核表结果表!K19</f>
        <v>0</v>
      </c>
      <c r="M53" s="98">
        <f>M52-利润考核表结果表!L19</f>
        <v>0</v>
      </c>
      <c r="N53" s="98">
        <f>N52-利润考核表结果表!M19</f>
        <v>0</v>
      </c>
      <c r="O53" s="98">
        <f>O52-利润考核表结果表!N19</f>
        <v>0</v>
      </c>
      <c r="P53" s="98">
        <f>P52-利润考核表结果表!O19</f>
        <v>0</v>
      </c>
      <c r="Q53" s="98">
        <f>Q52-利润考核表结果表!P19</f>
        <v>0</v>
      </c>
      <c r="R53" s="98">
        <f>R52-利润考核表结果表!Q19</f>
        <v>-3.2741809263825417E-10</v>
      </c>
      <c r="S53" s="98">
        <f>S52-利润考核表结果表!R19</f>
        <v>0</v>
      </c>
      <c r="T53" s="98">
        <f>T52-利润考核表结果表!S19</f>
        <v>0</v>
      </c>
      <c r="U53" s="98">
        <f>U52-利润考核表结果表!T19</f>
        <v>0</v>
      </c>
      <c r="V53" s="98">
        <f>V52-利润考核表结果表!U19</f>
        <v>0</v>
      </c>
      <c r="W53" s="98">
        <f>W52-利润考核表结果表!V19</f>
        <v>0</v>
      </c>
      <c r="X53" s="98">
        <f>X52-利润考核表结果表!W19</f>
        <v>0</v>
      </c>
      <c r="Y53" s="98">
        <f>Y52-利润考核表结果表!X19</f>
        <v>0</v>
      </c>
      <c r="Z53" s="98">
        <f>Z52-利润考核表结果表!Y19</f>
        <v>0</v>
      </c>
      <c r="AA53" s="98">
        <f>AA52-利润考核表结果表!Z19</f>
        <v>0</v>
      </c>
      <c r="AB53" s="98">
        <f>AB52-利润考核表结果表!AA19</f>
        <v>0</v>
      </c>
      <c r="AC53" s="98">
        <f>AC52-利润考核表结果表!AB19</f>
        <v>0</v>
      </c>
      <c r="AD53" s="98">
        <f>AD52-利润考核表结果表!AC19</f>
        <v>0</v>
      </c>
    </row>
    <row r="54" spans="1:30">
      <c r="B54" s="104" t="s">
        <v>157</v>
      </c>
      <c r="E54" s="86">
        <f>SUM(费用表【邓姐发】!C53:V53)+费用表【邓姐发】!AE53+费用表【邓姐发】!AG53+费用表【邓姐发】!AN53</f>
        <v>0</v>
      </c>
    </row>
    <row r="55" spans="1:30">
      <c r="A55" s="93" t="s">
        <v>105</v>
      </c>
      <c r="B55" s="94" t="s">
        <v>106</v>
      </c>
      <c r="C55" s="105" t="str">
        <f>C3</f>
        <v>合计</v>
      </c>
      <c r="D55" s="105" t="str">
        <f t="shared" ref="D55:AD55" si="6">D3</f>
        <v>其他</v>
      </c>
      <c r="E55" s="105" t="s">
        <v>4</v>
      </c>
      <c r="F55" s="105" t="str">
        <f t="shared" si="6"/>
        <v>经纪业务</v>
      </c>
      <c r="G55" s="105" t="str">
        <f t="shared" si="6"/>
        <v>资产管理部</v>
      </c>
      <c r="H55" s="105" t="str">
        <f t="shared" si="6"/>
        <v>权益投资小计</v>
      </c>
      <c r="I55" s="105" t="str">
        <f t="shared" si="6"/>
        <v>权益产品投资部</v>
      </c>
      <c r="J55" s="105" t="str">
        <f t="shared" si="6"/>
        <v>量化产品投资部</v>
      </c>
      <c r="K55" s="105" t="str">
        <f t="shared" si="6"/>
        <v>证券投资部</v>
      </c>
      <c r="L55" s="105" t="str">
        <f t="shared" si="6"/>
        <v>固收投资小计</v>
      </c>
      <c r="M55" s="105" t="str">
        <f t="shared" si="6"/>
        <v>固定收益投资部</v>
      </c>
      <c r="N55" s="105" t="str">
        <f t="shared" si="6"/>
        <v>固定收益市场部</v>
      </c>
      <c r="O55" s="105" t="str">
        <f t="shared" si="6"/>
        <v>固收产品投资部</v>
      </c>
      <c r="P55" s="105" t="str">
        <f t="shared" si="6"/>
        <v>投顾业务部</v>
      </c>
      <c r="Q55" s="105" t="str">
        <f t="shared" si="6"/>
        <v>深分投资小计</v>
      </c>
      <c r="R55" s="105" t="str">
        <f t="shared" si="6"/>
        <v>做市业务部</v>
      </c>
      <c r="S55" s="105" t="str">
        <f t="shared" si="6"/>
        <v>金融衍生品部</v>
      </c>
      <c r="T55" s="105" t="str">
        <f t="shared" si="6"/>
        <v>深圳管理总部</v>
      </c>
      <c r="U55" s="105" t="str">
        <f t="shared" si="6"/>
        <v>投资银行合计</v>
      </c>
      <c r="V55" s="105" t="str">
        <f t="shared" si="6"/>
        <v>投资银行一部</v>
      </c>
      <c r="W55" s="105" t="str">
        <f t="shared" si="6"/>
        <v>投资银行二部</v>
      </c>
      <c r="X55" s="105" t="str">
        <f t="shared" si="6"/>
        <v>投资银行三部</v>
      </c>
      <c r="Y55" s="105" t="str">
        <f t="shared" si="6"/>
        <v>投资银行四部</v>
      </c>
      <c r="Z55" s="105" t="str">
        <f t="shared" si="6"/>
        <v>投资银行北京一部</v>
      </c>
      <c r="AA55" s="105" t="str">
        <f t="shared" si="6"/>
        <v>投资银行北京二部</v>
      </c>
      <c r="AB55" s="105" t="str">
        <f t="shared" si="6"/>
        <v>投资银行深圳一部</v>
      </c>
      <c r="AC55" s="105" t="str">
        <f t="shared" si="6"/>
        <v>投资银行管理部</v>
      </c>
      <c r="AD55" s="105" t="str">
        <f t="shared" si="6"/>
        <v>运营支持部</v>
      </c>
    </row>
    <row r="56" spans="1:30" ht="13.5" customHeight="1">
      <c r="A56" s="296" t="s">
        <v>108</v>
      </c>
      <c r="B56" s="75" t="s">
        <v>109</v>
      </c>
      <c r="C56" s="97">
        <f>D56+E56+F56+H56+L56+Q56+U56</f>
        <v>0</v>
      </c>
      <c r="D56" s="106"/>
      <c r="E56" s="106">
        <f>INDEX('用友贴出原始数据-费用表'!$A$5:$AL$271,MATCH($B56&amp;"调整额",'用友贴出原始数据-费用表'!$A$6:$A$348,0)+1,MATCH($E$55,'用友贴出原始数据-费用表'!$B$5:$AL$5,0)+1)+G56+T56+AC56+AD56</f>
        <v>0</v>
      </c>
      <c r="F56" s="106">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106">
        <f>INDEX('用友贴出原始数据-费用表'!$A$5:$AL$271,MATCH($B56&amp;"调整额",'用友贴出原始数据-费用表'!$A$6:$A$348,0)+1,MATCH($G$55,'用友贴出原始数据-费用表'!$B$5:$AL$5,0)+1)</f>
        <v>0</v>
      </c>
      <c r="H56" s="106">
        <f>SUM(I56:K56)</f>
        <v>0</v>
      </c>
      <c r="I56" s="106">
        <f>INDEX('用友贴出原始数据-费用表'!$A$5:$AL$271,MATCH($B56&amp;"调整额",'用友贴出原始数据-费用表'!$A$6:$A$348,0)+1,MATCH($I$55,'用友贴出原始数据-费用表'!$B$5:$AL$5,0)+1)</f>
        <v>0</v>
      </c>
      <c r="J56" s="106">
        <f>INDEX('用友贴出原始数据-费用表'!$A$5:$AL$271,MATCH($B56&amp;"调整额",'用友贴出原始数据-费用表'!$A$6:$A$348,0)+1,MATCH($J$55,'用友贴出原始数据-费用表'!$B$5:$AL$5,0)+1)</f>
        <v>0</v>
      </c>
      <c r="K56" s="106">
        <f>INDEX('用友贴出原始数据-费用表'!$A$5:$AL$271,MATCH($B56&amp;"调整额",'用友贴出原始数据-费用表'!$A$6:$A$348,0)+1,MATCH($K$55,'用友贴出原始数据-费用表'!$B$5:$AL$5,0)+1)</f>
        <v>0</v>
      </c>
      <c r="L56" s="106">
        <f>SUM(M56:P56)</f>
        <v>0</v>
      </c>
      <c r="M56" s="106">
        <f>INDEX('用友贴出原始数据-费用表'!$A$5:$AL$271,MATCH($B56&amp;"调整额",'用友贴出原始数据-费用表'!$A$6:$A$348,0)+1,MATCH($M$55,'用友贴出原始数据-费用表'!$B$5:$AL$5,0)+1)</f>
        <v>0</v>
      </c>
      <c r="N56" s="106">
        <f>INDEX('用友贴出原始数据-费用表'!$A$5:$AL$271,MATCH($B56&amp;"调整额",'用友贴出原始数据-费用表'!$A$6:$A$348,0)+1,MATCH($N$55,'用友贴出原始数据-费用表'!$B$5:$AL$5,0)+1)</f>
        <v>0</v>
      </c>
      <c r="O56" s="106">
        <f>INDEX('用友贴出原始数据-费用表'!$A$5:$AL$271,MATCH($B56&amp;"调整额",'用友贴出原始数据-费用表'!$A$6:$A$348,0)+1,MATCH($O$55,'用友贴出原始数据-费用表'!$B$5:$AL$5,0)+1)</f>
        <v>0</v>
      </c>
      <c r="P56" s="106">
        <f>INDEX('用友贴出原始数据-费用表'!$A$5:$AL$271,MATCH($B56&amp;"调整额",'用友贴出原始数据-费用表'!$A$6:$A$348,0)+1,MATCH($P$55,'用友贴出原始数据-费用表'!$B$5:$AL$5,0)+1)</f>
        <v>0</v>
      </c>
      <c r="Q56" s="106">
        <f>R56+S56</f>
        <v>0</v>
      </c>
      <c r="R56" s="106">
        <f>INDEX('用友贴出原始数据-费用表'!$A$5:$AL$271,MATCH($B56&amp;"调整额",'用友贴出原始数据-费用表'!$A$6:$A$348,0)+1,MATCH($R$55,'用友贴出原始数据-费用表'!$B$5:$AL$5,0)+1)</f>
        <v>0</v>
      </c>
      <c r="S56" s="106">
        <f>INDEX('用友贴出原始数据-费用表'!$A$5:$AL$271,MATCH($B56&amp;"调整额",'用友贴出原始数据-费用表'!$A$6:$A$348,0)+1,MATCH($S$55,'用友贴出原始数据-费用表'!$B$5:$AL$5,0)+1)</f>
        <v>0</v>
      </c>
      <c r="T56" s="106">
        <f>INDEX('用友贴出原始数据-费用表'!$A$5:$AL$271,MATCH($B56&amp;"调整额",'用友贴出原始数据-费用表'!$A$6:$A$348,0)+1,MATCH($T$55,'用友贴出原始数据-费用表'!$B$5:$AL$5,0)+1)</f>
        <v>0</v>
      </c>
      <c r="U56" s="106">
        <f>V56+W56+X56+Y56+Z56+AA56+AB56</f>
        <v>0</v>
      </c>
      <c r="V56" s="106">
        <f>INDEX('用友贴出原始数据-费用表'!$A$5:$AL$271,MATCH($B56&amp;"调整额",'用友贴出原始数据-费用表'!$A$6:$A$348,0)+1,MATCH($V$55,'用友贴出原始数据-费用表'!$B$5:$AL$5,0)+1)</f>
        <v>0</v>
      </c>
      <c r="W56" s="106">
        <f>INDEX('用友贴出原始数据-费用表'!$A$5:$AL$271,MATCH($B56&amp;"调整额",'用友贴出原始数据-费用表'!$A$6:$A$348,0)+1,MATCH($W$55,'用友贴出原始数据-费用表'!$B$5:$AL$5,0)+1)</f>
        <v>0</v>
      </c>
      <c r="X56" s="106">
        <f>INDEX('用友贴出原始数据-费用表'!$A$5:$AL$271,MATCH($B56&amp;"调整额",'用友贴出原始数据-费用表'!$A$6:$A$348,0)+1,MATCH($X$55,'用友贴出原始数据-费用表'!$B$5:$AL$5,0)+1)</f>
        <v>0</v>
      </c>
      <c r="Y56" s="106">
        <f>INDEX('用友贴出原始数据-费用表'!$A$5:$AL$271,MATCH($B56&amp;"调整额",'用友贴出原始数据-费用表'!$A$6:$A$348,0)+1,MATCH($Y$55,'用友贴出原始数据-费用表'!$B$5:$AL$5,0)+1)</f>
        <v>0</v>
      </c>
      <c r="Z56" s="106">
        <f>INDEX('用友贴出原始数据-费用表'!$A$5:$AL$271,MATCH($B56&amp;"调整额",'用友贴出原始数据-费用表'!$A$6:$A$348,0)+1,MATCH($Z$55,'用友贴出原始数据-费用表'!$B$5:$AL$5,0)+1)</f>
        <v>0</v>
      </c>
      <c r="AA56" s="106">
        <f>INDEX('用友贴出原始数据-费用表'!$A$5:$AL$271,MATCH($B56&amp;"调整额",'用友贴出原始数据-费用表'!$A$6:$A$348,0)+1,MATCH($AA$55,'用友贴出原始数据-费用表'!$B$5:$AL$5,0)+1)</f>
        <v>0</v>
      </c>
      <c r="AB56" s="106">
        <f>INDEX('用友贴出原始数据-费用表'!$A$5:$AL$271,MATCH($B56&amp;"调整额",'用友贴出原始数据-费用表'!$A$6:$A$348,0)+1,MATCH($AB$55,'用友贴出原始数据-费用表'!$B$5:$AL$5,0)+1)</f>
        <v>0</v>
      </c>
      <c r="AC56" s="106">
        <f>INDEX('用友贴出原始数据-费用表'!$A$5:$AL$271,MATCH($B56&amp;"调整额",'用友贴出原始数据-费用表'!$A$6:$A$348,0)+1,MATCH($AC$55,'用友贴出原始数据-费用表'!$B$5:$AL$5,0)+1)</f>
        <v>0</v>
      </c>
      <c r="AD56" s="106">
        <f>INDEX('用友贴出原始数据-费用表'!$A$5:$AL$271,MATCH($B56&amp;"调整额",'用友贴出原始数据-费用表'!$A$6:$A$348,0)+1,MATCH($AD$55,'用友贴出原始数据-费用表'!$B$5:$AL$5,0)+1)</f>
        <v>0</v>
      </c>
    </row>
    <row r="57" spans="1:30">
      <c r="A57" s="297"/>
      <c r="B57" s="75" t="s">
        <v>110</v>
      </c>
      <c r="C57" s="107">
        <f t="shared" ref="C57:C103" si="7">D57+E57+F57+H57+L57+Q57+U57</f>
        <v>0</v>
      </c>
      <c r="D57" s="106"/>
      <c r="E57" s="106">
        <f>INDEX('用友贴出原始数据-费用表'!$A$5:$AL$271,MATCH($B57&amp;"调整额",'用友贴出原始数据-费用表'!$A$6:$A$348,0)+1,MATCH($E$55,'用友贴出原始数据-费用表'!$B$5:$AL$5,0)+1)+G57+T57+AC57+AD57</f>
        <v>0</v>
      </c>
      <c r="F57" s="106">
        <f>INDEX('用友贴出原始数据-费用表'!$A$5:$AL$271,MATCH($B57&amp;"调整额",'用友贴出原始数据-费用表'!$A$6:$A$348,0)+1,MATCH($F$55,'用友贴出原始数据-费用表'!$B$5:$AL$5,0)+1)</f>
        <v>0</v>
      </c>
      <c r="G57" s="106">
        <f>INDEX('用友贴出原始数据-费用表'!$A$5:$AL$271,MATCH($B57&amp;"调整额",'用友贴出原始数据-费用表'!$A$6:$A$348,0)+1,MATCH($G$55,'用友贴出原始数据-费用表'!$B$5:$AL$5,0)+1)</f>
        <v>0</v>
      </c>
      <c r="H57" s="106">
        <f t="shared" ref="H57:H102" si="8">SUM(I57:K57)</f>
        <v>0</v>
      </c>
      <c r="I57" s="106">
        <f>INDEX('用友贴出原始数据-费用表'!$A$5:$AL$271,MATCH($B57&amp;"调整额",'用友贴出原始数据-费用表'!$A$6:$A$348,0)+1,MATCH($I$55,'用友贴出原始数据-费用表'!$B$5:$AL$5,0)+1)</f>
        <v>0</v>
      </c>
      <c r="J57" s="106">
        <f>INDEX('用友贴出原始数据-费用表'!$A$5:$AL$271,MATCH($B57&amp;"调整额",'用友贴出原始数据-费用表'!$A$6:$A$348,0)+1,MATCH($J$55,'用友贴出原始数据-费用表'!$B$5:$AL$5,0)+1)</f>
        <v>0</v>
      </c>
      <c r="K57" s="106">
        <f>INDEX('用友贴出原始数据-费用表'!$A$5:$AL$271,MATCH($B57&amp;"调整额",'用友贴出原始数据-费用表'!$A$6:$A$348,0)+1,MATCH($K$55,'用友贴出原始数据-费用表'!$B$5:$AL$5,0)+1)</f>
        <v>0</v>
      </c>
      <c r="L57" s="106">
        <f t="shared" ref="L57:L102" si="9">SUM(M57:P57)</f>
        <v>0</v>
      </c>
      <c r="M57" s="106">
        <f>INDEX('用友贴出原始数据-费用表'!$A$5:$AL$271,MATCH($B57&amp;"调整额",'用友贴出原始数据-费用表'!$A$6:$A$348,0)+1,MATCH($M$55,'用友贴出原始数据-费用表'!$B$5:$AL$5,0)+1)</f>
        <v>0</v>
      </c>
      <c r="N57" s="106">
        <f>INDEX('用友贴出原始数据-费用表'!$A$5:$AL$271,MATCH($B57&amp;"调整额",'用友贴出原始数据-费用表'!$A$6:$A$348,0)+1,MATCH($N$55,'用友贴出原始数据-费用表'!$B$5:$AL$5,0)+1)</f>
        <v>0</v>
      </c>
      <c r="O57" s="106">
        <f>INDEX('用友贴出原始数据-费用表'!$A$5:$AL$271,MATCH($B57&amp;"调整额",'用友贴出原始数据-费用表'!$A$6:$A$348,0)+1,MATCH($O$55,'用友贴出原始数据-费用表'!$B$5:$AL$5,0)+1)</f>
        <v>0</v>
      </c>
      <c r="P57" s="106">
        <f>INDEX('用友贴出原始数据-费用表'!$A$5:$AL$271,MATCH($B57&amp;"调整额",'用友贴出原始数据-费用表'!$A$6:$A$348,0)+1,MATCH($P$55,'用友贴出原始数据-费用表'!$B$5:$AL$5,0)+1)</f>
        <v>0</v>
      </c>
      <c r="Q57" s="106">
        <f t="shared" ref="Q57:Q102" si="10">R57+S57</f>
        <v>0</v>
      </c>
      <c r="R57" s="106">
        <f>INDEX('用友贴出原始数据-费用表'!$A$5:$AL$271,MATCH($B57&amp;"调整额",'用友贴出原始数据-费用表'!$A$6:$A$348,0)+1,MATCH($R$55,'用友贴出原始数据-费用表'!$B$5:$AL$5,0)+1)</f>
        <v>0</v>
      </c>
      <c r="S57" s="106">
        <f>INDEX('用友贴出原始数据-费用表'!$A$5:$AL$271,MATCH($B57&amp;"调整额",'用友贴出原始数据-费用表'!$A$6:$A$348,0)+1,MATCH($S$55,'用友贴出原始数据-费用表'!$B$5:$AL$5,0)+1)</f>
        <v>0</v>
      </c>
      <c r="T57" s="106">
        <f>INDEX('用友贴出原始数据-费用表'!$A$5:$AL$271,MATCH($B57&amp;"调整额",'用友贴出原始数据-费用表'!$A$6:$A$348,0)+1,MATCH($T$55,'用友贴出原始数据-费用表'!$B$5:$AL$5,0)+1)</f>
        <v>0</v>
      </c>
      <c r="U57" s="106">
        <f t="shared" ref="U57:U102" si="11">V57+W57+X57+Y57+Z57+AA57+AB57</f>
        <v>0</v>
      </c>
      <c r="V57" s="106">
        <f>INDEX('用友贴出原始数据-费用表'!$A$5:$AL$271,MATCH($B57&amp;"调整额",'用友贴出原始数据-费用表'!$A$6:$A$348,0)+1,MATCH($V$55,'用友贴出原始数据-费用表'!$B$5:$AL$5,0)+1)</f>
        <v>0</v>
      </c>
      <c r="W57" s="106">
        <f>INDEX('用友贴出原始数据-费用表'!$A$5:$AL$271,MATCH($B57&amp;"调整额",'用友贴出原始数据-费用表'!$A$6:$A$348,0)+1,MATCH($W$55,'用友贴出原始数据-费用表'!$B$5:$AL$5,0)+1)</f>
        <v>0</v>
      </c>
      <c r="X57" s="106">
        <f>INDEX('用友贴出原始数据-费用表'!$A$5:$AL$271,MATCH($B57&amp;"调整额",'用友贴出原始数据-费用表'!$A$6:$A$348,0)+1,MATCH($X$55,'用友贴出原始数据-费用表'!$B$5:$AL$5,0)+1)</f>
        <v>0</v>
      </c>
      <c r="Y57" s="106">
        <f>INDEX('用友贴出原始数据-费用表'!$A$5:$AL$271,MATCH($B57&amp;"调整额",'用友贴出原始数据-费用表'!$A$6:$A$348,0)+1,MATCH($Y$55,'用友贴出原始数据-费用表'!$B$5:$AL$5,0)+1)</f>
        <v>0</v>
      </c>
      <c r="Z57" s="106">
        <f>INDEX('用友贴出原始数据-费用表'!$A$5:$AL$271,MATCH($B57&amp;"调整额",'用友贴出原始数据-费用表'!$A$6:$A$348,0)+1,MATCH($Z$55,'用友贴出原始数据-费用表'!$B$5:$AL$5,0)+1)</f>
        <v>0</v>
      </c>
      <c r="AA57" s="106">
        <f>INDEX('用友贴出原始数据-费用表'!$A$5:$AL$271,MATCH($B57&amp;"调整额",'用友贴出原始数据-费用表'!$A$6:$A$348,0)+1,MATCH($AA$55,'用友贴出原始数据-费用表'!$B$5:$AL$5,0)+1)</f>
        <v>0</v>
      </c>
      <c r="AB57" s="106">
        <f>INDEX('用友贴出原始数据-费用表'!$A$5:$AL$271,MATCH($B57&amp;"调整额",'用友贴出原始数据-费用表'!$A$6:$A$348,0)+1,MATCH($AB$55,'用友贴出原始数据-费用表'!$B$5:$AL$5,0)+1)</f>
        <v>0</v>
      </c>
      <c r="AC57" s="106">
        <f>INDEX('用友贴出原始数据-费用表'!$A$5:$AL$271,MATCH($B57&amp;"调整额",'用友贴出原始数据-费用表'!$A$6:$A$348,0)+1,MATCH($AC$55,'用友贴出原始数据-费用表'!$B$5:$AL$5,0)+1)</f>
        <v>0</v>
      </c>
      <c r="AD57" s="106">
        <f>INDEX('用友贴出原始数据-费用表'!$A$5:$AL$271,MATCH($B57&amp;"调整额",'用友贴出原始数据-费用表'!$A$6:$A$348,0)+1,MATCH($AD$55,'用友贴出原始数据-费用表'!$B$5:$AL$5,0)+1)</f>
        <v>0</v>
      </c>
    </row>
    <row r="58" spans="1:30">
      <c r="A58" s="297"/>
      <c r="B58" s="75" t="s">
        <v>111</v>
      </c>
      <c r="C58" s="107">
        <f t="shared" si="7"/>
        <v>0</v>
      </c>
      <c r="D58" s="106"/>
      <c r="E58" s="106">
        <f>INDEX('用友贴出原始数据-费用表'!$A$5:$AL$271,MATCH($B58&amp;"调整额",'用友贴出原始数据-费用表'!$A$6:$A$348,0)+1,MATCH($E$55,'用友贴出原始数据-费用表'!$B$5:$AL$5,0)+1)+G58+T58+AC58+AD58</f>
        <v>0</v>
      </c>
      <c r="F58" s="106">
        <f>INDEX('用友贴出原始数据-费用表'!$A$5:$AL$271,MATCH($B58&amp;"调整额",'用友贴出原始数据-费用表'!$A$6:$A$348,0)+1,MATCH($F$55,'用友贴出原始数据-费用表'!$B$5:$AL$5,0)+1)</f>
        <v>0</v>
      </c>
      <c r="G58" s="106">
        <f>INDEX('用友贴出原始数据-费用表'!$A$5:$AL$271,MATCH($B58&amp;"调整额",'用友贴出原始数据-费用表'!$A$6:$A$348,0)+1,MATCH($G$55,'用友贴出原始数据-费用表'!$B$5:$AL$5,0)+1)</f>
        <v>0</v>
      </c>
      <c r="H58" s="106">
        <f t="shared" si="8"/>
        <v>0</v>
      </c>
      <c r="I58" s="106">
        <f>INDEX('用友贴出原始数据-费用表'!$A$5:$AL$271,MATCH($B58&amp;"调整额",'用友贴出原始数据-费用表'!$A$6:$A$348,0)+1,MATCH($I$55,'用友贴出原始数据-费用表'!$B$5:$AL$5,0)+1)</f>
        <v>0</v>
      </c>
      <c r="J58" s="106">
        <f>INDEX('用友贴出原始数据-费用表'!$A$5:$AL$271,MATCH($B58&amp;"调整额",'用友贴出原始数据-费用表'!$A$6:$A$348,0)+1,MATCH($J$55,'用友贴出原始数据-费用表'!$B$5:$AL$5,0)+1)</f>
        <v>0</v>
      </c>
      <c r="K58" s="106">
        <f>INDEX('用友贴出原始数据-费用表'!$A$5:$AL$271,MATCH($B58&amp;"调整额",'用友贴出原始数据-费用表'!$A$6:$A$348,0)+1,MATCH($K$55,'用友贴出原始数据-费用表'!$B$5:$AL$5,0)+1)</f>
        <v>0</v>
      </c>
      <c r="L58" s="106">
        <f t="shared" si="9"/>
        <v>0</v>
      </c>
      <c r="M58" s="106">
        <f>INDEX('用友贴出原始数据-费用表'!$A$5:$AL$271,MATCH($B58&amp;"调整额",'用友贴出原始数据-费用表'!$A$6:$A$348,0)+1,MATCH($M$55,'用友贴出原始数据-费用表'!$B$5:$AL$5,0)+1)</f>
        <v>0</v>
      </c>
      <c r="N58" s="106">
        <f>INDEX('用友贴出原始数据-费用表'!$A$5:$AL$271,MATCH($B58&amp;"调整额",'用友贴出原始数据-费用表'!$A$6:$A$348,0)+1,MATCH($N$55,'用友贴出原始数据-费用表'!$B$5:$AL$5,0)+1)</f>
        <v>0</v>
      </c>
      <c r="O58" s="106">
        <f>INDEX('用友贴出原始数据-费用表'!$A$5:$AL$271,MATCH($B58&amp;"调整额",'用友贴出原始数据-费用表'!$A$6:$A$348,0)+1,MATCH($O$55,'用友贴出原始数据-费用表'!$B$5:$AL$5,0)+1)</f>
        <v>0</v>
      </c>
      <c r="P58" s="106">
        <f>INDEX('用友贴出原始数据-费用表'!$A$5:$AL$271,MATCH($B58&amp;"调整额",'用友贴出原始数据-费用表'!$A$6:$A$348,0)+1,MATCH($P$55,'用友贴出原始数据-费用表'!$B$5:$AL$5,0)+1)</f>
        <v>0</v>
      </c>
      <c r="Q58" s="106">
        <f t="shared" si="10"/>
        <v>0</v>
      </c>
      <c r="R58" s="106">
        <f>INDEX('用友贴出原始数据-费用表'!$A$5:$AL$271,MATCH($B58&amp;"调整额",'用友贴出原始数据-费用表'!$A$6:$A$348,0)+1,MATCH($R$55,'用友贴出原始数据-费用表'!$B$5:$AL$5,0)+1)</f>
        <v>0</v>
      </c>
      <c r="S58" s="106">
        <f>INDEX('用友贴出原始数据-费用表'!$A$5:$AL$271,MATCH($B58&amp;"调整额",'用友贴出原始数据-费用表'!$A$6:$A$348,0)+1,MATCH($S$55,'用友贴出原始数据-费用表'!$B$5:$AL$5,0)+1)</f>
        <v>0</v>
      </c>
      <c r="T58" s="106">
        <f>INDEX('用友贴出原始数据-费用表'!$A$5:$AL$271,MATCH($B58&amp;"调整额",'用友贴出原始数据-费用表'!$A$6:$A$348,0)+1,MATCH($T$55,'用友贴出原始数据-费用表'!$B$5:$AL$5,0)+1)</f>
        <v>0</v>
      </c>
      <c r="U58" s="106">
        <f t="shared" si="11"/>
        <v>0</v>
      </c>
      <c r="V58" s="106">
        <f>INDEX('用友贴出原始数据-费用表'!$A$5:$AL$271,MATCH($B58&amp;"调整额",'用友贴出原始数据-费用表'!$A$6:$A$348,0)+1,MATCH($V$55,'用友贴出原始数据-费用表'!$B$5:$AL$5,0)+1)</f>
        <v>0</v>
      </c>
      <c r="W58" s="106">
        <f>INDEX('用友贴出原始数据-费用表'!$A$5:$AL$271,MATCH($B58&amp;"调整额",'用友贴出原始数据-费用表'!$A$6:$A$348,0)+1,MATCH($W$55,'用友贴出原始数据-费用表'!$B$5:$AL$5,0)+1)</f>
        <v>0</v>
      </c>
      <c r="X58" s="106">
        <f>INDEX('用友贴出原始数据-费用表'!$A$5:$AL$271,MATCH($B58&amp;"调整额",'用友贴出原始数据-费用表'!$A$6:$A$348,0)+1,MATCH($X$55,'用友贴出原始数据-费用表'!$B$5:$AL$5,0)+1)</f>
        <v>0</v>
      </c>
      <c r="Y58" s="106">
        <f>INDEX('用友贴出原始数据-费用表'!$A$5:$AL$271,MATCH($B58&amp;"调整额",'用友贴出原始数据-费用表'!$A$6:$A$348,0)+1,MATCH($Y$55,'用友贴出原始数据-费用表'!$B$5:$AL$5,0)+1)</f>
        <v>0</v>
      </c>
      <c r="Z58" s="106">
        <f>INDEX('用友贴出原始数据-费用表'!$A$5:$AL$271,MATCH($B58&amp;"调整额",'用友贴出原始数据-费用表'!$A$6:$A$348,0)+1,MATCH($Z$55,'用友贴出原始数据-费用表'!$B$5:$AL$5,0)+1)</f>
        <v>0</v>
      </c>
      <c r="AA58" s="106">
        <f>INDEX('用友贴出原始数据-费用表'!$A$5:$AL$271,MATCH($B58&amp;"调整额",'用友贴出原始数据-费用表'!$A$6:$A$348,0)+1,MATCH($AA$55,'用友贴出原始数据-费用表'!$B$5:$AL$5,0)+1)</f>
        <v>0</v>
      </c>
      <c r="AB58" s="106">
        <f>INDEX('用友贴出原始数据-费用表'!$A$5:$AL$271,MATCH($B58&amp;"调整额",'用友贴出原始数据-费用表'!$A$6:$A$348,0)+1,MATCH($AB$55,'用友贴出原始数据-费用表'!$B$5:$AL$5,0)+1)</f>
        <v>0</v>
      </c>
      <c r="AC58" s="106">
        <f>INDEX('用友贴出原始数据-费用表'!$A$5:$AL$271,MATCH($B58&amp;"调整额",'用友贴出原始数据-费用表'!$A$6:$A$348,0)+1,MATCH($AC$55,'用友贴出原始数据-费用表'!$B$5:$AL$5,0)+1)</f>
        <v>0</v>
      </c>
      <c r="AD58" s="106">
        <f>INDEX('用友贴出原始数据-费用表'!$A$5:$AL$271,MATCH($B58&amp;"调整额",'用友贴出原始数据-费用表'!$A$6:$A$348,0)+1,MATCH($AD$55,'用友贴出原始数据-费用表'!$B$5:$AL$5,0)+1)</f>
        <v>0</v>
      </c>
    </row>
    <row r="59" spans="1:30">
      <c r="A59" s="297"/>
      <c r="B59" s="75" t="s">
        <v>112</v>
      </c>
      <c r="C59" s="107">
        <f t="shared" si="7"/>
        <v>0</v>
      </c>
      <c r="D59" s="106"/>
      <c r="E59" s="106">
        <f>INDEX('用友贴出原始数据-费用表'!$A$5:$AL$271,MATCH($B59&amp;"调整额",'用友贴出原始数据-费用表'!$A$6:$A$348,0)+1,MATCH($E$55,'用友贴出原始数据-费用表'!$B$5:$AL$5,0)+1)+G59+T59+AC59+AD59</f>
        <v>0</v>
      </c>
      <c r="F59" s="106">
        <f>INDEX('用友贴出原始数据-费用表'!$A$5:$AL$271,MATCH($B59&amp;"调整额",'用友贴出原始数据-费用表'!$A$6:$A$348,0)+1,MATCH($F$55,'用友贴出原始数据-费用表'!$B$5:$AL$5,0)+1)</f>
        <v>0</v>
      </c>
      <c r="G59" s="106">
        <f>INDEX('用友贴出原始数据-费用表'!$A$5:$AL$271,MATCH($B59&amp;"调整额",'用友贴出原始数据-费用表'!$A$6:$A$348,0)+1,MATCH($G$55,'用友贴出原始数据-费用表'!$B$5:$AL$5,0)+1)</f>
        <v>0</v>
      </c>
      <c r="H59" s="106">
        <f t="shared" si="8"/>
        <v>0</v>
      </c>
      <c r="I59" s="106">
        <f>INDEX('用友贴出原始数据-费用表'!$A$5:$AL$271,MATCH($B59&amp;"调整额",'用友贴出原始数据-费用表'!$A$6:$A$348,0)+1,MATCH($I$55,'用友贴出原始数据-费用表'!$B$5:$AL$5,0)+1)</f>
        <v>0</v>
      </c>
      <c r="J59" s="106">
        <f>INDEX('用友贴出原始数据-费用表'!$A$5:$AL$271,MATCH($B59&amp;"调整额",'用友贴出原始数据-费用表'!$A$6:$A$348,0)+1,MATCH($J$55,'用友贴出原始数据-费用表'!$B$5:$AL$5,0)+1)</f>
        <v>0</v>
      </c>
      <c r="K59" s="106">
        <f>INDEX('用友贴出原始数据-费用表'!$A$5:$AL$271,MATCH($B59&amp;"调整额",'用友贴出原始数据-费用表'!$A$6:$A$348,0)+1,MATCH($K$55,'用友贴出原始数据-费用表'!$B$5:$AL$5,0)+1)</f>
        <v>0</v>
      </c>
      <c r="L59" s="106">
        <f t="shared" si="9"/>
        <v>0</v>
      </c>
      <c r="M59" s="106">
        <f>INDEX('用友贴出原始数据-费用表'!$A$5:$AL$271,MATCH($B59&amp;"调整额",'用友贴出原始数据-费用表'!$A$6:$A$348,0)+1,MATCH($M$55,'用友贴出原始数据-费用表'!$B$5:$AL$5,0)+1)</f>
        <v>0</v>
      </c>
      <c r="N59" s="106">
        <f>INDEX('用友贴出原始数据-费用表'!$A$5:$AL$271,MATCH($B59&amp;"调整额",'用友贴出原始数据-费用表'!$A$6:$A$348,0)+1,MATCH($N$55,'用友贴出原始数据-费用表'!$B$5:$AL$5,0)+1)</f>
        <v>0</v>
      </c>
      <c r="O59" s="106">
        <f>INDEX('用友贴出原始数据-费用表'!$A$5:$AL$271,MATCH($B59&amp;"调整额",'用友贴出原始数据-费用表'!$A$6:$A$348,0)+1,MATCH($O$55,'用友贴出原始数据-费用表'!$B$5:$AL$5,0)+1)</f>
        <v>0</v>
      </c>
      <c r="P59" s="106">
        <f>INDEX('用友贴出原始数据-费用表'!$A$5:$AL$271,MATCH($B59&amp;"调整额",'用友贴出原始数据-费用表'!$A$6:$A$348,0)+1,MATCH($P$55,'用友贴出原始数据-费用表'!$B$5:$AL$5,0)+1)</f>
        <v>0</v>
      </c>
      <c r="Q59" s="106">
        <f t="shared" si="10"/>
        <v>0</v>
      </c>
      <c r="R59" s="106">
        <f>INDEX('用友贴出原始数据-费用表'!$A$5:$AL$271,MATCH($B59&amp;"调整额",'用友贴出原始数据-费用表'!$A$6:$A$348,0)+1,MATCH($R$55,'用友贴出原始数据-费用表'!$B$5:$AL$5,0)+1)</f>
        <v>0</v>
      </c>
      <c r="S59" s="106">
        <f>INDEX('用友贴出原始数据-费用表'!$A$5:$AL$271,MATCH($B59&amp;"调整额",'用友贴出原始数据-费用表'!$A$6:$A$348,0)+1,MATCH($S$55,'用友贴出原始数据-费用表'!$B$5:$AL$5,0)+1)</f>
        <v>0</v>
      </c>
      <c r="T59" s="106">
        <f>INDEX('用友贴出原始数据-费用表'!$A$5:$AL$271,MATCH($B59&amp;"调整额",'用友贴出原始数据-费用表'!$A$6:$A$348,0)+1,MATCH($T$55,'用友贴出原始数据-费用表'!$B$5:$AL$5,0)+1)</f>
        <v>0</v>
      </c>
      <c r="U59" s="106">
        <f t="shared" si="11"/>
        <v>0</v>
      </c>
      <c r="V59" s="106">
        <f>INDEX('用友贴出原始数据-费用表'!$A$5:$AL$271,MATCH($B59&amp;"调整额",'用友贴出原始数据-费用表'!$A$6:$A$348,0)+1,MATCH($V$55,'用友贴出原始数据-费用表'!$B$5:$AL$5,0)+1)</f>
        <v>0</v>
      </c>
      <c r="W59" s="106">
        <f>INDEX('用友贴出原始数据-费用表'!$A$5:$AL$271,MATCH($B59&amp;"调整额",'用友贴出原始数据-费用表'!$A$6:$A$348,0)+1,MATCH($W$55,'用友贴出原始数据-费用表'!$B$5:$AL$5,0)+1)</f>
        <v>0</v>
      </c>
      <c r="X59" s="106">
        <f>INDEX('用友贴出原始数据-费用表'!$A$5:$AL$271,MATCH($B59&amp;"调整额",'用友贴出原始数据-费用表'!$A$6:$A$348,0)+1,MATCH($X$55,'用友贴出原始数据-费用表'!$B$5:$AL$5,0)+1)</f>
        <v>0</v>
      </c>
      <c r="Y59" s="106">
        <f>INDEX('用友贴出原始数据-费用表'!$A$5:$AL$271,MATCH($B59&amp;"调整额",'用友贴出原始数据-费用表'!$A$6:$A$348,0)+1,MATCH($Y$55,'用友贴出原始数据-费用表'!$B$5:$AL$5,0)+1)</f>
        <v>0</v>
      </c>
      <c r="Z59" s="106">
        <f>INDEX('用友贴出原始数据-费用表'!$A$5:$AL$271,MATCH($B59&amp;"调整额",'用友贴出原始数据-费用表'!$A$6:$A$348,0)+1,MATCH($Z$55,'用友贴出原始数据-费用表'!$B$5:$AL$5,0)+1)</f>
        <v>0</v>
      </c>
      <c r="AA59" s="106">
        <f>INDEX('用友贴出原始数据-费用表'!$A$5:$AL$271,MATCH($B59&amp;"调整额",'用友贴出原始数据-费用表'!$A$6:$A$348,0)+1,MATCH($AA$55,'用友贴出原始数据-费用表'!$B$5:$AL$5,0)+1)</f>
        <v>0</v>
      </c>
      <c r="AB59" s="106">
        <f>INDEX('用友贴出原始数据-费用表'!$A$5:$AL$271,MATCH($B59&amp;"调整额",'用友贴出原始数据-费用表'!$A$6:$A$348,0)+1,MATCH($AB$55,'用友贴出原始数据-费用表'!$B$5:$AL$5,0)+1)</f>
        <v>0</v>
      </c>
      <c r="AC59" s="106">
        <f>INDEX('用友贴出原始数据-费用表'!$A$5:$AL$271,MATCH($B59&amp;"调整额",'用友贴出原始数据-费用表'!$A$6:$A$348,0)+1,MATCH($AC$55,'用友贴出原始数据-费用表'!$B$5:$AL$5,0)+1)</f>
        <v>0</v>
      </c>
      <c r="AD59" s="106">
        <f>INDEX('用友贴出原始数据-费用表'!$A$5:$AL$271,MATCH($B59&amp;"调整额",'用友贴出原始数据-费用表'!$A$6:$A$348,0)+1,MATCH($AD$55,'用友贴出原始数据-费用表'!$B$5:$AL$5,0)+1)</f>
        <v>0</v>
      </c>
    </row>
    <row r="60" spans="1:30">
      <c r="A60" s="297"/>
      <c r="B60" s="75" t="s">
        <v>113</v>
      </c>
      <c r="C60" s="107">
        <f>D60+E60+F60+H60+L60+Q60+U60</f>
        <v>0</v>
      </c>
      <c r="D60" s="106"/>
      <c r="E60" s="106">
        <f>INDEX('用友贴出原始数据-费用表'!$A$5:$AL$271,MATCH($B60&amp;"调整额",'用友贴出原始数据-费用表'!$A$6:$A$348,0)+1,MATCH($E$55,'用友贴出原始数据-费用表'!$B$5:$AL$5,0)+1)+G60+T60+AC60+AD60</f>
        <v>0</v>
      </c>
      <c r="F60" s="106">
        <f>INDEX('用友贴出原始数据-费用表'!$A$5:$AL$271,MATCH($B60&amp;"调整额",'用友贴出原始数据-费用表'!$A$6:$A$348,0)+1,MATCH($F$55,'用友贴出原始数据-费用表'!$B$5:$AL$5,0)+1)</f>
        <v>0</v>
      </c>
      <c r="G60" s="106">
        <f>INDEX('用友贴出原始数据-费用表'!$A$5:$AL$271,MATCH($B60&amp;"调整额",'用友贴出原始数据-费用表'!$A$6:$A$348,0)+1,MATCH($G$55,'用友贴出原始数据-费用表'!$B$5:$AL$5,0)+1)</f>
        <v>0</v>
      </c>
      <c r="H60" s="106">
        <f t="shared" si="8"/>
        <v>0</v>
      </c>
      <c r="I60" s="106">
        <f>INDEX('用友贴出原始数据-费用表'!$A$5:$AL$271,MATCH($B60&amp;"调整额",'用友贴出原始数据-费用表'!$A$6:$A$348,0)+1,MATCH($I$55,'用友贴出原始数据-费用表'!$B$5:$AL$5,0)+1)</f>
        <v>0</v>
      </c>
      <c r="J60" s="106">
        <f>INDEX('用友贴出原始数据-费用表'!$A$5:$AL$271,MATCH($B60&amp;"调整额",'用友贴出原始数据-费用表'!$A$6:$A$348,0)+1,MATCH($J$55,'用友贴出原始数据-费用表'!$B$5:$AL$5,0)+1)</f>
        <v>0</v>
      </c>
      <c r="K60" s="106">
        <f>INDEX('用友贴出原始数据-费用表'!$A$5:$AL$271,MATCH($B60&amp;"调整额",'用友贴出原始数据-费用表'!$A$6:$A$348,0)+1,MATCH($K$55,'用友贴出原始数据-费用表'!$B$5:$AL$5,0)+1)</f>
        <v>0</v>
      </c>
      <c r="L60" s="106">
        <f t="shared" si="9"/>
        <v>0</v>
      </c>
      <c r="M60" s="106">
        <f>INDEX('用友贴出原始数据-费用表'!$A$5:$AL$271,MATCH($B60&amp;"调整额",'用友贴出原始数据-费用表'!$A$6:$A$348,0)+1,MATCH($M$55,'用友贴出原始数据-费用表'!$B$5:$AL$5,0)+1)</f>
        <v>0</v>
      </c>
      <c r="N60" s="106">
        <f>INDEX('用友贴出原始数据-费用表'!$A$5:$AL$271,MATCH($B60&amp;"调整额",'用友贴出原始数据-费用表'!$A$6:$A$348,0)+1,MATCH($N$55,'用友贴出原始数据-费用表'!$B$5:$AL$5,0)+1)</f>
        <v>0</v>
      </c>
      <c r="O60" s="106">
        <f>INDEX('用友贴出原始数据-费用表'!$A$5:$AL$271,MATCH($B60&amp;"调整额",'用友贴出原始数据-费用表'!$A$6:$A$348,0)+1,MATCH($O$55,'用友贴出原始数据-费用表'!$B$5:$AL$5,0)+1)</f>
        <v>0</v>
      </c>
      <c r="P60" s="106">
        <f>INDEX('用友贴出原始数据-费用表'!$A$5:$AL$271,MATCH($B60&amp;"调整额",'用友贴出原始数据-费用表'!$A$6:$A$348,0)+1,MATCH($P$55,'用友贴出原始数据-费用表'!$B$5:$AL$5,0)+1)</f>
        <v>0</v>
      </c>
      <c r="Q60" s="106">
        <f t="shared" si="10"/>
        <v>0</v>
      </c>
      <c r="R60" s="106">
        <f>INDEX('用友贴出原始数据-费用表'!$A$5:$AL$271,MATCH($B60&amp;"调整额",'用友贴出原始数据-费用表'!$A$6:$A$348,0)+1,MATCH($R$55,'用友贴出原始数据-费用表'!$B$5:$AL$5,0)+1)</f>
        <v>0</v>
      </c>
      <c r="S60" s="106">
        <f>INDEX('用友贴出原始数据-费用表'!$A$5:$AL$271,MATCH($B60&amp;"调整额",'用友贴出原始数据-费用表'!$A$6:$A$348,0)+1,MATCH($S$55,'用友贴出原始数据-费用表'!$B$5:$AL$5,0)+1)</f>
        <v>0</v>
      </c>
      <c r="T60" s="106">
        <f>INDEX('用友贴出原始数据-费用表'!$A$5:$AL$271,MATCH($B60&amp;"调整额",'用友贴出原始数据-费用表'!$A$6:$A$348,0)+1,MATCH($T$55,'用友贴出原始数据-费用表'!$B$5:$AL$5,0)+1)</f>
        <v>0</v>
      </c>
      <c r="U60" s="106">
        <f t="shared" si="11"/>
        <v>0</v>
      </c>
      <c r="V60" s="106">
        <f>INDEX('用友贴出原始数据-费用表'!$A$5:$AL$271,MATCH($B60&amp;"调整额",'用友贴出原始数据-费用表'!$A$6:$A$348,0)+1,MATCH($V$55,'用友贴出原始数据-费用表'!$B$5:$AL$5,0)+1)</f>
        <v>0</v>
      </c>
      <c r="W60" s="106">
        <f>INDEX('用友贴出原始数据-费用表'!$A$5:$AL$271,MATCH($B60&amp;"调整额",'用友贴出原始数据-费用表'!$A$6:$A$348,0)+1,MATCH($W$55,'用友贴出原始数据-费用表'!$B$5:$AL$5,0)+1)</f>
        <v>0</v>
      </c>
      <c r="X60" s="106">
        <f>INDEX('用友贴出原始数据-费用表'!$A$5:$AL$271,MATCH($B60&amp;"调整额",'用友贴出原始数据-费用表'!$A$6:$A$348,0)+1,MATCH($X$55,'用友贴出原始数据-费用表'!$B$5:$AL$5,0)+1)</f>
        <v>0</v>
      </c>
      <c r="Y60" s="106">
        <f>INDEX('用友贴出原始数据-费用表'!$A$5:$AL$271,MATCH($B60&amp;"调整额",'用友贴出原始数据-费用表'!$A$6:$A$348,0)+1,MATCH($Y$55,'用友贴出原始数据-费用表'!$B$5:$AL$5,0)+1)</f>
        <v>0</v>
      </c>
      <c r="Z60" s="106">
        <f>INDEX('用友贴出原始数据-费用表'!$A$5:$AL$271,MATCH($B60&amp;"调整额",'用友贴出原始数据-费用表'!$A$6:$A$348,0)+1,MATCH($Z$55,'用友贴出原始数据-费用表'!$B$5:$AL$5,0)+1)</f>
        <v>0</v>
      </c>
      <c r="AA60" s="106">
        <f>INDEX('用友贴出原始数据-费用表'!$A$5:$AL$271,MATCH($B60&amp;"调整额",'用友贴出原始数据-费用表'!$A$6:$A$348,0)+1,MATCH($AA$55,'用友贴出原始数据-费用表'!$B$5:$AL$5,0)+1)</f>
        <v>0</v>
      </c>
      <c r="AB60" s="106">
        <f>INDEX('用友贴出原始数据-费用表'!$A$5:$AL$271,MATCH($B60&amp;"调整额",'用友贴出原始数据-费用表'!$A$6:$A$348,0)+1,MATCH($AB$55,'用友贴出原始数据-费用表'!$B$5:$AL$5,0)+1)</f>
        <v>0</v>
      </c>
      <c r="AC60" s="106">
        <f>INDEX('用友贴出原始数据-费用表'!$A$5:$AL$271,MATCH($B60&amp;"调整额",'用友贴出原始数据-费用表'!$A$6:$A$348,0)+1,MATCH($AC$55,'用友贴出原始数据-费用表'!$B$5:$AL$5,0)+1)</f>
        <v>0</v>
      </c>
      <c r="AD60" s="106">
        <f>INDEX('用友贴出原始数据-费用表'!$A$5:$AL$271,MATCH($B60&amp;"调整额",'用友贴出原始数据-费用表'!$A$6:$A$348,0)+1,MATCH($AD$55,'用友贴出原始数据-费用表'!$B$5:$AL$5,0)+1)</f>
        <v>0</v>
      </c>
    </row>
    <row r="61" spans="1:30">
      <c r="A61" s="297"/>
      <c r="B61" s="75" t="s">
        <v>114</v>
      </c>
      <c r="C61" s="107">
        <f t="shared" si="7"/>
        <v>0</v>
      </c>
      <c r="D61" s="106"/>
      <c r="E61" s="106">
        <f>INDEX('用友贴出原始数据-费用表'!$A$5:$AL$271,MATCH($B61&amp;"调整额",'用友贴出原始数据-费用表'!$A$6:$A$348,0)+1,MATCH($E$55,'用友贴出原始数据-费用表'!$B$5:$AL$5,0)+1)+G61+T61+AC61+AD61</f>
        <v>0</v>
      </c>
      <c r="F61" s="106">
        <f>INDEX('用友贴出原始数据-费用表'!$A$5:$AL$271,MATCH($B61&amp;"调整额",'用友贴出原始数据-费用表'!$A$6:$A$348,0)+1,MATCH($F$55,'用友贴出原始数据-费用表'!$B$5:$AL$5,0)+1)</f>
        <v>0</v>
      </c>
      <c r="G61" s="106">
        <f>INDEX('用友贴出原始数据-费用表'!$A$5:$AL$271,MATCH($B61&amp;"调整额",'用友贴出原始数据-费用表'!$A$6:$A$348,0)+1,MATCH($G$55,'用友贴出原始数据-费用表'!$B$5:$AL$5,0)+1)</f>
        <v>0</v>
      </c>
      <c r="H61" s="106">
        <f t="shared" si="8"/>
        <v>0</v>
      </c>
      <c r="I61" s="106">
        <f>INDEX('用友贴出原始数据-费用表'!$A$5:$AL$271,MATCH($B61&amp;"调整额",'用友贴出原始数据-费用表'!$A$6:$A$348,0)+1,MATCH($I$55,'用友贴出原始数据-费用表'!$B$5:$AL$5,0)+1)</f>
        <v>0</v>
      </c>
      <c r="J61" s="106">
        <f>INDEX('用友贴出原始数据-费用表'!$A$5:$AL$271,MATCH($B61&amp;"调整额",'用友贴出原始数据-费用表'!$A$6:$A$348,0)+1,MATCH($J$55,'用友贴出原始数据-费用表'!$B$5:$AL$5,0)+1)</f>
        <v>0</v>
      </c>
      <c r="K61" s="106">
        <f>INDEX('用友贴出原始数据-费用表'!$A$5:$AL$271,MATCH($B61&amp;"调整额",'用友贴出原始数据-费用表'!$A$6:$A$348,0)+1,MATCH($K$55,'用友贴出原始数据-费用表'!$B$5:$AL$5,0)+1)</f>
        <v>0</v>
      </c>
      <c r="L61" s="106">
        <f t="shared" si="9"/>
        <v>0</v>
      </c>
      <c r="M61" s="106">
        <f>INDEX('用友贴出原始数据-费用表'!$A$5:$AL$271,MATCH($B61&amp;"调整额",'用友贴出原始数据-费用表'!$A$6:$A$348,0)+1,MATCH($M$55,'用友贴出原始数据-费用表'!$B$5:$AL$5,0)+1)</f>
        <v>0</v>
      </c>
      <c r="N61" s="106">
        <f>INDEX('用友贴出原始数据-费用表'!$A$5:$AL$271,MATCH($B61&amp;"调整额",'用友贴出原始数据-费用表'!$A$6:$A$348,0)+1,MATCH($N$55,'用友贴出原始数据-费用表'!$B$5:$AL$5,0)+1)</f>
        <v>0</v>
      </c>
      <c r="O61" s="106">
        <f>INDEX('用友贴出原始数据-费用表'!$A$5:$AL$271,MATCH($B61&amp;"调整额",'用友贴出原始数据-费用表'!$A$6:$A$348,0)+1,MATCH($O$55,'用友贴出原始数据-费用表'!$B$5:$AL$5,0)+1)</f>
        <v>0</v>
      </c>
      <c r="P61" s="106">
        <f>INDEX('用友贴出原始数据-费用表'!$A$5:$AL$271,MATCH($B61&amp;"调整额",'用友贴出原始数据-费用表'!$A$6:$A$348,0)+1,MATCH($P$55,'用友贴出原始数据-费用表'!$B$5:$AL$5,0)+1)</f>
        <v>0</v>
      </c>
      <c r="Q61" s="106">
        <f t="shared" si="10"/>
        <v>0</v>
      </c>
      <c r="R61" s="106">
        <f>INDEX('用友贴出原始数据-费用表'!$A$5:$AL$271,MATCH($B61&amp;"调整额",'用友贴出原始数据-费用表'!$A$6:$A$348,0)+1,MATCH($R$55,'用友贴出原始数据-费用表'!$B$5:$AL$5,0)+1)</f>
        <v>0</v>
      </c>
      <c r="S61" s="106">
        <f>INDEX('用友贴出原始数据-费用表'!$A$5:$AL$271,MATCH($B61&amp;"调整额",'用友贴出原始数据-费用表'!$A$6:$A$348,0)+1,MATCH($S$55,'用友贴出原始数据-费用表'!$B$5:$AL$5,0)+1)</f>
        <v>0</v>
      </c>
      <c r="T61" s="106">
        <f>INDEX('用友贴出原始数据-费用表'!$A$5:$AL$271,MATCH($B61&amp;"调整额",'用友贴出原始数据-费用表'!$A$6:$A$348,0)+1,MATCH($T$55,'用友贴出原始数据-费用表'!$B$5:$AL$5,0)+1)</f>
        <v>0</v>
      </c>
      <c r="U61" s="106">
        <f t="shared" si="11"/>
        <v>0</v>
      </c>
      <c r="V61" s="106">
        <f>INDEX('用友贴出原始数据-费用表'!$A$5:$AL$271,MATCH($B61&amp;"调整额",'用友贴出原始数据-费用表'!$A$6:$A$348,0)+1,MATCH($V$55,'用友贴出原始数据-费用表'!$B$5:$AL$5,0)+1)</f>
        <v>0</v>
      </c>
      <c r="W61" s="106">
        <f>INDEX('用友贴出原始数据-费用表'!$A$5:$AL$271,MATCH($B61&amp;"调整额",'用友贴出原始数据-费用表'!$A$6:$A$348,0)+1,MATCH($W$55,'用友贴出原始数据-费用表'!$B$5:$AL$5,0)+1)</f>
        <v>0</v>
      </c>
      <c r="X61" s="106">
        <f>INDEX('用友贴出原始数据-费用表'!$A$5:$AL$271,MATCH($B61&amp;"调整额",'用友贴出原始数据-费用表'!$A$6:$A$348,0)+1,MATCH($X$55,'用友贴出原始数据-费用表'!$B$5:$AL$5,0)+1)</f>
        <v>0</v>
      </c>
      <c r="Y61" s="106">
        <f>INDEX('用友贴出原始数据-费用表'!$A$5:$AL$271,MATCH($B61&amp;"调整额",'用友贴出原始数据-费用表'!$A$6:$A$348,0)+1,MATCH($Y$55,'用友贴出原始数据-费用表'!$B$5:$AL$5,0)+1)</f>
        <v>0</v>
      </c>
      <c r="Z61" s="106">
        <f>INDEX('用友贴出原始数据-费用表'!$A$5:$AL$271,MATCH($B61&amp;"调整额",'用友贴出原始数据-费用表'!$A$6:$A$348,0)+1,MATCH($Z$55,'用友贴出原始数据-费用表'!$B$5:$AL$5,0)+1)</f>
        <v>0</v>
      </c>
      <c r="AA61" s="106">
        <f>INDEX('用友贴出原始数据-费用表'!$A$5:$AL$271,MATCH($B61&amp;"调整额",'用友贴出原始数据-费用表'!$A$6:$A$348,0)+1,MATCH($AA$55,'用友贴出原始数据-费用表'!$B$5:$AL$5,0)+1)</f>
        <v>0</v>
      </c>
      <c r="AB61" s="106">
        <f>INDEX('用友贴出原始数据-费用表'!$A$5:$AL$271,MATCH($B61&amp;"调整额",'用友贴出原始数据-费用表'!$A$6:$A$348,0)+1,MATCH($AB$55,'用友贴出原始数据-费用表'!$B$5:$AL$5,0)+1)</f>
        <v>0</v>
      </c>
      <c r="AC61" s="106">
        <f>INDEX('用友贴出原始数据-费用表'!$A$5:$AL$271,MATCH($B61&amp;"调整额",'用友贴出原始数据-费用表'!$A$6:$A$348,0)+1,MATCH($AC$55,'用友贴出原始数据-费用表'!$B$5:$AL$5,0)+1)</f>
        <v>0</v>
      </c>
      <c r="AD61" s="106">
        <f>INDEX('用友贴出原始数据-费用表'!$A$5:$AL$271,MATCH($B61&amp;"调整额",'用友贴出原始数据-费用表'!$A$6:$A$348,0)+1,MATCH($AD$55,'用友贴出原始数据-费用表'!$B$5:$AL$5,0)+1)</f>
        <v>0</v>
      </c>
    </row>
    <row r="62" spans="1:30">
      <c r="A62" s="297"/>
      <c r="B62" s="75" t="s">
        <v>115</v>
      </c>
      <c r="C62" s="107">
        <f t="shared" si="7"/>
        <v>0</v>
      </c>
      <c r="D62" s="106"/>
      <c r="E62" s="106">
        <f>INDEX('用友贴出原始数据-费用表'!$A$5:$AL$271,MATCH($B62&amp;"调整额",'用友贴出原始数据-费用表'!$A$6:$A$348,0)+1,MATCH($E$55,'用友贴出原始数据-费用表'!$B$5:$AL$5,0)+1)+G62+T62+AC62+AD62</f>
        <v>0</v>
      </c>
      <c r="F62" s="106">
        <f>INDEX('用友贴出原始数据-费用表'!$A$5:$AL$271,MATCH($B62&amp;"调整额",'用友贴出原始数据-费用表'!$A$6:$A$348,0)+1,MATCH($F$55,'用友贴出原始数据-费用表'!$B$5:$AL$5,0)+1)</f>
        <v>0</v>
      </c>
      <c r="G62" s="106">
        <f>INDEX('用友贴出原始数据-费用表'!$A$5:$AL$271,MATCH($B62&amp;"调整额",'用友贴出原始数据-费用表'!$A$6:$A$348,0)+1,MATCH($G$55,'用友贴出原始数据-费用表'!$B$5:$AL$5,0)+1)</f>
        <v>0</v>
      </c>
      <c r="H62" s="106">
        <f t="shared" si="8"/>
        <v>0</v>
      </c>
      <c r="I62" s="106">
        <f>INDEX('用友贴出原始数据-费用表'!$A$5:$AL$271,MATCH($B62&amp;"调整额",'用友贴出原始数据-费用表'!$A$6:$A$348,0)+1,MATCH($I$55,'用友贴出原始数据-费用表'!$B$5:$AL$5,0)+1)</f>
        <v>0</v>
      </c>
      <c r="J62" s="106">
        <f>INDEX('用友贴出原始数据-费用表'!$A$5:$AL$271,MATCH($B62&amp;"调整额",'用友贴出原始数据-费用表'!$A$6:$A$348,0)+1,MATCH($J$55,'用友贴出原始数据-费用表'!$B$5:$AL$5,0)+1)</f>
        <v>0</v>
      </c>
      <c r="K62" s="106">
        <f>INDEX('用友贴出原始数据-费用表'!$A$5:$AL$271,MATCH($B62&amp;"调整额",'用友贴出原始数据-费用表'!$A$6:$A$348,0)+1,MATCH($K$55,'用友贴出原始数据-费用表'!$B$5:$AL$5,0)+1)</f>
        <v>0</v>
      </c>
      <c r="L62" s="106">
        <f t="shared" si="9"/>
        <v>0</v>
      </c>
      <c r="M62" s="106">
        <f>INDEX('用友贴出原始数据-费用表'!$A$5:$AL$271,MATCH($B62&amp;"调整额",'用友贴出原始数据-费用表'!$A$6:$A$348,0)+1,MATCH($M$55,'用友贴出原始数据-费用表'!$B$5:$AL$5,0)+1)</f>
        <v>0</v>
      </c>
      <c r="N62" s="106">
        <f>INDEX('用友贴出原始数据-费用表'!$A$5:$AL$271,MATCH($B62&amp;"调整额",'用友贴出原始数据-费用表'!$A$6:$A$348,0)+1,MATCH($N$55,'用友贴出原始数据-费用表'!$B$5:$AL$5,0)+1)</f>
        <v>0</v>
      </c>
      <c r="O62" s="106">
        <f>INDEX('用友贴出原始数据-费用表'!$A$5:$AL$271,MATCH($B62&amp;"调整额",'用友贴出原始数据-费用表'!$A$6:$A$348,0)+1,MATCH($O$55,'用友贴出原始数据-费用表'!$B$5:$AL$5,0)+1)</f>
        <v>0</v>
      </c>
      <c r="P62" s="106">
        <f>INDEX('用友贴出原始数据-费用表'!$A$5:$AL$271,MATCH($B62&amp;"调整额",'用友贴出原始数据-费用表'!$A$6:$A$348,0)+1,MATCH($P$55,'用友贴出原始数据-费用表'!$B$5:$AL$5,0)+1)</f>
        <v>0</v>
      </c>
      <c r="Q62" s="106">
        <f t="shared" si="10"/>
        <v>0</v>
      </c>
      <c r="R62" s="106">
        <f>INDEX('用友贴出原始数据-费用表'!$A$5:$AL$271,MATCH($B62&amp;"调整额",'用友贴出原始数据-费用表'!$A$6:$A$348,0)+1,MATCH($R$55,'用友贴出原始数据-费用表'!$B$5:$AL$5,0)+1)</f>
        <v>0</v>
      </c>
      <c r="S62" s="106">
        <f>INDEX('用友贴出原始数据-费用表'!$A$5:$AL$271,MATCH($B62&amp;"调整额",'用友贴出原始数据-费用表'!$A$6:$A$348,0)+1,MATCH($S$55,'用友贴出原始数据-费用表'!$B$5:$AL$5,0)+1)</f>
        <v>0</v>
      </c>
      <c r="T62" s="106">
        <f>INDEX('用友贴出原始数据-费用表'!$A$5:$AL$271,MATCH($B62&amp;"调整额",'用友贴出原始数据-费用表'!$A$6:$A$348,0)+1,MATCH($T$55,'用友贴出原始数据-费用表'!$B$5:$AL$5,0)+1)</f>
        <v>0</v>
      </c>
      <c r="U62" s="106">
        <f t="shared" si="11"/>
        <v>0</v>
      </c>
      <c r="V62" s="106">
        <f>INDEX('用友贴出原始数据-费用表'!$A$5:$AL$271,MATCH($B62&amp;"调整额",'用友贴出原始数据-费用表'!$A$6:$A$348,0)+1,MATCH($V$55,'用友贴出原始数据-费用表'!$B$5:$AL$5,0)+1)</f>
        <v>0</v>
      </c>
      <c r="W62" s="106">
        <f>INDEX('用友贴出原始数据-费用表'!$A$5:$AL$271,MATCH($B62&amp;"调整额",'用友贴出原始数据-费用表'!$A$6:$A$348,0)+1,MATCH($W$55,'用友贴出原始数据-费用表'!$B$5:$AL$5,0)+1)</f>
        <v>0</v>
      </c>
      <c r="X62" s="106">
        <f>INDEX('用友贴出原始数据-费用表'!$A$5:$AL$271,MATCH($B62&amp;"调整额",'用友贴出原始数据-费用表'!$A$6:$A$348,0)+1,MATCH($X$55,'用友贴出原始数据-费用表'!$B$5:$AL$5,0)+1)</f>
        <v>0</v>
      </c>
      <c r="Y62" s="106">
        <f>INDEX('用友贴出原始数据-费用表'!$A$5:$AL$271,MATCH($B62&amp;"调整额",'用友贴出原始数据-费用表'!$A$6:$A$348,0)+1,MATCH($Y$55,'用友贴出原始数据-费用表'!$B$5:$AL$5,0)+1)</f>
        <v>0</v>
      </c>
      <c r="Z62" s="106">
        <f>INDEX('用友贴出原始数据-费用表'!$A$5:$AL$271,MATCH($B62&amp;"调整额",'用友贴出原始数据-费用表'!$A$6:$A$348,0)+1,MATCH($Z$55,'用友贴出原始数据-费用表'!$B$5:$AL$5,0)+1)</f>
        <v>0</v>
      </c>
      <c r="AA62" s="106">
        <f>INDEX('用友贴出原始数据-费用表'!$A$5:$AL$271,MATCH($B62&amp;"调整额",'用友贴出原始数据-费用表'!$A$6:$A$348,0)+1,MATCH($AA$55,'用友贴出原始数据-费用表'!$B$5:$AL$5,0)+1)</f>
        <v>0</v>
      </c>
      <c r="AB62" s="106">
        <f>INDEX('用友贴出原始数据-费用表'!$A$5:$AL$271,MATCH($B62&amp;"调整额",'用友贴出原始数据-费用表'!$A$6:$A$348,0)+1,MATCH($AB$55,'用友贴出原始数据-费用表'!$B$5:$AL$5,0)+1)</f>
        <v>0</v>
      </c>
      <c r="AC62" s="106">
        <f>INDEX('用友贴出原始数据-费用表'!$A$5:$AL$271,MATCH($B62&amp;"调整额",'用友贴出原始数据-费用表'!$A$6:$A$348,0)+1,MATCH($AC$55,'用友贴出原始数据-费用表'!$B$5:$AL$5,0)+1)</f>
        <v>0</v>
      </c>
      <c r="AD62" s="106">
        <f>INDEX('用友贴出原始数据-费用表'!$A$5:$AL$271,MATCH($B62&amp;"调整额",'用友贴出原始数据-费用表'!$A$6:$A$348,0)+1,MATCH($AD$55,'用友贴出原始数据-费用表'!$B$5:$AL$5,0)+1)</f>
        <v>0</v>
      </c>
    </row>
    <row r="63" spans="1:30">
      <c r="A63" s="297"/>
      <c r="B63" s="75" t="s">
        <v>116</v>
      </c>
      <c r="C63" s="107">
        <f t="shared" si="7"/>
        <v>0</v>
      </c>
      <c r="D63" s="106"/>
      <c r="E63" s="106">
        <f>INDEX('用友贴出原始数据-费用表'!$A$5:$AL$271,MATCH($B63&amp;"调整额",'用友贴出原始数据-费用表'!$A$6:$A$348,0)+1,MATCH($E$55,'用友贴出原始数据-费用表'!$B$5:$AL$5,0)+1)+G63+T63+AC63+AD63</f>
        <v>0</v>
      </c>
      <c r="F63" s="106">
        <f>INDEX('用友贴出原始数据-费用表'!$A$5:$AL$271,MATCH($B63&amp;"调整额",'用友贴出原始数据-费用表'!$A$6:$A$348,0)+1,MATCH($F$55,'用友贴出原始数据-费用表'!$B$5:$AL$5,0)+1)</f>
        <v>0</v>
      </c>
      <c r="G63" s="106">
        <f>INDEX('用友贴出原始数据-费用表'!$A$5:$AL$271,MATCH($B63&amp;"调整额",'用友贴出原始数据-费用表'!$A$6:$A$348,0)+1,MATCH($G$55,'用友贴出原始数据-费用表'!$B$5:$AL$5,0)+1)</f>
        <v>0</v>
      </c>
      <c r="H63" s="106">
        <f t="shared" si="8"/>
        <v>0</v>
      </c>
      <c r="I63" s="106">
        <f>INDEX('用友贴出原始数据-费用表'!$A$5:$AL$271,MATCH($B63&amp;"调整额",'用友贴出原始数据-费用表'!$A$6:$A$348,0)+1,MATCH($I$55,'用友贴出原始数据-费用表'!$B$5:$AL$5,0)+1)</f>
        <v>0</v>
      </c>
      <c r="J63" s="106">
        <f>INDEX('用友贴出原始数据-费用表'!$A$5:$AL$271,MATCH($B63&amp;"调整额",'用友贴出原始数据-费用表'!$A$6:$A$348,0)+1,MATCH($J$55,'用友贴出原始数据-费用表'!$B$5:$AL$5,0)+1)</f>
        <v>0</v>
      </c>
      <c r="K63" s="106">
        <f>INDEX('用友贴出原始数据-费用表'!$A$5:$AL$271,MATCH($B63&amp;"调整额",'用友贴出原始数据-费用表'!$A$6:$A$348,0)+1,MATCH($K$55,'用友贴出原始数据-费用表'!$B$5:$AL$5,0)+1)</f>
        <v>0</v>
      </c>
      <c r="L63" s="106">
        <f t="shared" si="9"/>
        <v>0</v>
      </c>
      <c r="M63" s="106">
        <f>INDEX('用友贴出原始数据-费用表'!$A$5:$AL$271,MATCH($B63&amp;"调整额",'用友贴出原始数据-费用表'!$A$6:$A$348,0)+1,MATCH($M$55,'用友贴出原始数据-费用表'!$B$5:$AL$5,0)+1)</f>
        <v>0</v>
      </c>
      <c r="N63" s="106">
        <f>INDEX('用友贴出原始数据-费用表'!$A$5:$AL$271,MATCH($B63&amp;"调整额",'用友贴出原始数据-费用表'!$A$6:$A$348,0)+1,MATCH($N$55,'用友贴出原始数据-费用表'!$B$5:$AL$5,0)+1)</f>
        <v>0</v>
      </c>
      <c r="O63" s="106">
        <f>INDEX('用友贴出原始数据-费用表'!$A$5:$AL$271,MATCH($B63&amp;"调整额",'用友贴出原始数据-费用表'!$A$6:$A$348,0)+1,MATCH($O$55,'用友贴出原始数据-费用表'!$B$5:$AL$5,0)+1)</f>
        <v>0</v>
      </c>
      <c r="P63" s="106">
        <f>INDEX('用友贴出原始数据-费用表'!$A$5:$AL$271,MATCH($B63&amp;"调整额",'用友贴出原始数据-费用表'!$A$6:$A$348,0)+1,MATCH($P$55,'用友贴出原始数据-费用表'!$B$5:$AL$5,0)+1)</f>
        <v>0</v>
      </c>
      <c r="Q63" s="106">
        <f t="shared" si="10"/>
        <v>0</v>
      </c>
      <c r="R63" s="106">
        <f>INDEX('用友贴出原始数据-费用表'!$A$5:$AL$271,MATCH($B63&amp;"调整额",'用友贴出原始数据-费用表'!$A$6:$A$348,0)+1,MATCH($R$55,'用友贴出原始数据-费用表'!$B$5:$AL$5,0)+1)</f>
        <v>0</v>
      </c>
      <c r="S63" s="106">
        <f>INDEX('用友贴出原始数据-费用表'!$A$5:$AL$271,MATCH($B63&amp;"调整额",'用友贴出原始数据-费用表'!$A$6:$A$348,0)+1,MATCH($S$55,'用友贴出原始数据-费用表'!$B$5:$AL$5,0)+1)</f>
        <v>0</v>
      </c>
      <c r="T63" s="106">
        <f>INDEX('用友贴出原始数据-费用表'!$A$5:$AL$271,MATCH($B63&amp;"调整额",'用友贴出原始数据-费用表'!$A$6:$A$348,0)+1,MATCH($T$55,'用友贴出原始数据-费用表'!$B$5:$AL$5,0)+1)</f>
        <v>0</v>
      </c>
      <c r="U63" s="106">
        <f t="shared" si="11"/>
        <v>0</v>
      </c>
      <c r="V63" s="106">
        <f>INDEX('用友贴出原始数据-费用表'!$A$5:$AL$271,MATCH($B63&amp;"调整额",'用友贴出原始数据-费用表'!$A$6:$A$348,0)+1,MATCH($V$55,'用友贴出原始数据-费用表'!$B$5:$AL$5,0)+1)</f>
        <v>0</v>
      </c>
      <c r="W63" s="106">
        <f>INDEX('用友贴出原始数据-费用表'!$A$5:$AL$271,MATCH($B63&amp;"调整额",'用友贴出原始数据-费用表'!$A$6:$A$348,0)+1,MATCH($W$55,'用友贴出原始数据-费用表'!$B$5:$AL$5,0)+1)</f>
        <v>0</v>
      </c>
      <c r="X63" s="106">
        <f>INDEX('用友贴出原始数据-费用表'!$A$5:$AL$271,MATCH($B63&amp;"调整额",'用友贴出原始数据-费用表'!$A$6:$A$348,0)+1,MATCH($X$55,'用友贴出原始数据-费用表'!$B$5:$AL$5,0)+1)</f>
        <v>0</v>
      </c>
      <c r="Y63" s="106">
        <f>INDEX('用友贴出原始数据-费用表'!$A$5:$AL$271,MATCH($B63&amp;"调整额",'用友贴出原始数据-费用表'!$A$6:$A$348,0)+1,MATCH($Y$55,'用友贴出原始数据-费用表'!$B$5:$AL$5,0)+1)</f>
        <v>0</v>
      </c>
      <c r="Z63" s="106">
        <f>INDEX('用友贴出原始数据-费用表'!$A$5:$AL$271,MATCH($B63&amp;"调整额",'用友贴出原始数据-费用表'!$A$6:$A$348,0)+1,MATCH($Z$55,'用友贴出原始数据-费用表'!$B$5:$AL$5,0)+1)</f>
        <v>0</v>
      </c>
      <c r="AA63" s="106">
        <f>INDEX('用友贴出原始数据-费用表'!$A$5:$AL$271,MATCH($B63&amp;"调整额",'用友贴出原始数据-费用表'!$A$6:$A$348,0)+1,MATCH($AA$55,'用友贴出原始数据-费用表'!$B$5:$AL$5,0)+1)</f>
        <v>0</v>
      </c>
      <c r="AB63" s="106">
        <f>INDEX('用友贴出原始数据-费用表'!$A$5:$AL$271,MATCH($B63&amp;"调整额",'用友贴出原始数据-费用表'!$A$6:$A$348,0)+1,MATCH($AB$55,'用友贴出原始数据-费用表'!$B$5:$AL$5,0)+1)</f>
        <v>0</v>
      </c>
      <c r="AC63" s="106">
        <f>INDEX('用友贴出原始数据-费用表'!$A$5:$AL$271,MATCH($B63&amp;"调整额",'用友贴出原始数据-费用表'!$A$6:$A$348,0)+1,MATCH($AC$55,'用友贴出原始数据-费用表'!$B$5:$AL$5,0)+1)</f>
        <v>0</v>
      </c>
      <c r="AD63" s="106">
        <f>INDEX('用友贴出原始数据-费用表'!$A$5:$AL$271,MATCH($B63&amp;"调整额",'用友贴出原始数据-费用表'!$A$6:$A$348,0)+1,MATCH($AD$55,'用友贴出原始数据-费用表'!$B$5:$AL$5,0)+1)</f>
        <v>0</v>
      </c>
    </row>
    <row r="64" spans="1:30">
      <c r="A64" s="297"/>
      <c r="B64" s="75" t="s">
        <v>117</v>
      </c>
      <c r="C64" s="107">
        <f t="shared" si="7"/>
        <v>0</v>
      </c>
      <c r="D64" s="106"/>
      <c r="E64" s="106">
        <f>INDEX('用友贴出原始数据-费用表'!$A$5:$AL$271,MATCH($B64&amp;"调整额",'用友贴出原始数据-费用表'!$A$6:$A$348,0)+1,MATCH($E$55,'用友贴出原始数据-费用表'!$B$5:$AL$5,0)+1)+G64+T64+AC64+AD64</f>
        <v>0</v>
      </c>
      <c r="F64" s="106">
        <f>INDEX('用友贴出原始数据-费用表'!$A$5:$AL$271,MATCH($B64&amp;"调整额",'用友贴出原始数据-费用表'!$A$6:$A$348,0)+1,MATCH($F$55,'用友贴出原始数据-费用表'!$B$5:$AL$5,0)+1)</f>
        <v>0</v>
      </c>
      <c r="G64" s="106">
        <f>INDEX('用友贴出原始数据-费用表'!$A$5:$AL$271,MATCH($B64&amp;"调整额",'用友贴出原始数据-费用表'!$A$6:$A$348,0)+1,MATCH($G$55,'用友贴出原始数据-费用表'!$B$5:$AL$5,0)+1)</f>
        <v>0</v>
      </c>
      <c r="H64" s="106">
        <f t="shared" si="8"/>
        <v>0</v>
      </c>
      <c r="I64" s="106">
        <f>INDEX('用友贴出原始数据-费用表'!$A$5:$AL$271,MATCH($B64&amp;"调整额",'用友贴出原始数据-费用表'!$A$6:$A$348,0)+1,MATCH($I$55,'用友贴出原始数据-费用表'!$B$5:$AL$5,0)+1)</f>
        <v>0</v>
      </c>
      <c r="J64" s="106">
        <f>INDEX('用友贴出原始数据-费用表'!$A$5:$AL$271,MATCH($B64&amp;"调整额",'用友贴出原始数据-费用表'!$A$6:$A$348,0)+1,MATCH($J$55,'用友贴出原始数据-费用表'!$B$5:$AL$5,0)+1)</f>
        <v>0</v>
      </c>
      <c r="K64" s="106">
        <f>INDEX('用友贴出原始数据-费用表'!$A$5:$AL$271,MATCH($B64&amp;"调整额",'用友贴出原始数据-费用表'!$A$6:$A$348,0)+1,MATCH($K$55,'用友贴出原始数据-费用表'!$B$5:$AL$5,0)+1)</f>
        <v>0</v>
      </c>
      <c r="L64" s="106">
        <f t="shared" si="9"/>
        <v>0</v>
      </c>
      <c r="M64" s="106">
        <f>INDEX('用友贴出原始数据-费用表'!$A$5:$AL$271,MATCH($B64&amp;"调整额",'用友贴出原始数据-费用表'!$A$6:$A$348,0)+1,MATCH($M$55,'用友贴出原始数据-费用表'!$B$5:$AL$5,0)+1)</f>
        <v>0</v>
      </c>
      <c r="N64" s="106">
        <f>INDEX('用友贴出原始数据-费用表'!$A$5:$AL$271,MATCH($B64&amp;"调整额",'用友贴出原始数据-费用表'!$A$6:$A$348,0)+1,MATCH($N$55,'用友贴出原始数据-费用表'!$B$5:$AL$5,0)+1)</f>
        <v>0</v>
      </c>
      <c r="O64" s="106">
        <f>INDEX('用友贴出原始数据-费用表'!$A$5:$AL$271,MATCH($B64&amp;"调整额",'用友贴出原始数据-费用表'!$A$6:$A$348,0)+1,MATCH($O$55,'用友贴出原始数据-费用表'!$B$5:$AL$5,0)+1)</f>
        <v>0</v>
      </c>
      <c r="P64" s="106">
        <f>INDEX('用友贴出原始数据-费用表'!$A$5:$AL$271,MATCH($B64&amp;"调整额",'用友贴出原始数据-费用表'!$A$6:$A$348,0)+1,MATCH($P$55,'用友贴出原始数据-费用表'!$B$5:$AL$5,0)+1)</f>
        <v>0</v>
      </c>
      <c r="Q64" s="106">
        <f t="shared" si="10"/>
        <v>0</v>
      </c>
      <c r="R64" s="106">
        <f>INDEX('用友贴出原始数据-费用表'!$A$5:$AL$271,MATCH($B64&amp;"调整额",'用友贴出原始数据-费用表'!$A$6:$A$348,0)+1,MATCH($R$55,'用友贴出原始数据-费用表'!$B$5:$AL$5,0)+1)</f>
        <v>0</v>
      </c>
      <c r="S64" s="106">
        <f>INDEX('用友贴出原始数据-费用表'!$A$5:$AL$271,MATCH($B64&amp;"调整额",'用友贴出原始数据-费用表'!$A$6:$A$348,0)+1,MATCH($S$55,'用友贴出原始数据-费用表'!$B$5:$AL$5,0)+1)</f>
        <v>0</v>
      </c>
      <c r="T64" s="106">
        <f>INDEX('用友贴出原始数据-费用表'!$A$5:$AL$271,MATCH($B64&amp;"调整额",'用友贴出原始数据-费用表'!$A$6:$A$348,0)+1,MATCH($T$55,'用友贴出原始数据-费用表'!$B$5:$AL$5,0)+1)</f>
        <v>0</v>
      </c>
      <c r="U64" s="106">
        <f t="shared" si="11"/>
        <v>0</v>
      </c>
      <c r="V64" s="106">
        <f>INDEX('用友贴出原始数据-费用表'!$A$5:$AL$271,MATCH($B64&amp;"调整额",'用友贴出原始数据-费用表'!$A$6:$A$348,0)+1,MATCH($V$55,'用友贴出原始数据-费用表'!$B$5:$AL$5,0)+1)</f>
        <v>0</v>
      </c>
      <c r="W64" s="106">
        <f>INDEX('用友贴出原始数据-费用表'!$A$5:$AL$271,MATCH($B64&amp;"调整额",'用友贴出原始数据-费用表'!$A$6:$A$348,0)+1,MATCH($W$55,'用友贴出原始数据-费用表'!$B$5:$AL$5,0)+1)</f>
        <v>0</v>
      </c>
      <c r="X64" s="106">
        <f>INDEX('用友贴出原始数据-费用表'!$A$5:$AL$271,MATCH($B64&amp;"调整额",'用友贴出原始数据-费用表'!$A$6:$A$348,0)+1,MATCH($X$55,'用友贴出原始数据-费用表'!$B$5:$AL$5,0)+1)</f>
        <v>0</v>
      </c>
      <c r="Y64" s="106">
        <f>INDEX('用友贴出原始数据-费用表'!$A$5:$AL$271,MATCH($B64&amp;"调整额",'用友贴出原始数据-费用表'!$A$6:$A$348,0)+1,MATCH($Y$55,'用友贴出原始数据-费用表'!$B$5:$AL$5,0)+1)</f>
        <v>0</v>
      </c>
      <c r="Z64" s="106">
        <f>INDEX('用友贴出原始数据-费用表'!$A$5:$AL$271,MATCH($B64&amp;"调整额",'用友贴出原始数据-费用表'!$A$6:$A$348,0)+1,MATCH($Z$55,'用友贴出原始数据-费用表'!$B$5:$AL$5,0)+1)</f>
        <v>0</v>
      </c>
      <c r="AA64" s="106">
        <f>INDEX('用友贴出原始数据-费用表'!$A$5:$AL$271,MATCH($B64&amp;"调整额",'用友贴出原始数据-费用表'!$A$6:$A$348,0)+1,MATCH($AA$55,'用友贴出原始数据-费用表'!$B$5:$AL$5,0)+1)</f>
        <v>0</v>
      </c>
      <c r="AB64" s="106">
        <f>INDEX('用友贴出原始数据-费用表'!$A$5:$AL$271,MATCH($B64&amp;"调整额",'用友贴出原始数据-费用表'!$A$6:$A$348,0)+1,MATCH($AB$55,'用友贴出原始数据-费用表'!$B$5:$AL$5,0)+1)</f>
        <v>0</v>
      </c>
      <c r="AC64" s="106">
        <f>INDEX('用友贴出原始数据-费用表'!$A$5:$AL$271,MATCH($B64&amp;"调整额",'用友贴出原始数据-费用表'!$A$6:$A$348,0)+1,MATCH($AC$55,'用友贴出原始数据-费用表'!$B$5:$AL$5,0)+1)</f>
        <v>0</v>
      </c>
      <c r="AD64" s="106">
        <f>INDEX('用友贴出原始数据-费用表'!$A$5:$AL$271,MATCH($B64&amp;"调整额",'用友贴出原始数据-费用表'!$A$6:$A$348,0)+1,MATCH($AD$55,'用友贴出原始数据-费用表'!$B$5:$AL$5,0)+1)</f>
        <v>0</v>
      </c>
    </row>
    <row r="65" spans="1:30">
      <c r="A65" s="297"/>
      <c r="B65" s="75" t="s">
        <v>118</v>
      </c>
      <c r="C65" s="107">
        <f t="shared" si="7"/>
        <v>0</v>
      </c>
      <c r="D65" s="106"/>
      <c r="E65" s="106">
        <f>INDEX('用友贴出原始数据-费用表'!$A$5:$AL$271,MATCH($B65&amp;"调整额",'用友贴出原始数据-费用表'!$A$6:$A$348,0)+1,MATCH($E$55,'用友贴出原始数据-费用表'!$B$5:$AL$5,0)+1)+G65+T65+AC65+AD65</f>
        <v>0</v>
      </c>
      <c r="F65" s="106">
        <f>INDEX('用友贴出原始数据-费用表'!$A$5:$AL$271,MATCH($B65&amp;"调整额",'用友贴出原始数据-费用表'!$A$6:$A$348,0)+1,MATCH($F$55,'用友贴出原始数据-费用表'!$B$5:$AL$5,0)+1)</f>
        <v>0</v>
      </c>
      <c r="G65" s="106">
        <f>INDEX('用友贴出原始数据-费用表'!$A$5:$AL$271,MATCH($B65&amp;"调整额",'用友贴出原始数据-费用表'!$A$6:$A$348,0)+1,MATCH($G$55,'用友贴出原始数据-费用表'!$B$5:$AL$5,0)+1)</f>
        <v>0</v>
      </c>
      <c r="H65" s="106">
        <f t="shared" si="8"/>
        <v>0</v>
      </c>
      <c r="I65" s="106">
        <f>INDEX('用友贴出原始数据-费用表'!$A$5:$AL$271,MATCH($B65&amp;"调整额",'用友贴出原始数据-费用表'!$A$6:$A$348,0)+1,MATCH($I$55,'用友贴出原始数据-费用表'!$B$5:$AL$5,0)+1)</f>
        <v>0</v>
      </c>
      <c r="J65" s="106">
        <f>INDEX('用友贴出原始数据-费用表'!$A$5:$AL$271,MATCH($B65&amp;"调整额",'用友贴出原始数据-费用表'!$A$6:$A$348,0)+1,MATCH($J$55,'用友贴出原始数据-费用表'!$B$5:$AL$5,0)+1)</f>
        <v>0</v>
      </c>
      <c r="K65" s="106">
        <f>INDEX('用友贴出原始数据-费用表'!$A$5:$AL$271,MATCH($B65&amp;"调整额",'用友贴出原始数据-费用表'!$A$6:$A$348,0)+1,MATCH($K$55,'用友贴出原始数据-费用表'!$B$5:$AL$5,0)+1)</f>
        <v>0</v>
      </c>
      <c r="L65" s="106">
        <f t="shared" si="9"/>
        <v>0</v>
      </c>
      <c r="M65" s="106">
        <f>INDEX('用友贴出原始数据-费用表'!$A$5:$AL$271,MATCH($B65&amp;"调整额",'用友贴出原始数据-费用表'!$A$6:$A$348,0)+1,MATCH($M$55,'用友贴出原始数据-费用表'!$B$5:$AL$5,0)+1)</f>
        <v>0</v>
      </c>
      <c r="N65" s="106">
        <f>INDEX('用友贴出原始数据-费用表'!$A$5:$AL$271,MATCH($B65&amp;"调整额",'用友贴出原始数据-费用表'!$A$6:$A$348,0)+1,MATCH($N$55,'用友贴出原始数据-费用表'!$B$5:$AL$5,0)+1)</f>
        <v>0</v>
      </c>
      <c r="O65" s="106">
        <f>INDEX('用友贴出原始数据-费用表'!$A$5:$AL$271,MATCH($B65&amp;"调整额",'用友贴出原始数据-费用表'!$A$6:$A$348,0)+1,MATCH($O$55,'用友贴出原始数据-费用表'!$B$5:$AL$5,0)+1)</f>
        <v>0</v>
      </c>
      <c r="P65" s="106">
        <f>INDEX('用友贴出原始数据-费用表'!$A$5:$AL$271,MATCH($B65&amp;"调整额",'用友贴出原始数据-费用表'!$A$6:$A$348,0)+1,MATCH($P$55,'用友贴出原始数据-费用表'!$B$5:$AL$5,0)+1)</f>
        <v>0</v>
      </c>
      <c r="Q65" s="106">
        <f t="shared" si="10"/>
        <v>0</v>
      </c>
      <c r="R65" s="106">
        <f>INDEX('用友贴出原始数据-费用表'!$A$5:$AL$271,MATCH($B65&amp;"调整额",'用友贴出原始数据-费用表'!$A$6:$A$348,0)+1,MATCH($R$55,'用友贴出原始数据-费用表'!$B$5:$AL$5,0)+1)</f>
        <v>0</v>
      </c>
      <c r="S65" s="106">
        <f>INDEX('用友贴出原始数据-费用表'!$A$5:$AL$271,MATCH($B65&amp;"调整额",'用友贴出原始数据-费用表'!$A$6:$A$348,0)+1,MATCH($S$55,'用友贴出原始数据-费用表'!$B$5:$AL$5,0)+1)</f>
        <v>0</v>
      </c>
      <c r="T65" s="106">
        <f>INDEX('用友贴出原始数据-费用表'!$A$5:$AL$271,MATCH($B65&amp;"调整额",'用友贴出原始数据-费用表'!$A$6:$A$348,0)+1,MATCH($T$55,'用友贴出原始数据-费用表'!$B$5:$AL$5,0)+1)</f>
        <v>0</v>
      </c>
      <c r="U65" s="106">
        <f t="shared" si="11"/>
        <v>0</v>
      </c>
      <c r="V65" s="106">
        <f>INDEX('用友贴出原始数据-费用表'!$A$5:$AL$271,MATCH($B65&amp;"调整额",'用友贴出原始数据-费用表'!$A$6:$A$348,0)+1,MATCH($V$55,'用友贴出原始数据-费用表'!$B$5:$AL$5,0)+1)</f>
        <v>0</v>
      </c>
      <c r="W65" s="106">
        <f>INDEX('用友贴出原始数据-费用表'!$A$5:$AL$271,MATCH($B65&amp;"调整额",'用友贴出原始数据-费用表'!$A$6:$A$348,0)+1,MATCH($W$55,'用友贴出原始数据-费用表'!$B$5:$AL$5,0)+1)</f>
        <v>0</v>
      </c>
      <c r="X65" s="106">
        <f>INDEX('用友贴出原始数据-费用表'!$A$5:$AL$271,MATCH($B65&amp;"调整额",'用友贴出原始数据-费用表'!$A$6:$A$348,0)+1,MATCH($X$55,'用友贴出原始数据-费用表'!$B$5:$AL$5,0)+1)</f>
        <v>0</v>
      </c>
      <c r="Y65" s="106">
        <f>INDEX('用友贴出原始数据-费用表'!$A$5:$AL$271,MATCH($B65&amp;"调整额",'用友贴出原始数据-费用表'!$A$6:$A$348,0)+1,MATCH($Y$55,'用友贴出原始数据-费用表'!$B$5:$AL$5,0)+1)</f>
        <v>0</v>
      </c>
      <c r="Z65" s="106">
        <f>INDEX('用友贴出原始数据-费用表'!$A$5:$AL$271,MATCH($B65&amp;"调整额",'用友贴出原始数据-费用表'!$A$6:$A$348,0)+1,MATCH($Z$55,'用友贴出原始数据-费用表'!$B$5:$AL$5,0)+1)</f>
        <v>0</v>
      </c>
      <c r="AA65" s="106">
        <f>INDEX('用友贴出原始数据-费用表'!$A$5:$AL$271,MATCH($B65&amp;"调整额",'用友贴出原始数据-费用表'!$A$6:$A$348,0)+1,MATCH($AA$55,'用友贴出原始数据-费用表'!$B$5:$AL$5,0)+1)</f>
        <v>0</v>
      </c>
      <c r="AB65" s="106">
        <f>INDEX('用友贴出原始数据-费用表'!$A$5:$AL$271,MATCH($B65&amp;"调整额",'用友贴出原始数据-费用表'!$A$6:$A$348,0)+1,MATCH($AB$55,'用友贴出原始数据-费用表'!$B$5:$AL$5,0)+1)</f>
        <v>0</v>
      </c>
      <c r="AC65" s="106">
        <f>INDEX('用友贴出原始数据-费用表'!$A$5:$AL$271,MATCH($B65&amp;"调整额",'用友贴出原始数据-费用表'!$A$6:$A$348,0)+1,MATCH($AC$55,'用友贴出原始数据-费用表'!$B$5:$AL$5,0)+1)</f>
        <v>0</v>
      </c>
      <c r="AD65" s="106">
        <f>INDEX('用友贴出原始数据-费用表'!$A$5:$AL$271,MATCH($B65&amp;"调整额",'用友贴出原始数据-费用表'!$A$6:$A$348,0)+1,MATCH($AD$55,'用友贴出原始数据-费用表'!$B$5:$AL$5,0)+1)</f>
        <v>0</v>
      </c>
    </row>
    <row r="66" spans="1:30" ht="13.5" customHeight="1">
      <c r="A66" s="298"/>
      <c r="B66" s="76" t="s">
        <v>119</v>
      </c>
      <c r="C66" s="110">
        <f t="shared" si="7"/>
        <v>0</v>
      </c>
      <c r="D66" s="110">
        <f t="shared" ref="D66" si="12">E66+F66+G66+I66+M66+R66+V66</f>
        <v>0</v>
      </c>
      <c r="E66" s="110">
        <f t="shared" ref="E66" si="13">F66+G66+H66+J66+N66+S66+W66</f>
        <v>0</v>
      </c>
      <c r="F66" s="110">
        <f t="shared" ref="F66" si="14">G66+H66+I66+K66+O66+T66+X66</f>
        <v>0</v>
      </c>
      <c r="G66" s="110">
        <f t="shared" ref="G66" si="15">H66+I66+J66+L66+P66+U66+Y66</f>
        <v>0</v>
      </c>
      <c r="H66" s="110">
        <f t="shared" ref="H66" si="16">I66+J66+K66+M66+Q66+V66+Z66</f>
        <v>0</v>
      </c>
      <c r="I66" s="110">
        <f t="shared" ref="I66" si="17">J66+K66+L66+N66+R66+W66+AA66</f>
        <v>0</v>
      </c>
      <c r="J66" s="110">
        <f t="shared" ref="J66" si="18">K66+L66+M66+O66+S66+X66+AB66</f>
        <v>0</v>
      </c>
      <c r="K66" s="110">
        <f t="shared" ref="K66" si="19">L66+M66+N66+P66+T66+Y66+AC66</f>
        <v>0</v>
      </c>
      <c r="L66" s="110">
        <f t="shared" ref="L66" si="20">M66+N66+O66+Q66+U66+Z66+AD66</f>
        <v>0</v>
      </c>
      <c r="M66" s="110">
        <f t="shared" ref="M66" si="21">N66+O66+P66+R66+V66+AA66+AE66</f>
        <v>0</v>
      </c>
      <c r="N66" s="110">
        <f t="shared" ref="N66" si="22">O66+P66+Q66+S66+W66+AB66+AF66</f>
        <v>0</v>
      </c>
      <c r="O66" s="110">
        <f t="shared" ref="O66" si="23">P66+Q66+R66+T66+X66+AC66+AG66</f>
        <v>0</v>
      </c>
      <c r="P66" s="110">
        <f t="shared" ref="P66" si="24">Q66+R66+S66+U66+Y66+AD66+AH66</f>
        <v>0</v>
      </c>
      <c r="Q66" s="110">
        <f t="shared" ref="Q66" si="25">R66+S66+T66+V66+Z66+AE66+AI66</f>
        <v>0</v>
      </c>
      <c r="R66" s="110">
        <f t="shared" ref="R66" si="26">S66+T66+U66+W66+AA66+AF66+AJ66</f>
        <v>0</v>
      </c>
      <c r="S66" s="110">
        <f t="shared" ref="S66" si="27">T66+U66+V66+X66+AB66+AG66+AK66</f>
        <v>0</v>
      </c>
      <c r="T66" s="110">
        <f t="shared" ref="T66" si="28">U66+V66+W66+Y66+AC66+AH66+AL66</f>
        <v>0</v>
      </c>
      <c r="U66" s="110">
        <f t="shared" ref="U66" si="29">V66+W66+X66+Z66+AD66+AI66+AM66</f>
        <v>0</v>
      </c>
      <c r="V66" s="110">
        <f t="shared" ref="V66" si="30">W66+X66+Y66+AA66+AE66+AJ66+AN66</f>
        <v>0</v>
      </c>
      <c r="W66" s="110">
        <f t="shared" ref="W66" si="31">X66+Y66+Z66+AB66+AF66+AK66+AO66</f>
        <v>0</v>
      </c>
      <c r="X66" s="110">
        <f t="shared" ref="X66" si="32">Y66+Z66+AA66+AC66+AG66+AL66+AP66</f>
        <v>0</v>
      </c>
      <c r="Y66" s="110">
        <f t="shared" ref="Y66" si="33">Z66+AA66+AB66+AD66+AH66+AM66+AQ66</f>
        <v>0</v>
      </c>
      <c r="Z66" s="110">
        <f t="shared" ref="Z66" si="34">AA66+AB66+AC66+AE66+AI66+AN66+AR66</f>
        <v>0</v>
      </c>
      <c r="AA66" s="110">
        <f t="shared" ref="AA66" si="35">AB66+AC66+AD66+AF66+AJ66+AO66+AS66</f>
        <v>0</v>
      </c>
      <c r="AB66" s="110">
        <f t="shared" ref="AB66" si="36">AC66+AD66+AE66+AG66+AK66+AP66+AT66</f>
        <v>0</v>
      </c>
      <c r="AC66" s="110">
        <f t="shared" ref="AC66" si="37">AD66+AE66+AF66+AH66+AL66+AQ66+AU66</f>
        <v>0</v>
      </c>
      <c r="AD66" s="110">
        <f t="shared" ref="AD66" si="38">AE66+AF66+AG66+AI66+AM66+AR66+AV66</f>
        <v>0</v>
      </c>
    </row>
    <row r="67" spans="1:30" ht="13.5" customHeight="1">
      <c r="A67" s="299" t="s">
        <v>120</v>
      </c>
      <c r="B67" s="75" t="s">
        <v>121</v>
      </c>
      <c r="C67" s="107">
        <f t="shared" si="7"/>
        <v>1010226.46</v>
      </c>
      <c r="D67" s="106"/>
      <c r="E67" s="106">
        <f>INDEX('用友贴出原始数据-费用表'!$A$5:$AL$271,MATCH($B67&amp;"调整额",'用友贴出原始数据-费用表'!$A$6:$A$348,0)+1,MATCH($E$55,'用友贴出原始数据-费用表'!$B$5:$AL$5,0)+1)+G67+T67+AC67+AD67</f>
        <v>0</v>
      </c>
      <c r="F67" s="106">
        <f>INDEX('用友贴出原始数据-费用表'!$A$5:$AL$271,MATCH($B67&amp;"调整额",'用友贴出原始数据-费用表'!$A$6:$A$348,0)+1,MATCH($F$55,'用友贴出原始数据-费用表'!$B$5:$AL$5,0)+1)</f>
        <v>0</v>
      </c>
      <c r="G67" s="106">
        <f>INDEX('用友贴出原始数据-费用表'!$A$5:$AL$271,MATCH($B67&amp;"调整额",'用友贴出原始数据-费用表'!$A$6:$A$348,0)+1,MATCH($G$55,'用友贴出原始数据-费用表'!$B$5:$AL$5,0)+1)</f>
        <v>0</v>
      </c>
      <c r="H67" s="106">
        <f t="shared" si="8"/>
        <v>36590.75</v>
      </c>
      <c r="I67" s="106">
        <f>INDEX('用友贴出原始数据-费用表'!$A$5:$AL$271,MATCH($B67&amp;"调整额",'用友贴出原始数据-费用表'!$A$6:$A$348,0)+1,MATCH($I$55,'用友贴出原始数据-费用表'!$B$5:$AL$5,0)+1)</f>
        <v>0</v>
      </c>
      <c r="J67" s="106">
        <f>INDEX('用友贴出原始数据-费用表'!$A$5:$AL$271,MATCH($B67&amp;"调整额",'用友贴出原始数据-费用表'!$A$6:$A$348,0)+1,MATCH($J$55,'用友贴出原始数据-费用表'!$B$5:$AL$5,0)+1)</f>
        <v>36590.75</v>
      </c>
      <c r="K67" s="106">
        <f>INDEX('用友贴出原始数据-费用表'!$A$5:$AL$271,MATCH($B67&amp;"调整额",'用友贴出原始数据-费用表'!$A$6:$A$348,0)+1,MATCH($K$55,'用友贴出原始数据-费用表'!$B$5:$AL$5,0)+1)</f>
        <v>0</v>
      </c>
      <c r="L67" s="106">
        <f t="shared" si="9"/>
        <v>973635.71</v>
      </c>
      <c r="M67" s="106">
        <f>INDEX('用友贴出原始数据-费用表'!$A$5:$AL$271,MATCH($B67&amp;"调整额",'用友贴出原始数据-费用表'!$A$6:$A$348,0)+1,MATCH($M$55,'用友贴出原始数据-费用表'!$B$5:$AL$5,0)+1)</f>
        <v>0</v>
      </c>
      <c r="N67" s="106">
        <f>INDEX('用友贴出原始数据-费用表'!$A$5:$AL$271,MATCH($B67&amp;"调整额",'用友贴出原始数据-费用表'!$A$6:$A$348,0)+1,MATCH($N$55,'用友贴出原始数据-费用表'!$B$5:$AL$5,0)+1)</f>
        <v>0</v>
      </c>
      <c r="O67" s="106">
        <f>INDEX('用友贴出原始数据-费用表'!$A$5:$AL$271,MATCH($B67&amp;"调整额",'用友贴出原始数据-费用表'!$A$6:$A$348,0)+1,MATCH($O$55,'用友贴出原始数据-费用表'!$B$5:$AL$5,0)+1)</f>
        <v>973635.71</v>
      </c>
      <c r="P67" s="106">
        <f>INDEX('用友贴出原始数据-费用表'!$A$5:$AL$271,MATCH($B67&amp;"调整额",'用友贴出原始数据-费用表'!$A$6:$A$348,0)+1,MATCH($P$55,'用友贴出原始数据-费用表'!$B$5:$AL$5,0)+1)</f>
        <v>0</v>
      </c>
      <c r="Q67" s="106">
        <f t="shared" si="10"/>
        <v>0</v>
      </c>
      <c r="R67" s="106">
        <f>INDEX('用友贴出原始数据-费用表'!$A$5:$AL$271,MATCH($B67&amp;"调整额",'用友贴出原始数据-费用表'!$A$6:$A$348,0)+1,MATCH($R$55,'用友贴出原始数据-费用表'!$B$5:$AL$5,0)+1)</f>
        <v>0</v>
      </c>
      <c r="S67" s="106">
        <f>INDEX('用友贴出原始数据-费用表'!$A$5:$AL$271,MATCH($B67&amp;"调整额",'用友贴出原始数据-费用表'!$A$6:$A$348,0)+1,MATCH($S$55,'用友贴出原始数据-费用表'!$B$5:$AL$5,0)+1)</f>
        <v>0</v>
      </c>
      <c r="T67" s="106">
        <f>INDEX('用友贴出原始数据-费用表'!$A$5:$AL$271,MATCH($B67&amp;"调整额",'用友贴出原始数据-费用表'!$A$6:$A$348,0)+1,MATCH($T$55,'用友贴出原始数据-费用表'!$B$5:$AL$5,0)+1)</f>
        <v>0</v>
      </c>
      <c r="U67" s="106">
        <f t="shared" si="11"/>
        <v>0</v>
      </c>
      <c r="V67" s="106">
        <f>INDEX('用友贴出原始数据-费用表'!$A$5:$AL$271,MATCH($B67&amp;"调整额",'用友贴出原始数据-费用表'!$A$6:$A$348,0)+1,MATCH($V$55,'用友贴出原始数据-费用表'!$B$5:$AL$5,0)+1)</f>
        <v>0</v>
      </c>
      <c r="W67" s="106">
        <f>INDEX('用友贴出原始数据-费用表'!$A$5:$AL$271,MATCH($B67&amp;"调整额",'用友贴出原始数据-费用表'!$A$6:$A$348,0)+1,MATCH($W$55,'用友贴出原始数据-费用表'!$B$5:$AL$5,0)+1)</f>
        <v>0</v>
      </c>
      <c r="X67" s="106">
        <f>INDEX('用友贴出原始数据-费用表'!$A$5:$AL$271,MATCH($B67&amp;"调整额",'用友贴出原始数据-费用表'!$A$6:$A$348,0)+1,MATCH($X$55,'用友贴出原始数据-费用表'!$B$5:$AL$5,0)+1)</f>
        <v>0</v>
      </c>
      <c r="Y67" s="106">
        <f>INDEX('用友贴出原始数据-费用表'!$A$5:$AL$271,MATCH($B67&amp;"调整额",'用友贴出原始数据-费用表'!$A$6:$A$348,0)+1,MATCH($Y$55,'用友贴出原始数据-费用表'!$B$5:$AL$5,0)+1)</f>
        <v>0</v>
      </c>
      <c r="Z67" s="106">
        <f>INDEX('用友贴出原始数据-费用表'!$A$5:$AL$271,MATCH($B67&amp;"调整额",'用友贴出原始数据-费用表'!$A$6:$A$348,0)+1,MATCH($Z$55,'用友贴出原始数据-费用表'!$B$5:$AL$5,0)+1)</f>
        <v>0</v>
      </c>
      <c r="AA67" s="106">
        <f>INDEX('用友贴出原始数据-费用表'!$A$5:$AL$271,MATCH($B67&amp;"调整额",'用友贴出原始数据-费用表'!$A$6:$A$348,0)+1,MATCH($AA$55,'用友贴出原始数据-费用表'!$B$5:$AL$5,0)+1)</f>
        <v>0</v>
      </c>
      <c r="AB67" s="106">
        <f>INDEX('用友贴出原始数据-费用表'!$A$5:$AL$271,MATCH($B67&amp;"调整额",'用友贴出原始数据-费用表'!$A$6:$A$348,0)+1,MATCH($AB$55,'用友贴出原始数据-费用表'!$B$5:$AL$5,0)+1)</f>
        <v>0</v>
      </c>
      <c r="AC67" s="106">
        <f>INDEX('用友贴出原始数据-费用表'!$A$5:$AL$271,MATCH($B67&amp;"调整额",'用友贴出原始数据-费用表'!$A$6:$A$348,0)+1,MATCH($AC$55,'用友贴出原始数据-费用表'!$B$5:$AL$5,0)+1)</f>
        <v>0</v>
      </c>
      <c r="AD67" s="106">
        <f>INDEX('用友贴出原始数据-费用表'!$A$5:$AL$271,MATCH($B67&amp;"调整额",'用友贴出原始数据-费用表'!$A$6:$A$348,0)+1,MATCH($AD$55,'用友贴出原始数据-费用表'!$B$5:$AL$5,0)+1)</f>
        <v>0</v>
      </c>
    </row>
    <row r="68" spans="1:30">
      <c r="A68" s="300"/>
      <c r="B68" s="75" t="s">
        <v>122</v>
      </c>
      <c r="C68" s="107">
        <f t="shared" si="7"/>
        <v>0</v>
      </c>
      <c r="D68" s="106">
        <v>3018867.92</v>
      </c>
      <c r="E68" s="106">
        <f>INDEX('用友贴出原始数据-费用表'!$A$5:$AL$271,MATCH($B68&amp;"调整额",'用友贴出原始数据-费用表'!$A$6:$A$348,0)+1,MATCH($E$55,'用友贴出原始数据-费用表'!$B$5:$AL$5,0)+1)+G68+T68+AC68+AD68</f>
        <v>0</v>
      </c>
      <c r="F68" s="106">
        <f>INDEX('用友贴出原始数据-费用表'!$A$5:$AL$271,MATCH($B68&amp;"调整额",'用友贴出原始数据-费用表'!$A$6:$A$348,0)+1,MATCH($F$55,'用友贴出原始数据-费用表'!$B$5:$AL$5,0)+1)</f>
        <v>-3018867.92</v>
      </c>
      <c r="G68" s="106">
        <f>INDEX('用友贴出原始数据-费用表'!$A$5:$AL$271,MATCH($B68&amp;"调整额",'用友贴出原始数据-费用表'!$A$6:$A$348,0)+1,MATCH($G$55,'用友贴出原始数据-费用表'!$B$5:$AL$5,0)+1)</f>
        <v>0</v>
      </c>
      <c r="H68" s="106">
        <f t="shared" si="8"/>
        <v>0</v>
      </c>
      <c r="I68" s="106">
        <f>INDEX('用友贴出原始数据-费用表'!$A$5:$AL$271,MATCH($B68&amp;"调整额",'用友贴出原始数据-费用表'!$A$6:$A$348,0)+1,MATCH($I$55,'用友贴出原始数据-费用表'!$B$5:$AL$5,0)+1)</f>
        <v>0</v>
      </c>
      <c r="J68" s="106">
        <f>INDEX('用友贴出原始数据-费用表'!$A$5:$AL$271,MATCH($B68&amp;"调整额",'用友贴出原始数据-费用表'!$A$6:$A$348,0)+1,MATCH($J$55,'用友贴出原始数据-费用表'!$B$5:$AL$5,0)+1)</f>
        <v>0</v>
      </c>
      <c r="K68" s="106">
        <f>INDEX('用友贴出原始数据-费用表'!$A$5:$AL$271,MATCH($B68&amp;"调整额",'用友贴出原始数据-费用表'!$A$6:$A$348,0)+1,MATCH($K$55,'用友贴出原始数据-费用表'!$B$5:$AL$5,0)+1)</f>
        <v>0</v>
      </c>
      <c r="L68" s="106">
        <f t="shared" si="9"/>
        <v>0</v>
      </c>
      <c r="M68" s="106">
        <f>INDEX('用友贴出原始数据-费用表'!$A$5:$AL$271,MATCH($B68&amp;"调整额",'用友贴出原始数据-费用表'!$A$6:$A$348,0)+1,MATCH($M$55,'用友贴出原始数据-费用表'!$B$5:$AL$5,0)+1)</f>
        <v>0</v>
      </c>
      <c r="N68" s="106">
        <f>INDEX('用友贴出原始数据-费用表'!$A$5:$AL$271,MATCH($B68&amp;"调整额",'用友贴出原始数据-费用表'!$A$6:$A$348,0)+1,MATCH($N$55,'用友贴出原始数据-费用表'!$B$5:$AL$5,0)+1)</f>
        <v>0</v>
      </c>
      <c r="O68" s="106">
        <f>INDEX('用友贴出原始数据-费用表'!$A$5:$AL$271,MATCH($B68&amp;"调整额",'用友贴出原始数据-费用表'!$A$6:$A$348,0)+1,MATCH($O$55,'用友贴出原始数据-费用表'!$B$5:$AL$5,0)+1)</f>
        <v>0</v>
      </c>
      <c r="P68" s="106">
        <f>INDEX('用友贴出原始数据-费用表'!$A$5:$AL$271,MATCH($B68&amp;"调整额",'用友贴出原始数据-费用表'!$A$6:$A$348,0)+1,MATCH($P$55,'用友贴出原始数据-费用表'!$B$5:$AL$5,0)+1)</f>
        <v>0</v>
      </c>
      <c r="Q68" s="106">
        <f t="shared" si="10"/>
        <v>0</v>
      </c>
      <c r="R68" s="106">
        <f>INDEX('用友贴出原始数据-费用表'!$A$5:$AL$271,MATCH($B68&amp;"调整额",'用友贴出原始数据-费用表'!$A$6:$A$348,0)+1,MATCH($R$55,'用友贴出原始数据-费用表'!$B$5:$AL$5,0)+1)</f>
        <v>0</v>
      </c>
      <c r="S68" s="106">
        <f>INDEX('用友贴出原始数据-费用表'!$A$5:$AL$271,MATCH($B68&amp;"调整额",'用友贴出原始数据-费用表'!$A$6:$A$348,0)+1,MATCH($S$55,'用友贴出原始数据-费用表'!$B$5:$AL$5,0)+1)</f>
        <v>0</v>
      </c>
      <c r="T68" s="106">
        <f>INDEX('用友贴出原始数据-费用表'!$A$5:$AL$271,MATCH($B68&amp;"调整额",'用友贴出原始数据-费用表'!$A$6:$A$348,0)+1,MATCH($T$55,'用友贴出原始数据-费用表'!$B$5:$AL$5,0)+1)</f>
        <v>0</v>
      </c>
      <c r="U68" s="106">
        <f t="shared" si="11"/>
        <v>0</v>
      </c>
      <c r="V68" s="106">
        <f>INDEX('用友贴出原始数据-费用表'!$A$5:$AL$271,MATCH($B68&amp;"调整额",'用友贴出原始数据-费用表'!$A$6:$A$348,0)+1,MATCH($V$55,'用友贴出原始数据-费用表'!$B$5:$AL$5,0)+1)</f>
        <v>0</v>
      </c>
      <c r="W68" s="106">
        <f>INDEX('用友贴出原始数据-费用表'!$A$5:$AL$271,MATCH($B68&amp;"调整额",'用友贴出原始数据-费用表'!$A$6:$A$348,0)+1,MATCH($W$55,'用友贴出原始数据-费用表'!$B$5:$AL$5,0)+1)</f>
        <v>0</v>
      </c>
      <c r="X68" s="106">
        <f>INDEX('用友贴出原始数据-费用表'!$A$5:$AL$271,MATCH($B68&amp;"调整额",'用友贴出原始数据-费用表'!$A$6:$A$348,0)+1,MATCH($X$55,'用友贴出原始数据-费用表'!$B$5:$AL$5,0)+1)</f>
        <v>0</v>
      </c>
      <c r="Y68" s="106">
        <f>INDEX('用友贴出原始数据-费用表'!$A$5:$AL$271,MATCH($B68&amp;"调整额",'用友贴出原始数据-费用表'!$A$6:$A$348,0)+1,MATCH($Y$55,'用友贴出原始数据-费用表'!$B$5:$AL$5,0)+1)</f>
        <v>0</v>
      </c>
      <c r="Z68" s="106">
        <f>INDEX('用友贴出原始数据-费用表'!$A$5:$AL$271,MATCH($B68&amp;"调整额",'用友贴出原始数据-费用表'!$A$6:$A$348,0)+1,MATCH($Z$55,'用友贴出原始数据-费用表'!$B$5:$AL$5,0)+1)</f>
        <v>0</v>
      </c>
      <c r="AA68" s="106">
        <f>INDEX('用友贴出原始数据-费用表'!$A$5:$AL$271,MATCH($B68&amp;"调整额",'用友贴出原始数据-费用表'!$A$6:$A$348,0)+1,MATCH($AA$55,'用友贴出原始数据-费用表'!$B$5:$AL$5,0)+1)</f>
        <v>0</v>
      </c>
      <c r="AB68" s="106">
        <f>INDEX('用友贴出原始数据-费用表'!$A$5:$AL$271,MATCH($B68&amp;"调整额",'用友贴出原始数据-费用表'!$A$6:$A$348,0)+1,MATCH($AB$55,'用友贴出原始数据-费用表'!$B$5:$AL$5,0)+1)</f>
        <v>0</v>
      </c>
      <c r="AC68" s="106">
        <f>INDEX('用友贴出原始数据-费用表'!$A$5:$AL$271,MATCH($B68&amp;"调整额",'用友贴出原始数据-费用表'!$A$6:$A$348,0)+1,MATCH($AC$55,'用友贴出原始数据-费用表'!$B$5:$AL$5,0)+1)</f>
        <v>0</v>
      </c>
      <c r="AD68" s="106">
        <f>INDEX('用友贴出原始数据-费用表'!$A$5:$AL$271,MATCH($B68&amp;"调整额",'用友贴出原始数据-费用表'!$A$6:$A$348,0)+1,MATCH($AD$55,'用友贴出原始数据-费用表'!$B$5:$AL$5,0)+1)</f>
        <v>0</v>
      </c>
    </row>
    <row r="69" spans="1:30">
      <c r="A69" s="300"/>
      <c r="B69" s="75" t="s">
        <v>123</v>
      </c>
      <c r="C69" s="107">
        <f t="shared" si="7"/>
        <v>3.2499999088031473E-3</v>
      </c>
      <c r="D69" s="106">
        <f>-1041502.05995-16704.76</f>
        <v>-1058206.8199499999</v>
      </c>
      <c r="E69" s="106">
        <f>INDEX('用友贴出原始数据-费用表'!$A$5:$AL$271,MATCH($B69&amp;"调整额",'用友贴出原始数据-费用表'!$A$6:$A$348,0)+1,MATCH($E$55,'用友贴出原始数据-费用表'!$B$5:$AL$5,0)+1)+G69+T69+AC69+AD69</f>
        <v>148350.8432</v>
      </c>
      <c r="F69" s="106">
        <f>INDEX('用友贴出原始数据-费用表'!$A$5:$AL$271,MATCH($B69&amp;"调整额",'用友贴出原始数据-费用表'!$A$6:$A$348,0)+1,MATCH($F$55,'用友贴出原始数据-费用表'!$B$5:$AL$5,0)+1)</f>
        <v>209954.3818</v>
      </c>
      <c r="G69" s="106">
        <f>INDEX('用友贴出原始数据-费用表'!$A$5:$AL$271,MATCH($B69&amp;"调整额",'用友贴出原始数据-费用表'!$A$6:$A$348,0)+1,MATCH($G$55,'用友贴出原始数据-费用表'!$B$5:$AL$5,0)+1)</f>
        <v>36249.950100000002</v>
      </c>
      <c r="H69" s="106">
        <f t="shared" si="8"/>
        <v>-113496.71549999999</v>
      </c>
      <c r="I69" s="106">
        <f>INDEX('用友贴出原始数据-费用表'!$A$5:$AL$271,MATCH($B69&amp;"调整额",'用友贴出原始数据-费用表'!$A$6:$A$348,0)+1,MATCH($I$55,'用友贴出原始数据-费用表'!$B$5:$AL$5,0)+1)</f>
        <v>-21864.5</v>
      </c>
      <c r="J69" s="106">
        <f>INDEX('用友贴出原始数据-费用表'!$A$5:$AL$271,MATCH($B69&amp;"调整额",'用友贴出原始数据-费用表'!$A$6:$A$348,0)+1,MATCH($J$55,'用友贴出原始数据-费用表'!$B$5:$AL$5,0)+1)</f>
        <v>-2011.382625</v>
      </c>
      <c r="K69" s="106">
        <f>INDEX('用友贴出原始数据-费用表'!$A$5:$AL$271,MATCH($B69&amp;"调整额",'用友贴出原始数据-费用表'!$A$6:$A$348,0)+1,MATCH($K$55,'用友贴出原始数据-费用表'!$B$5:$AL$5,0)+1)</f>
        <v>-89620.832874999993</v>
      </c>
      <c r="L69" s="106">
        <f t="shared" si="9"/>
        <v>-63414.113874999995</v>
      </c>
      <c r="M69" s="106">
        <f>INDEX('用友贴出原始数据-费用表'!$A$5:$AL$271,MATCH($B69&amp;"调整额",'用友贴出原始数据-费用表'!$A$6:$A$348,0)+1,MATCH($M$55,'用友贴出原始数据-费用表'!$B$5:$AL$5,0)+1)</f>
        <v>-9510.4030000000002</v>
      </c>
      <c r="N69" s="106">
        <f>INDEX('用友贴出原始数据-费用表'!$A$5:$AL$271,MATCH($B69&amp;"调整额",'用友贴出原始数据-费用表'!$A$6:$A$348,0)+1,MATCH($N$55,'用友贴出原始数据-费用表'!$B$5:$AL$5,0)+1)</f>
        <v>-38698.654575</v>
      </c>
      <c r="O69" s="106">
        <f>INDEX('用友贴出原始数据-费用表'!$A$5:$AL$271,MATCH($B69&amp;"调整额",'用友贴出原始数据-费用表'!$A$6:$A$348,0)+1,MATCH($O$55,'用友贴出原始数据-费用表'!$B$5:$AL$5,0)+1)</f>
        <v>-42972.291075000001</v>
      </c>
      <c r="P69" s="106">
        <f>INDEX('用友贴出原始数据-费用表'!$A$5:$AL$271,MATCH($B69&amp;"调整额",'用友贴出原始数据-费用表'!$A$6:$A$348,0)+1,MATCH($P$55,'用友贴出原始数据-费用表'!$B$5:$AL$5,0)+1)</f>
        <v>27767.234775000001</v>
      </c>
      <c r="Q69" s="106">
        <f t="shared" si="10"/>
        <v>886138.60317499994</v>
      </c>
      <c r="R69" s="106">
        <f>INDEX('用友贴出原始数据-费用表'!$A$5:$AL$271,MATCH($B69&amp;"调整额",'用友贴出原始数据-费用表'!$A$6:$A$348,0)+1,MATCH($R$55,'用友贴出原始数据-费用表'!$B$5:$AL$5,0)+1)</f>
        <v>880526.27407499996</v>
      </c>
      <c r="S69" s="106">
        <f>INDEX('用友贴出原始数据-费用表'!$A$5:$AL$271,MATCH($B69&amp;"调整额",'用友贴出原始数据-费用表'!$A$6:$A$348,0)+1,MATCH($S$55,'用友贴出原始数据-费用表'!$B$5:$AL$5,0)+1)</f>
        <v>5612.3290999999999</v>
      </c>
      <c r="T69" s="106">
        <f>INDEX('用友贴出原始数据-费用表'!$A$5:$AL$271,MATCH($B69&amp;"调整额",'用友贴出原始数据-费用表'!$A$6:$A$348,0)+1,MATCH($T$55,'用友贴出原始数据-费用表'!$B$5:$AL$5,0)+1)</f>
        <v>0</v>
      </c>
      <c r="U69" s="106">
        <f t="shared" si="11"/>
        <v>-9326.1756000000005</v>
      </c>
      <c r="V69" s="106">
        <f>INDEX('用友贴出原始数据-费用表'!$A$5:$AL$271,MATCH($B69&amp;"调整额",'用友贴出原始数据-费用表'!$A$6:$A$348,0)+1,MATCH($V$55,'用友贴出原始数据-费用表'!$B$5:$AL$5,0)+1)</f>
        <v>0</v>
      </c>
      <c r="W69" s="106">
        <f>INDEX('用友贴出原始数据-费用表'!$A$5:$AL$271,MATCH($B69&amp;"调整额",'用友贴出原始数据-费用表'!$A$6:$A$348,0)+1,MATCH($W$55,'用友贴出原始数据-费用表'!$B$5:$AL$5,0)+1)</f>
        <v>-619.10379999999998</v>
      </c>
      <c r="X69" s="106">
        <f>INDEX('用友贴出原始数据-费用表'!$A$5:$AL$271,MATCH($B69&amp;"调整额",'用友贴出原始数据-费用表'!$A$6:$A$348,0)+1,MATCH($X$55,'用友贴出原始数据-费用表'!$B$5:$AL$5,0)+1)</f>
        <v>-8707.0717999999997</v>
      </c>
      <c r="Y69" s="106">
        <f>INDEX('用友贴出原始数据-费用表'!$A$5:$AL$271,MATCH($B69&amp;"调整额",'用友贴出原始数据-费用表'!$A$6:$A$348,0)+1,MATCH($Y$55,'用友贴出原始数据-费用表'!$B$5:$AL$5,0)+1)</f>
        <v>0</v>
      </c>
      <c r="Z69" s="106">
        <f>INDEX('用友贴出原始数据-费用表'!$A$5:$AL$271,MATCH($B69&amp;"调整额",'用友贴出原始数据-费用表'!$A$6:$A$348,0)+1,MATCH($Z$55,'用友贴出原始数据-费用表'!$B$5:$AL$5,0)+1)</f>
        <v>0</v>
      </c>
      <c r="AA69" s="106">
        <f>INDEX('用友贴出原始数据-费用表'!$A$5:$AL$271,MATCH($B69&amp;"调整额",'用友贴出原始数据-费用表'!$A$6:$A$348,0)+1,MATCH($AA$55,'用友贴出原始数据-费用表'!$B$5:$AL$5,0)+1)</f>
        <v>0</v>
      </c>
      <c r="AB69" s="106">
        <f>INDEX('用友贴出原始数据-费用表'!$A$5:$AL$271,MATCH($B69&amp;"调整额",'用友贴出原始数据-费用表'!$A$6:$A$348,0)+1,MATCH($AB$55,'用友贴出原始数据-费用表'!$B$5:$AL$5,0)+1)</f>
        <v>0</v>
      </c>
      <c r="AC69" s="106">
        <f>INDEX('用友贴出原始数据-费用表'!$A$5:$AL$271,MATCH($B69&amp;"调整额",'用友贴出原始数据-费用表'!$A$6:$A$348,0)+1,MATCH($AC$55,'用友贴出原始数据-费用表'!$B$5:$AL$5,0)+1)</f>
        <v>0</v>
      </c>
      <c r="AD69" s="106">
        <f>INDEX('用友贴出原始数据-费用表'!$A$5:$AL$271,MATCH($B69&amp;"调整额",'用友贴出原始数据-费用表'!$A$6:$A$348,0)+1,MATCH($AD$55,'用友贴出原始数据-费用表'!$B$5:$AL$5,0)+1)</f>
        <v>0</v>
      </c>
    </row>
    <row r="70" spans="1:30">
      <c r="A70" s="300"/>
      <c r="B70" s="75" t="s">
        <v>124</v>
      </c>
      <c r="C70" s="107">
        <f t="shared" si="7"/>
        <v>0</v>
      </c>
      <c r="D70" s="106">
        <v>0</v>
      </c>
      <c r="E70" s="106">
        <f>INDEX('用友贴出原始数据-费用表'!$A$5:$AL$271,MATCH($B70&amp;"调整额",'用友贴出原始数据-费用表'!$A$6:$A$348,0)+1,MATCH($E$55,'用友贴出原始数据-费用表'!$B$5:$AL$5,0)+1)+G70+T70+AC70+AD70</f>
        <v>0</v>
      </c>
      <c r="F70" s="106">
        <f>INDEX('用友贴出原始数据-费用表'!$A$5:$AL$271,MATCH($B70&amp;"调整额",'用友贴出原始数据-费用表'!$A$6:$A$348,0)+1,MATCH($F$55,'用友贴出原始数据-费用表'!$B$5:$AL$5,0)+1)</f>
        <v>0</v>
      </c>
      <c r="G70" s="106">
        <f>INDEX('用友贴出原始数据-费用表'!$A$5:$AL$271,MATCH($B70&amp;"调整额",'用友贴出原始数据-费用表'!$A$6:$A$348,0)+1,MATCH($G$55,'用友贴出原始数据-费用表'!$B$5:$AL$5,0)+1)</f>
        <v>0</v>
      </c>
      <c r="H70" s="106">
        <f t="shared" si="8"/>
        <v>0</v>
      </c>
      <c r="I70" s="106">
        <f>INDEX('用友贴出原始数据-费用表'!$A$5:$AL$271,MATCH($B70&amp;"调整额",'用友贴出原始数据-费用表'!$A$6:$A$348,0)+1,MATCH($I$55,'用友贴出原始数据-费用表'!$B$5:$AL$5,0)+1)</f>
        <v>0</v>
      </c>
      <c r="J70" s="106">
        <f>INDEX('用友贴出原始数据-费用表'!$A$5:$AL$271,MATCH($B70&amp;"调整额",'用友贴出原始数据-费用表'!$A$6:$A$348,0)+1,MATCH($J$55,'用友贴出原始数据-费用表'!$B$5:$AL$5,0)+1)</f>
        <v>0</v>
      </c>
      <c r="K70" s="106">
        <f>INDEX('用友贴出原始数据-费用表'!$A$5:$AL$271,MATCH($B70&amp;"调整额",'用友贴出原始数据-费用表'!$A$6:$A$348,0)+1,MATCH($K$55,'用友贴出原始数据-费用表'!$B$5:$AL$5,0)+1)</f>
        <v>0</v>
      </c>
      <c r="L70" s="106">
        <f t="shared" si="9"/>
        <v>0</v>
      </c>
      <c r="M70" s="106">
        <f>INDEX('用友贴出原始数据-费用表'!$A$5:$AL$271,MATCH($B70&amp;"调整额",'用友贴出原始数据-费用表'!$A$6:$A$348,0)+1,MATCH($M$55,'用友贴出原始数据-费用表'!$B$5:$AL$5,0)+1)</f>
        <v>0</v>
      </c>
      <c r="N70" s="106">
        <f>INDEX('用友贴出原始数据-费用表'!$A$5:$AL$271,MATCH($B70&amp;"调整额",'用友贴出原始数据-费用表'!$A$6:$A$348,0)+1,MATCH($N$55,'用友贴出原始数据-费用表'!$B$5:$AL$5,0)+1)</f>
        <v>0</v>
      </c>
      <c r="O70" s="106">
        <f>INDEX('用友贴出原始数据-费用表'!$A$5:$AL$271,MATCH($B70&amp;"调整额",'用友贴出原始数据-费用表'!$A$6:$A$348,0)+1,MATCH($O$55,'用友贴出原始数据-费用表'!$B$5:$AL$5,0)+1)</f>
        <v>0</v>
      </c>
      <c r="P70" s="106">
        <f>INDEX('用友贴出原始数据-费用表'!$A$5:$AL$271,MATCH($B70&amp;"调整额",'用友贴出原始数据-费用表'!$A$6:$A$348,0)+1,MATCH($P$55,'用友贴出原始数据-费用表'!$B$5:$AL$5,0)+1)</f>
        <v>0</v>
      </c>
      <c r="Q70" s="106">
        <f t="shared" si="10"/>
        <v>0</v>
      </c>
      <c r="R70" s="106">
        <f>INDEX('用友贴出原始数据-费用表'!$A$5:$AL$271,MATCH($B70&amp;"调整额",'用友贴出原始数据-费用表'!$A$6:$A$348,0)+1,MATCH($R$55,'用友贴出原始数据-费用表'!$B$5:$AL$5,0)+1)</f>
        <v>0</v>
      </c>
      <c r="S70" s="106">
        <f>INDEX('用友贴出原始数据-费用表'!$A$5:$AL$271,MATCH($B70&amp;"调整额",'用友贴出原始数据-费用表'!$A$6:$A$348,0)+1,MATCH($S$55,'用友贴出原始数据-费用表'!$B$5:$AL$5,0)+1)</f>
        <v>0</v>
      </c>
      <c r="T70" s="106">
        <f>INDEX('用友贴出原始数据-费用表'!$A$5:$AL$271,MATCH($B70&amp;"调整额",'用友贴出原始数据-费用表'!$A$6:$A$348,0)+1,MATCH($T$55,'用友贴出原始数据-费用表'!$B$5:$AL$5,0)+1)</f>
        <v>0</v>
      </c>
      <c r="U70" s="106">
        <f t="shared" si="11"/>
        <v>0</v>
      </c>
      <c r="V70" s="106">
        <f>INDEX('用友贴出原始数据-费用表'!$A$5:$AL$271,MATCH($B70&amp;"调整额",'用友贴出原始数据-费用表'!$A$6:$A$348,0)+1,MATCH($V$55,'用友贴出原始数据-费用表'!$B$5:$AL$5,0)+1)</f>
        <v>0</v>
      </c>
      <c r="W70" s="106">
        <f>INDEX('用友贴出原始数据-费用表'!$A$5:$AL$271,MATCH($B70&amp;"调整额",'用友贴出原始数据-费用表'!$A$6:$A$348,0)+1,MATCH($W$55,'用友贴出原始数据-费用表'!$B$5:$AL$5,0)+1)</f>
        <v>0</v>
      </c>
      <c r="X70" s="106">
        <f>INDEX('用友贴出原始数据-费用表'!$A$5:$AL$271,MATCH($B70&amp;"调整额",'用友贴出原始数据-费用表'!$A$6:$A$348,0)+1,MATCH($X$55,'用友贴出原始数据-费用表'!$B$5:$AL$5,0)+1)</f>
        <v>0</v>
      </c>
      <c r="Y70" s="106">
        <f>INDEX('用友贴出原始数据-费用表'!$A$5:$AL$271,MATCH($B70&amp;"调整额",'用友贴出原始数据-费用表'!$A$6:$A$348,0)+1,MATCH($Y$55,'用友贴出原始数据-费用表'!$B$5:$AL$5,0)+1)</f>
        <v>0</v>
      </c>
      <c r="Z70" s="106">
        <f>INDEX('用友贴出原始数据-费用表'!$A$5:$AL$271,MATCH($B70&amp;"调整额",'用友贴出原始数据-费用表'!$A$6:$A$348,0)+1,MATCH($Z$55,'用友贴出原始数据-费用表'!$B$5:$AL$5,0)+1)</f>
        <v>0</v>
      </c>
      <c r="AA70" s="106">
        <f>INDEX('用友贴出原始数据-费用表'!$A$5:$AL$271,MATCH($B70&amp;"调整额",'用友贴出原始数据-费用表'!$A$6:$A$348,0)+1,MATCH($AA$55,'用友贴出原始数据-费用表'!$B$5:$AL$5,0)+1)</f>
        <v>0</v>
      </c>
      <c r="AB70" s="106">
        <f>INDEX('用友贴出原始数据-费用表'!$A$5:$AL$271,MATCH($B70&amp;"调整额",'用友贴出原始数据-费用表'!$A$6:$A$348,0)+1,MATCH($AB$55,'用友贴出原始数据-费用表'!$B$5:$AL$5,0)+1)</f>
        <v>0</v>
      </c>
      <c r="AC70" s="106">
        <f>INDEX('用友贴出原始数据-费用表'!$A$5:$AL$271,MATCH($B70&amp;"调整额",'用友贴出原始数据-费用表'!$A$6:$A$348,0)+1,MATCH($AC$55,'用友贴出原始数据-费用表'!$B$5:$AL$5,0)+1)</f>
        <v>0</v>
      </c>
      <c r="AD70" s="106">
        <f>INDEX('用友贴出原始数据-费用表'!$A$5:$AL$271,MATCH($B70&amp;"调整额",'用友贴出原始数据-费用表'!$A$6:$A$348,0)+1,MATCH($AD$55,'用友贴出原始数据-费用表'!$B$5:$AL$5,0)+1)</f>
        <v>0</v>
      </c>
    </row>
    <row r="71" spans="1:30" ht="13.5" customHeight="1">
      <c r="A71" s="300"/>
      <c r="B71" s="75" t="s">
        <v>125</v>
      </c>
      <c r="C71" s="107">
        <f t="shared" si="7"/>
        <v>0</v>
      </c>
      <c r="D71" s="106"/>
      <c r="E71" s="106">
        <f>INDEX('用友贴出原始数据-费用表'!$A$5:$AL$271,MATCH($B71&amp;"调整额",'用友贴出原始数据-费用表'!$A$6:$A$348,0)+1,MATCH($E$55,'用友贴出原始数据-费用表'!$B$5:$AL$5,0)+1)+G71+T71+AC71+AD71</f>
        <v>0</v>
      </c>
      <c r="F71" s="106">
        <f>INDEX('用友贴出原始数据-费用表'!$A$5:$AL$271,MATCH($B71&amp;"调整额",'用友贴出原始数据-费用表'!$A$6:$A$348,0)+1,MATCH($F$55,'用友贴出原始数据-费用表'!$B$5:$AL$5,0)+1)</f>
        <v>0</v>
      </c>
      <c r="G71" s="106">
        <f>INDEX('用友贴出原始数据-费用表'!$A$5:$AL$271,MATCH($B71&amp;"调整额",'用友贴出原始数据-费用表'!$A$6:$A$348,0)+1,MATCH($G$55,'用友贴出原始数据-费用表'!$B$5:$AL$5,0)+1)</f>
        <v>0</v>
      </c>
      <c r="H71" s="106">
        <f t="shared" si="8"/>
        <v>0</v>
      </c>
      <c r="I71" s="106">
        <f>INDEX('用友贴出原始数据-费用表'!$A$5:$AL$271,MATCH($B71&amp;"调整额",'用友贴出原始数据-费用表'!$A$6:$A$348,0)+1,MATCH($I$55,'用友贴出原始数据-费用表'!$B$5:$AL$5,0)+1)</f>
        <v>0</v>
      </c>
      <c r="J71" s="106">
        <f>INDEX('用友贴出原始数据-费用表'!$A$5:$AL$271,MATCH($B71&amp;"调整额",'用友贴出原始数据-费用表'!$A$6:$A$348,0)+1,MATCH($J$55,'用友贴出原始数据-费用表'!$B$5:$AL$5,0)+1)</f>
        <v>0</v>
      </c>
      <c r="K71" s="106">
        <f>INDEX('用友贴出原始数据-费用表'!$A$5:$AL$271,MATCH($B71&amp;"调整额",'用友贴出原始数据-费用表'!$A$6:$A$348,0)+1,MATCH($K$55,'用友贴出原始数据-费用表'!$B$5:$AL$5,0)+1)</f>
        <v>0</v>
      </c>
      <c r="L71" s="106">
        <f t="shared" si="9"/>
        <v>0</v>
      </c>
      <c r="M71" s="106">
        <f>INDEX('用友贴出原始数据-费用表'!$A$5:$AL$271,MATCH($B71&amp;"调整额",'用友贴出原始数据-费用表'!$A$6:$A$348,0)+1,MATCH($M$55,'用友贴出原始数据-费用表'!$B$5:$AL$5,0)+1)</f>
        <v>0</v>
      </c>
      <c r="N71" s="106">
        <f>INDEX('用友贴出原始数据-费用表'!$A$5:$AL$271,MATCH($B71&amp;"调整额",'用友贴出原始数据-费用表'!$A$6:$A$348,0)+1,MATCH($N$55,'用友贴出原始数据-费用表'!$B$5:$AL$5,0)+1)</f>
        <v>0</v>
      </c>
      <c r="O71" s="106">
        <f>INDEX('用友贴出原始数据-费用表'!$A$5:$AL$271,MATCH($B71&amp;"调整额",'用友贴出原始数据-费用表'!$A$6:$A$348,0)+1,MATCH($O$55,'用友贴出原始数据-费用表'!$B$5:$AL$5,0)+1)</f>
        <v>0</v>
      </c>
      <c r="P71" s="106">
        <f>INDEX('用友贴出原始数据-费用表'!$A$5:$AL$271,MATCH($B71&amp;"调整额",'用友贴出原始数据-费用表'!$A$6:$A$348,0)+1,MATCH($P$55,'用友贴出原始数据-费用表'!$B$5:$AL$5,0)+1)</f>
        <v>0</v>
      </c>
      <c r="Q71" s="106">
        <f t="shared" si="10"/>
        <v>0</v>
      </c>
      <c r="R71" s="106">
        <f>INDEX('用友贴出原始数据-费用表'!$A$5:$AL$271,MATCH($B71&amp;"调整额",'用友贴出原始数据-费用表'!$A$6:$A$348,0)+1,MATCH($R$55,'用友贴出原始数据-费用表'!$B$5:$AL$5,0)+1)</f>
        <v>0</v>
      </c>
      <c r="S71" s="106">
        <f>INDEX('用友贴出原始数据-费用表'!$A$5:$AL$271,MATCH($B71&amp;"调整额",'用友贴出原始数据-费用表'!$A$6:$A$348,0)+1,MATCH($S$55,'用友贴出原始数据-费用表'!$B$5:$AL$5,0)+1)</f>
        <v>0</v>
      </c>
      <c r="T71" s="106">
        <f>INDEX('用友贴出原始数据-费用表'!$A$5:$AL$271,MATCH($B71&amp;"调整额",'用友贴出原始数据-费用表'!$A$6:$A$348,0)+1,MATCH($T$55,'用友贴出原始数据-费用表'!$B$5:$AL$5,0)+1)</f>
        <v>0</v>
      </c>
      <c r="U71" s="106">
        <f t="shared" si="11"/>
        <v>0</v>
      </c>
      <c r="V71" s="106">
        <f>INDEX('用友贴出原始数据-费用表'!$A$5:$AL$271,MATCH($B71&amp;"调整额",'用友贴出原始数据-费用表'!$A$6:$A$348,0)+1,MATCH($V$55,'用友贴出原始数据-费用表'!$B$5:$AL$5,0)+1)</f>
        <v>0</v>
      </c>
      <c r="W71" s="106">
        <f>INDEX('用友贴出原始数据-费用表'!$A$5:$AL$271,MATCH($B71&amp;"调整额",'用友贴出原始数据-费用表'!$A$6:$A$348,0)+1,MATCH($W$55,'用友贴出原始数据-费用表'!$B$5:$AL$5,0)+1)</f>
        <v>0</v>
      </c>
      <c r="X71" s="106">
        <f>INDEX('用友贴出原始数据-费用表'!$A$5:$AL$271,MATCH($B71&amp;"调整额",'用友贴出原始数据-费用表'!$A$6:$A$348,0)+1,MATCH($X$55,'用友贴出原始数据-费用表'!$B$5:$AL$5,0)+1)</f>
        <v>0</v>
      </c>
      <c r="Y71" s="106">
        <f>INDEX('用友贴出原始数据-费用表'!$A$5:$AL$271,MATCH($B71&amp;"调整额",'用友贴出原始数据-费用表'!$A$6:$A$348,0)+1,MATCH($Y$55,'用友贴出原始数据-费用表'!$B$5:$AL$5,0)+1)</f>
        <v>0</v>
      </c>
      <c r="Z71" s="106">
        <f>INDEX('用友贴出原始数据-费用表'!$A$5:$AL$271,MATCH($B71&amp;"调整额",'用友贴出原始数据-费用表'!$A$6:$A$348,0)+1,MATCH($Z$55,'用友贴出原始数据-费用表'!$B$5:$AL$5,0)+1)</f>
        <v>0</v>
      </c>
      <c r="AA71" s="106">
        <f>INDEX('用友贴出原始数据-费用表'!$A$5:$AL$271,MATCH($B71&amp;"调整额",'用友贴出原始数据-费用表'!$A$6:$A$348,0)+1,MATCH($AA$55,'用友贴出原始数据-费用表'!$B$5:$AL$5,0)+1)</f>
        <v>0</v>
      </c>
      <c r="AB71" s="106">
        <f>INDEX('用友贴出原始数据-费用表'!$A$5:$AL$271,MATCH($B71&amp;"调整额",'用友贴出原始数据-费用表'!$A$6:$A$348,0)+1,MATCH($AB$55,'用友贴出原始数据-费用表'!$B$5:$AL$5,0)+1)</f>
        <v>0</v>
      </c>
      <c r="AC71" s="106">
        <f>INDEX('用友贴出原始数据-费用表'!$A$5:$AL$271,MATCH($B71&amp;"调整额",'用友贴出原始数据-费用表'!$A$6:$A$348,0)+1,MATCH($AC$55,'用友贴出原始数据-费用表'!$B$5:$AL$5,0)+1)</f>
        <v>0</v>
      </c>
      <c r="AD71" s="106">
        <f>INDEX('用友贴出原始数据-费用表'!$A$5:$AL$271,MATCH($B71&amp;"调整额",'用友贴出原始数据-费用表'!$A$6:$A$348,0)+1,MATCH($AD$55,'用友贴出原始数据-费用表'!$B$5:$AL$5,0)+1)</f>
        <v>0</v>
      </c>
    </row>
    <row r="72" spans="1:30">
      <c r="A72" s="301"/>
      <c r="B72" s="76" t="s">
        <v>119</v>
      </c>
      <c r="C72" s="110">
        <f t="shared" si="7"/>
        <v>1010226.4632500001</v>
      </c>
      <c r="D72" s="110">
        <f>SUM(D67:D71)</f>
        <v>1960661.10005</v>
      </c>
      <c r="E72" s="110">
        <f t="shared" ref="E72:Y72" si="39">SUM(E67:E71)</f>
        <v>148350.8432</v>
      </c>
      <c r="F72" s="110">
        <f t="shared" si="39"/>
        <v>-2808913.5381999998</v>
      </c>
      <c r="G72" s="110">
        <f t="shared" si="39"/>
        <v>36249.950100000002</v>
      </c>
      <c r="H72" s="110">
        <f t="shared" si="39"/>
        <v>-76905.965499999991</v>
      </c>
      <c r="I72" s="110">
        <f t="shared" si="39"/>
        <v>-21864.5</v>
      </c>
      <c r="J72" s="110">
        <f t="shared" si="39"/>
        <v>34579.367375000002</v>
      </c>
      <c r="K72" s="110">
        <f t="shared" si="39"/>
        <v>-89620.832874999993</v>
      </c>
      <c r="L72" s="110">
        <f t="shared" si="39"/>
        <v>910221.59612499992</v>
      </c>
      <c r="M72" s="110">
        <f t="shared" si="39"/>
        <v>-9510.4030000000002</v>
      </c>
      <c r="N72" s="110">
        <f t="shared" si="39"/>
        <v>-38698.654575</v>
      </c>
      <c r="O72" s="110">
        <f t="shared" si="39"/>
        <v>930663.41892500001</v>
      </c>
      <c r="P72" s="110">
        <f t="shared" si="39"/>
        <v>27767.234775000001</v>
      </c>
      <c r="Q72" s="110">
        <f t="shared" si="39"/>
        <v>886138.60317499994</v>
      </c>
      <c r="R72" s="110">
        <f t="shared" si="39"/>
        <v>880526.27407499996</v>
      </c>
      <c r="S72" s="110">
        <f t="shared" si="39"/>
        <v>5612.3290999999999</v>
      </c>
      <c r="T72" s="110">
        <f t="shared" si="39"/>
        <v>0</v>
      </c>
      <c r="U72" s="110">
        <f t="shared" si="39"/>
        <v>-9326.1756000000005</v>
      </c>
      <c r="V72" s="110">
        <f t="shared" si="39"/>
        <v>0</v>
      </c>
      <c r="W72" s="110">
        <f t="shared" si="39"/>
        <v>-619.10379999999998</v>
      </c>
      <c r="X72" s="110">
        <f t="shared" si="39"/>
        <v>-8707.0717999999997</v>
      </c>
      <c r="Y72" s="110">
        <f t="shared" si="39"/>
        <v>0</v>
      </c>
      <c r="Z72" s="110">
        <f t="shared" ref="Z72" si="40">SUM(Z67:Z71)</f>
        <v>0</v>
      </c>
      <c r="AA72" s="110">
        <f t="shared" ref="AA72" si="41">SUM(AA67:AA71)</f>
        <v>0</v>
      </c>
      <c r="AB72" s="110">
        <f t="shared" ref="AB72" si="42">SUM(AB67:AB71)</f>
        <v>0</v>
      </c>
      <c r="AC72" s="110">
        <f t="shared" ref="AC72" si="43">SUM(AC67:AC71)</f>
        <v>0</v>
      </c>
      <c r="AD72" s="110">
        <f t="shared" ref="AD72" si="44">SUM(AD67:AD71)</f>
        <v>0</v>
      </c>
    </row>
    <row r="73" spans="1:30" ht="13.5" customHeight="1">
      <c r="A73" s="302" t="s">
        <v>126</v>
      </c>
      <c r="B73" s="75" t="s">
        <v>127</v>
      </c>
      <c r="C73" s="107">
        <f t="shared" si="7"/>
        <v>-55668.56</v>
      </c>
      <c r="D73" s="106"/>
      <c r="E73" s="106">
        <f>INDEX('用友贴出原始数据-费用表'!$A$5:$AL$271,MATCH($B73&amp;"调整额",'用友贴出原始数据-费用表'!$A$6:$A$348,0)+1,MATCH($E$55,'用友贴出原始数据-费用表'!$B$5:$AL$5,0)+1)+G73+T73+AC73+AD73</f>
        <v>-62748.56</v>
      </c>
      <c r="F73" s="106">
        <f>INDEX('用友贴出原始数据-费用表'!$A$5:$AL$271,MATCH($B73&amp;"调整额",'用友贴出原始数据-费用表'!$A$6:$A$348,0)+1,MATCH($F$55,'用友贴出原始数据-费用表'!$B$5:$AL$5,0)+1)</f>
        <v>1680</v>
      </c>
      <c r="G73" s="106">
        <f>INDEX('用友贴出原始数据-费用表'!$A$5:$AL$271,MATCH($B73&amp;"调整额",'用友贴出原始数据-费用表'!$A$6:$A$348,0)+1,MATCH($G$55,'用友贴出原始数据-费用表'!$B$5:$AL$5,0)+1)</f>
        <v>-55383.56</v>
      </c>
      <c r="H73" s="106">
        <f t="shared" si="8"/>
        <v>0</v>
      </c>
      <c r="I73" s="106">
        <f>INDEX('用友贴出原始数据-费用表'!$A$5:$AL$271,MATCH($B73&amp;"调整额",'用友贴出原始数据-费用表'!$A$6:$A$348,0)+1,MATCH($I$55,'用友贴出原始数据-费用表'!$B$5:$AL$5,0)+1)</f>
        <v>0</v>
      </c>
      <c r="J73" s="106">
        <f>INDEX('用友贴出原始数据-费用表'!$A$5:$AL$271,MATCH($B73&amp;"调整额",'用友贴出原始数据-费用表'!$A$6:$A$348,0)+1,MATCH($J$55,'用友贴出原始数据-费用表'!$B$5:$AL$5,0)+0)</f>
        <v>0</v>
      </c>
      <c r="K73" s="106">
        <f>INDEX('用友贴出原始数据-费用表'!$A$5:$AL$271,MATCH($B73&amp;"调整额",'用友贴出原始数据-费用表'!$A$6:$A$348,0)+1,MATCH($K$55,'用友贴出原始数据-费用表'!$B$5:$AL$5,0)+1)</f>
        <v>0</v>
      </c>
      <c r="L73" s="106">
        <f t="shared" si="9"/>
        <v>0</v>
      </c>
      <c r="M73" s="106">
        <f>INDEX('用友贴出原始数据-费用表'!$A$5:$AL$271,MATCH($B73&amp;"调整额",'用友贴出原始数据-费用表'!$A$6:$A$348,0)+1,MATCH($M$55,'用友贴出原始数据-费用表'!$B$5:$AL$5,0)+1)</f>
        <v>0</v>
      </c>
      <c r="N73" s="106">
        <f>INDEX('用友贴出原始数据-费用表'!$A$5:$AL$271,MATCH($B73&amp;"调整额",'用友贴出原始数据-费用表'!$A$6:$A$348,0)+1,MATCH($N$55,'用友贴出原始数据-费用表'!$B$5:$AL$5,0)+1)</f>
        <v>0</v>
      </c>
      <c r="O73" s="106">
        <f>INDEX('用友贴出原始数据-费用表'!$A$5:$AL$271,MATCH($B73&amp;"调整额",'用友贴出原始数据-费用表'!$A$6:$A$348,0)+1,MATCH($O$55,'用友贴出原始数据-费用表'!$B$5:$AL$5,0)+1)</f>
        <v>0</v>
      </c>
      <c r="P73" s="106">
        <f>INDEX('用友贴出原始数据-费用表'!$A$5:$AL$271,MATCH($B73&amp;"调整额",'用友贴出原始数据-费用表'!$A$6:$A$348,0)+1,MATCH($P$55,'用友贴出原始数据-费用表'!$B$5:$AL$5,0)+1)</f>
        <v>0</v>
      </c>
      <c r="Q73" s="106">
        <f t="shared" si="10"/>
        <v>0</v>
      </c>
      <c r="R73" s="106">
        <f>INDEX('用友贴出原始数据-费用表'!$A$5:$AL$271,MATCH($B73&amp;"调整额",'用友贴出原始数据-费用表'!$A$6:$A$348,0)+1,MATCH($R$55,'用友贴出原始数据-费用表'!$B$5:$AL$5,0)+1)</f>
        <v>0</v>
      </c>
      <c r="S73" s="106">
        <f>INDEX('用友贴出原始数据-费用表'!$A$5:$AL$271,MATCH($B73&amp;"调整额",'用友贴出原始数据-费用表'!$A$6:$A$348,0)+1,MATCH($S$55,'用友贴出原始数据-费用表'!$B$5:$AL$5,0)+1)</f>
        <v>0</v>
      </c>
      <c r="T73" s="106">
        <f>INDEX('用友贴出原始数据-费用表'!$A$5:$AL$271,MATCH($B73&amp;"调整额",'用友贴出原始数据-费用表'!$A$6:$A$348,0)+1,MATCH($T$55,'用友贴出原始数据-费用表'!$B$5:$AL$5,0)+1)</f>
        <v>0</v>
      </c>
      <c r="U73" s="106">
        <f t="shared" si="11"/>
        <v>5400</v>
      </c>
      <c r="V73" s="106">
        <f>INDEX('用友贴出原始数据-费用表'!$A$5:$AL$271,MATCH($B73&amp;"调整额",'用友贴出原始数据-费用表'!$A$6:$A$348,0)+1,MATCH($V$55,'用友贴出原始数据-费用表'!$B$5:$AL$5,0)+1)</f>
        <v>0</v>
      </c>
      <c r="W73" s="106">
        <f>INDEX('用友贴出原始数据-费用表'!$A$5:$AL$271,MATCH($B73&amp;"调整额",'用友贴出原始数据-费用表'!$A$6:$A$348,0)+1,MATCH($W$55,'用友贴出原始数据-费用表'!$B$5:$AL$5,0)+1)</f>
        <v>0</v>
      </c>
      <c r="X73" s="106">
        <f>INDEX('用友贴出原始数据-费用表'!$A$5:$AL$271,MATCH($B73&amp;"调整额",'用友贴出原始数据-费用表'!$A$6:$A$348,0)+1,MATCH($X$55,'用友贴出原始数据-费用表'!$B$5:$AL$5,0)+1)</f>
        <v>5400</v>
      </c>
      <c r="Y73" s="106">
        <f>INDEX('用友贴出原始数据-费用表'!$A$5:$AL$271,MATCH($B73&amp;"调整额",'用友贴出原始数据-费用表'!$A$6:$A$348,0)+1,MATCH($Y$55,'用友贴出原始数据-费用表'!$B$5:$AL$5,0)+1)</f>
        <v>0</v>
      </c>
      <c r="Z73" s="106">
        <f>INDEX('用友贴出原始数据-费用表'!$A$5:$AL$271,MATCH($B73&amp;"调整额",'用友贴出原始数据-费用表'!$A$6:$A$348,0)+1,MATCH($Z$55,'用友贴出原始数据-费用表'!$B$5:$AL$5,0)+1)</f>
        <v>0</v>
      </c>
      <c r="AA73" s="106">
        <f>INDEX('用友贴出原始数据-费用表'!$A$5:$AL$271,MATCH($B73&amp;"调整额",'用友贴出原始数据-费用表'!$A$6:$A$348,0)+1,MATCH($AA$55,'用友贴出原始数据-费用表'!$B$5:$AL$5,0)+1)</f>
        <v>0</v>
      </c>
      <c r="AB73" s="106">
        <f>INDEX('用友贴出原始数据-费用表'!$A$5:$AL$271,MATCH($B73&amp;"调整额",'用友贴出原始数据-费用表'!$A$6:$A$348,0)+1,MATCH($AB$55,'用友贴出原始数据-费用表'!$B$5:$AL$5,0)+1)</f>
        <v>0</v>
      </c>
      <c r="AC73" s="106">
        <f>INDEX('用友贴出原始数据-费用表'!$A$5:$AL$271,MATCH($B73&amp;"调整额",'用友贴出原始数据-费用表'!$A$6:$A$348,0)+1,MATCH($AC$55,'用友贴出原始数据-费用表'!$B$5:$AL$5,0)+1)</f>
        <v>0</v>
      </c>
      <c r="AD73" s="106">
        <f>INDEX('用友贴出原始数据-费用表'!$A$5:$AL$271,MATCH($B73&amp;"调整额",'用友贴出原始数据-费用表'!$A$6:$A$348,0)+1,MATCH($AD$55,'用友贴出原始数据-费用表'!$B$5:$AL$5,0)+1)</f>
        <v>0</v>
      </c>
    </row>
    <row r="74" spans="1:30">
      <c r="A74" s="303"/>
      <c r="B74" s="75" t="s">
        <v>128</v>
      </c>
      <c r="C74" s="107">
        <f t="shared" si="7"/>
        <v>0</v>
      </c>
      <c r="D74" s="106"/>
      <c r="E74" s="106">
        <f>INDEX('用友贴出原始数据-费用表'!$A$5:$AL$271,MATCH($B74&amp;"调整额",'用友贴出原始数据-费用表'!$A$6:$A$348,0)+1,MATCH($E$55,'用友贴出原始数据-费用表'!$B$5:$AL$5,0)+1)+G74+T74+AC74+AD74</f>
        <v>0</v>
      </c>
      <c r="F74" s="106">
        <f>INDEX('用友贴出原始数据-费用表'!$A$5:$AL$271,MATCH($B74&amp;"调整额",'用友贴出原始数据-费用表'!$A$6:$A$348,0)+1,MATCH($F$55,'用友贴出原始数据-费用表'!$B$5:$AL$5,0)+1)</f>
        <v>0</v>
      </c>
      <c r="G74" s="106">
        <f>INDEX('用友贴出原始数据-费用表'!$A$5:$AL$271,MATCH($B74&amp;"调整额",'用友贴出原始数据-费用表'!$A$6:$A$348,0)+1,MATCH($G$55,'用友贴出原始数据-费用表'!$B$5:$AL$5,0)+1)</f>
        <v>0</v>
      </c>
      <c r="H74" s="106">
        <f t="shared" si="8"/>
        <v>0</v>
      </c>
      <c r="I74" s="106">
        <f>INDEX('用友贴出原始数据-费用表'!$A$5:$AL$271,MATCH($B74&amp;"调整额",'用友贴出原始数据-费用表'!$A$6:$A$348,0)+1,MATCH($I$55,'用友贴出原始数据-费用表'!$B$5:$AL$5,0)+1)</f>
        <v>0</v>
      </c>
      <c r="J74" s="106">
        <f>INDEX('用友贴出原始数据-费用表'!$A$5:$AL$271,MATCH($B74&amp;"调整额",'用友贴出原始数据-费用表'!$A$6:$A$348,0)+1,MATCH($J$55,'用友贴出原始数据-费用表'!$B$5:$AL$5,0)+0)</f>
        <v>0</v>
      </c>
      <c r="K74" s="106">
        <f>INDEX('用友贴出原始数据-费用表'!$A$5:$AL$271,MATCH($B74&amp;"调整额",'用友贴出原始数据-费用表'!$A$6:$A$348,0)+1,MATCH($K$55,'用友贴出原始数据-费用表'!$B$5:$AL$5,0)+1)</f>
        <v>0</v>
      </c>
      <c r="L74" s="106">
        <f t="shared" si="9"/>
        <v>0</v>
      </c>
      <c r="M74" s="106">
        <f>INDEX('用友贴出原始数据-费用表'!$A$5:$AL$271,MATCH($B74&amp;"调整额",'用友贴出原始数据-费用表'!$A$6:$A$348,0)+1,MATCH($M$55,'用友贴出原始数据-费用表'!$B$5:$AL$5,0)+1)</f>
        <v>0</v>
      </c>
      <c r="N74" s="106">
        <f>INDEX('用友贴出原始数据-费用表'!$A$5:$AL$271,MATCH($B74&amp;"调整额",'用友贴出原始数据-费用表'!$A$6:$A$348,0)+1,MATCH($N$55,'用友贴出原始数据-费用表'!$B$5:$AL$5,0)+1)</f>
        <v>0</v>
      </c>
      <c r="O74" s="106">
        <f>INDEX('用友贴出原始数据-费用表'!$A$5:$AL$271,MATCH($B74&amp;"调整额",'用友贴出原始数据-费用表'!$A$6:$A$348,0)+1,MATCH($O$55,'用友贴出原始数据-费用表'!$B$5:$AL$5,0)+1)</f>
        <v>0</v>
      </c>
      <c r="P74" s="106">
        <f>INDEX('用友贴出原始数据-费用表'!$A$5:$AL$271,MATCH($B74&amp;"调整额",'用友贴出原始数据-费用表'!$A$6:$A$348,0)+1,MATCH($P$55,'用友贴出原始数据-费用表'!$B$5:$AL$5,0)+1)</f>
        <v>0</v>
      </c>
      <c r="Q74" s="106">
        <f t="shared" si="10"/>
        <v>0</v>
      </c>
      <c r="R74" s="106">
        <f>INDEX('用友贴出原始数据-费用表'!$A$5:$AL$271,MATCH($B74&amp;"调整额",'用友贴出原始数据-费用表'!$A$6:$A$348,0)+1,MATCH($R$55,'用友贴出原始数据-费用表'!$B$5:$AL$5,0)+1)</f>
        <v>0</v>
      </c>
      <c r="S74" s="106">
        <f>INDEX('用友贴出原始数据-费用表'!$A$5:$AL$271,MATCH($B74&amp;"调整额",'用友贴出原始数据-费用表'!$A$6:$A$348,0)+1,MATCH($S$55,'用友贴出原始数据-费用表'!$B$5:$AL$5,0)+1)</f>
        <v>0</v>
      </c>
      <c r="T74" s="106">
        <f>INDEX('用友贴出原始数据-费用表'!$A$5:$AL$271,MATCH($B74&amp;"调整额",'用友贴出原始数据-费用表'!$A$6:$A$348,0)+1,MATCH($T$55,'用友贴出原始数据-费用表'!$B$5:$AL$5,0)+1)</f>
        <v>0</v>
      </c>
      <c r="U74" s="106">
        <f t="shared" si="11"/>
        <v>0</v>
      </c>
      <c r="V74" s="106">
        <f>INDEX('用友贴出原始数据-费用表'!$A$5:$AL$271,MATCH($B74&amp;"调整额",'用友贴出原始数据-费用表'!$A$6:$A$348,0)+1,MATCH($V$55,'用友贴出原始数据-费用表'!$B$5:$AL$5,0)+1)</f>
        <v>0</v>
      </c>
      <c r="W74" s="106">
        <f>INDEX('用友贴出原始数据-费用表'!$A$5:$AL$271,MATCH($B74&amp;"调整额",'用友贴出原始数据-费用表'!$A$6:$A$348,0)+1,MATCH($W$55,'用友贴出原始数据-费用表'!$B$5:$AL$5,0)+1)</f>
        <v>0</v>
      </c>
      <c r="X74" s="106">
        <f>INDEX('用友贴出原始数据-费用表'!$A$5:$AL$271,MATCH($B74&amp;"调整额",'用友贴出原始数据-费用表'!$A$6:$A$348,0)+1,MATCH($X$55,'用友贴出原始数据-费用表'!$B$5:$AL$5,0)+1)</f>
        <v>0</v>
      </c>
      <c r="Y74" s="106">
        <f>INDEX('用友贴出原始数据-费用表'!$A$5:$AL$271,MATCH($B74&amp;"调整额",'用友贴出原始数据-费用表'!$A$6:$A$348,0)+1,MATCH($Y$55,'用友贴出原始数据-费用表'!$B$5:$AL$5,0)+1)</f>
        <v>0</v>
      </c>
      <c r="Z74" s="106">
        <f>INDEX('用友贴出原始数据-费用表'!$A$5:$AL$271,MATCH($B74&amp;"调整额",'用友贴出原始数据-费用表'!$A$6:$A$348,0)+1,MATCH($Z$55,'用友贴出原始数据-费用表'!$B$5:$AL$5,0)+1)</f>
        <v>0</v>
      </c>
      <c r="AA74" s="106">
        <f>INDEX('用友贴出原始数据-费用表'!$A$5:$AL$271,MATCH($B74&amp;"调整额",'用友贴出原始数据-费用表'!$A$6:$A$348,0)+1,MATCH($AA$55,'用友贴出原始数据-费用表'!$B$5:$AL$5,0)+1)</f>
        <v>0</v>
      </c>
      <c r="AB74" s="106">
        <f>INDEX('用友贴出原始数据-费用表'!$A$5:$AL$271,MATCH($B74&amp;"调整额",'用友贴出原始数据-费用表'!$A$6:$A$348,0)+1,MATCH($AB$55,'用友贴出原始数据-费用表'!$B$5:$AL$5,0)+1)</f>
        <v>0</v>
      </c>
      <c r="AC74" s="106">
        <f>INDEX('用友贴出原始数据-费用表'!$A$5:$AL$271,MATCH($B74&amp;"调整额",'用友贴出原始数据-费用表'!$A$6:$A$348,0)+1,MATCH($AC$55,'用友贴出原始数据-费用表'!$B$5:$AL$5,0)+1)</f>
        <v>0</v>
      </c>
      <c r="AD74" s="106">
        <f>INDEX('用友贴出原始数据-费用表'!$A$5:$AL$271,MATCH($B74&amp;"调整额",'用友贴出原始数据-费用表'!$A$6:$A$348,0)+1,MATCH($AD$55,'用友贴出原始数据-费用表'!$B$5:$AL$5,0)+1)</f>
        <v>0</v>
      </c>
    </row>
    <row r="75" spans="1:30">
      <c r="A75" s="303"/>
      <c r="B75" s="75" t="s">
        <v>129</v>
      </c>
      <c r="C75" s="107">
        <f t="shared" si="7"/>
        <v>0</v>
      </c>
      <c r="D75" s="106"/>
      <c r="E75" s="106">
        <f>INDEX('用友贴出原始数据-费用表'!$A$5:$AL$271,MATCH($B75&amp;"调整额",'用友贴出原始数据-费用表'!$A$6:$A$348,0)+1,MATCH($E$55,'用友贴出原始数据-费用表'!$B$5:$AL$5,0)+1)+G75+T75+AC75+AD75</f>
        <v>0</v>
      </c>
      <c r="F75" s="106">
        <f>INDEX('用友贴出原始数据-费用表'!$A$5:$AL$271,MATCH($B75&amp;"调整额",'用友贴出原始数据-费用表'!$A$6:$A$348,0)+1,MATCH($F$55,'用友贴出原始数据-费用表'!$B$5:$AL$5,0)+1)</f>
        <v>0</v>
      </c>
      <c r="G75" s="106">
        <f>INDEX('用友贴出原始数据-费用表'!$A$5:$AL$271,MATCH($B75&amp;"调整额",'用友贴出原始数据-费用表'!$A$6:$A$348,0)+1,MATCH($G$55,'用友贴出原始数据-费用表'!$B$5:$AL$5,0)+1)</f>
        <v>0</v>
      </c>
      <c r="H75" s="106">
        <f t="shared" si="8"/>
        <v>0</v>
      </c>
      <c r="I75" s="106">
        <f>INDEX('用友贴出原始数据-费用表'!$A$5:$AL$271,MATCH($B75&amp;"调整额",'用友贴出原始数据-费用表'!$A$6:$A$348,0)+1,MATCH($I$55,'用友贴出原始数据-费用表'!$B$5:$AL$5,0)+1)</f>
        <v>0</v>
      </c>
      <c r="J75" s="106">
        <f>INDEX('用友贴出原始数据-费用表'!$A$5:$AL$271,MATCH($B75&amp;"调整额",'用友贴出原始数据-费用表'!$A$6:$A$348,0)+1,MATCH($J$55,'用友贴出原始数据-费用表'!$B$5:$AL$5,0)+0)</f>
        <v>0</v>
      </c>
      <c r="K75" s="106">
        <f>INDEX('用友贴出原始数据-费用表'!$A$5:$AL$271,MATCH($B75&amp;"调整额",'用友贴出原始数据-费用表'!$A$6:$A$348,0)+1,MATCH($K$55,'用友贴出原始数据-费用表'!$B$5:$AL$5,0)+1)</f>
        <v>0</v>
      </c>
      <c r="L75" s="106">
        <f t="shared" si="9"/>
        <v>0</v>
      </c>
      <c r="M75" s="106">
        <f>INDEX('用友贴出原始数据-费用表'!$A$5:$AL$271,MATCH($B75&amp;"调整额",'用友贴出原始数据-费用表'!$A$6:$A$348,0)+1,MATCH($M$55,'用友贴出原始数据-费用表'!$B$5:$AL$5,0)+1)</f>
        <v>0</v>
      </c>
      <c r="N75" s="106">
        <f>INDEX('用友贴出原始数据-费用表'!$A$5:$AL$271,MATCH($B75&amp;"调整额",'用友贴出原始数据-费用表'!$A$6:$A$348,0)+1,MATCH($N$55,'用友贴出原始数据-费用表'!$B$5:$AL$5,0)+1)</f>
        <v>0</v>
      </c>
      <c r="O75" s="106">
        <f>INDEX('用友贴出原始数据-费用表'!$A$5:$AL$271,MATCH($B75&amp;"调整额",'用友贴出原始数据-费用表'!$A$6:$A$348,0)+1,MATCH($O$55,'用友贴出原始数据-费用表'!$B$5:$AL$5,0)+1)</f>
        <v>0</v>
      </c>
      <c r="P75" s="106">
        <f>INDEX('用友贴出原始数据-费用表'!$A$5:$AL$271,MATCH($B75&amp;"调整额",'用友贴出原始数据-费用表'!$A$6:$A$348,0)+1,MATCH($P$55,'用友贴出原始数据-费用表'!$B$5:$AL$5,0)+1)</f>
        <v>0</v>
      </c>
      <c r="Q75" s="106">
        <f t="shared" si="10"/>
        <v>0</v>
      </c>
      <c r="R75" s="106">
        <f>INDEX('用友贴出原始数据-费用表'!$A$5:$AL$271,MATCH($B75&amp;"调整额",'用友贴出原始数据-费用表'!$A$6:$A$348,0)+1,MATCH($R$55,'用友贴出原始数据-费用表'!$B$5:$AL$5,0)+1)</f>
        <v>0</v>
      </c>
      <c r="S75" s="106">
        <f>INDEX('用友贴出原始数据-费用表'!$A$5:$AL$271,MATCH($B75&amp;"调整额",'用友贴出原始数据-费用表'!$A$6:$A$348,0)+1,MATCH($S$55,'用友贴出原始数据-费用表'!$B$5:$AL$5,0)+1)</f>
        <v>0</v>
      </c>
      <c r="T75" s="106">
        <f>INDEX('用友贴出原始数据-费用表'!$A$5:$AL$271,MATCH($B75&amp;"调整额",'用友贴出原始数据-费用表'!$A$6:$A$348,0)+1,MATCH($T$55,'用友贴出原始数据-费用表'!$B$5:$AL$5,0)+1)</f>
        <v>0</v>
      </c>
      <c r="U75" s="106">
        <f t="shared" si="11"/>
        <v>0</v>
      </c>
      <c r="V75" s="106">
        <f>INDEX('用友贴出原始数据-费用表'!$A$5:$AL$271,MATCH($B75&amp;"调整额",'用友贴出原始数据-费用表'!$A$6:$A$348,0)+1,MATCH($V$55,'用友贴出原始数据-费用表'!$B$5:$AL$5,0)+1)</f>
        <v>0</v>
      </c>
      <c r="W75" s="106">
        <f>INDEX('用友贴出原始数据-费用表'!$A$5:$AL$271,MATCH($B75&amp;"调整额",'用友贴出原始数据-费用表'!$A$6:$A$348,0)+1,MATCH($W$55,'用友贴出原始数据-费用表'!$B$5:$AL$5,0)+1)</f>
        <v>0</v>
      </c>
      <c r="X75" s="106">
        <f>INDEX('用友贴出原始数据-费用表'!$A$5:$AL$271,MATCH($B75&amp;"调整额",'用友贴出原始数据-费用表'!$A$6:$A$348,0)+1,MATCH($X$55,'用友贴出原始数据-费用表'!$B$5:$AL$5,0)+1)</f>
        <v>0</v>
      </c>
      <c r="Y75" s="106">
        <f>INDEX('用友贴出原始数据-费用表'!$A$5:$AL$271,MATCH($B75&amp;"调整额",'用友贴出原始数据-费用表'!$A$6:$A$348,0)+1,MATCH($Y$55,'用友贴出原始数据-费用表'!$B$5:$AL$5,0)+1)</f>
        <v>0</v>
      </c>
      <c r="Z75" s="106">
        <f>INDEX('用友贴出原始数据-费用表'!$A$5:$AL$271,MATCH($B75&amp;"调整额",'用友贴出原始数据-费用表'!$A$6:$A$348,0)+1,MATCH($Z$55,'用友贴出原始数据-费用表'!$B$5:$AL$5,0)+1)</f>
        <v>0</v>
      </c>
      <c r="AA75" s="106">
        <f>INDEX('用友贴出原始数据-费用表'!$A$5:$AL$271,MATCH($B75&amp;"调整额",'用友贴出原始数据-费用表'!$A$6:$A$348,0)+1,MATCH($AA$55,'用友贴出原始数据-费用表'!$B$5:$AL$5,0)+1)</f>
        <v>0</v>
      </c>
      <c r="AB75" s="106">
        <f>INDEX('用友贴出原始数据-费用表'!$A$5:$AL$271,MATCH($B75&amp;"调整额",'用友贴出原始数据-费用表'!$A$6:$A$348,0)+1,MATCH($AB$55,'用友贴出原始数据-费用表'!$B$5:$AL$5,0)+1)</f>
        <v>0</v>
      </c>
      <c r="AC75" s="106">
        <f>INDEX('用友贴出原始数据-费用表'!$A$5:$AL$271,MATCH($B75&amp;"调整额",'用友贴出原始数据-费用表'!$A$6:$A$348,0)+1,MATCH($AC$55,'用友贴出原始数据-费用表'!$B$5:$AL$5,0)+1)</f>
        <v>0</v>
      </c>
      <c r="AD75" s="106">
        <f>INDEX('用友贴出原始数据-费用表'!$A$5:$AL$271,MATCH($B75&amp;"调整额",'用友贴出原始数据-费用表'!$A$6:$A$348,0)+1,MATCH($AD$55,'用友贴出原始数据-费用表'!$B$5:$AL$5,0)+1)</f>
        <v>0</v>
      </c>
    </row>
    <row r="76" spans="1:30">
      <c r="A76" s="303"/>
      <c r="B76" s="75" t="s">
        <v>130</v>
      </c>
      <c r="C76" s="107">
        <f t="shared" si="7"/>
        <v>0</v>
      </c>
      <c r="D76" s="106"/>
      <c r="E76" s="106">
        <f>INDEX('用友贴出原始数据-费用表'!$A$5:$AL$271,MATCH($B76&amp;"调整额",'用友贴出原始数据-费用表'!$A$6:$A$348,0)+1,MATCH($E$55,'用友贴出原始数据-费用表'!$B$5:$AL$5,0)+1)+G76+T76+AC76+AD76</f>
        <v>0</v>
      </c>
      <c r="F76" s="106">
        <f>INDEX('用友贴出原始数据-费用表'!$A$5:$AL$271,MATCH($B76&amp;"调整额",'用友贴出原始数据-费用表'!$A$6:$A$348,0)+1,MATCH($F$55,'用友贴出原始数据-费用表'!$B$5:$AL$5,0)+1)</f>
        <v>0</v>
      </c>
      <c r="G76" s="106">
        <f>INDEX('用友贴出原始数据-费用表'!$A$5:$AL$271,MATCH($B76&amp;"调整额",'用友贴出原始数据-费用表'!$A$6:$A$348,0)+1,MATCH($G$55,'用友贴出原始数据-费用表'!$B$5:$AL$5,0)+1)</f>
        <v>0</v>
      </c>
      <c r="H76" s="106">
        <f t="shared" si="8"/>
        <v>0</v>
      </c>
      <c r="I76" s="106">
        <f>INDEX('用友贴出原始数据-费用表'!$A$5:$AL$271,MATCH($B76&amp;"调整额",'用友贴出原始数据-费用表'!$A$6:$A$348,0)+1,MATCH($I$55,'用友贴出原始数据-费用表'!$B$5:$AL$5,0)+1)</f>
        <v>0</v>
      </c>
      <c r="J76" s="106">
        <f>INDEX('用友贴出原始数据-费用表'!$A$5:$AL$271,MATCH($B76&amp;"调整额",'用友贴出原始数据-费用表'!$A$6:$A$348,0)+1,MATCH($J$55,'用友贴出原始数据-费用表'!$B$5:$AL$5,0)+0)</f>
        <v>0</v>
      </c>
      <c r="K76" s="106">
        <f>INDEX('用友贴出原始数据-费用表'!$A$5:$AL$271,MATCH($B76&amp;"调整额",'用友贴出原始数据-费用表'!$A$6:$A$348,0)+1,MATCH($K$55,'用友贴出原始数据-费用表'!$B$5:$AL$5,0)+1)</f>
        <v>0</v>
      </c>
      <c r="L76" s="106">
        <f t="shared" si="9"/>
        <v>0</v>
      </c>
      <c r="M76" s="106">
        <f>INDEX('用友贴出原始数据-费用表'!$A$5:$AL$271,MATCH($B76&amp;"调整额",'用友贴出原始数据-费用表'!$A$6:$A$348,0)+1,MATCH($M$55,'用友贴出原始数据-费用表'!$B$5:$AL$5,0)+1)</f>
        <v>0</v>
      </c>
      <c r="N76" s="106">
        <f>INDEX('用友贴出原始数据-费用表'!$A$5:$AL$271,MATCH($B76&amp;"调整额",'用友贴出原始数据-费用表'!$A$6:$A$348,0)+1,MATCH($N$55,'用友贴出原始数据-费用表'!$B$5:$AL$5,0)+1)</f>
        <v>0</v>
      </c>
      <c r="O76" s="106">
        <f>INDEX('用友贴出原始数据-费用表'!$A$5:$AL$271,MATCH($B76&amp;"调整额",'用友贴出原始数据-费用表'!$A$6:$A$348,0)+1,MATCH($O$55,'用友贴出原始数据-费用表'!$B$5:$AL$5,0)+1)</f>
        <v>0</v>
      </c>
      <c r="P76" s="106">
        <f>INDEX('用友贴出原始数据-费用表'!$A$5:$AL$271,MATCH($B76&amp;"调整额",'用友贴出原始数据-费用表'!$A$6:$A$348,0)+1,MATCH($P$55,'用友贴出原始数据-费用表'!$B$5:$AL$5,0)+1)</f>
        <v>0</v>
      </c>
      <c r="Q76" s="106">
        <f t="shared" si="10"/>
        <v>0</v>
      </c>
      <c r="R76" s="106">
        <f>INDEX('用友贴出原始数据-费用表'!$A$5:$AL$271,MATCH($B76&amp;"调整额",'用友贴出原始数据-费用表'!$A$6:$A$348,0)+1,MATCH($R$55,'用友贴出原始数据-费用表'!$B$5:$AL$5,0)+1)</f>
        <v>0</v>
      </c>
      <c r="S76" s="106">
        <f>INDEX('用友贴出原始数据-费用表'!$A$5:$AL$271,MATCH($B76&amp;"调整额",'用友贴出原始数据-费用表'!$A$6:$A$348,0)+1,MATCH($S$55,'用友贴出原始数据-费用表'!$B$5:$AL$5,0)+1)</f>
        <v>0</v>
      </c>
      <c r="T76" s="106">
        <f>INDEX('用友贴出原始数据-费用表'!$A$5:$AL$271,MATCH($B76&amp;"调整额",'用友贴出原始数据-费用表'!$A$6:$A$348,0)+1,MATCH($T$55,'用友贴出原始数据-费用表'!$B$5:$AL$5,0)+1)</f>
        <v>0</v>
      </c>
      <c r="U76" s="106">
        <f t="shared" si="11"/>
        <v>0</v>
      </c>
      <c r="V76" s="106">
        <f>INDEX('用友贴出原始数据-费用表'!$A$5:$AL$271,MATCH($B76&amp;"调整额",'用友贴出原始数据-费用表'!$A$6:$A$348,0)+1,MATCH($V$55,'用友贴出原始数据-费用表'!$B$5:$AL$5,0)+1)</f>
        <v>0</v>
      </c>
      <c r="W76" s="106">
        <f>INDEX('用友贴出原始数据-费用表'!$A$5:$AL$271,MATCH($B76&amp;"调整额",'用友贴出原始数据-费用表'!$A$6:$A$348,0)+1,MATCH($W$55,'用友贴出原始数据-费用表'!$B$5:$AL$5,0)+1)</f>
        <v>0</v>
      </c>
      <c r="X76" s="106">
        <f>INDEX('用友贴出原始数据-费用表'!$A$5:$AL$271,MATCH($B76&amp;"调整额",'用友贴出原始数据-费用表'!$A$6:$A$348,0)+1,MATCH($X$55,'用友贴出原始数据-费用表'!$B$5:$AL$5,0)+1)</f>
        <v>0</v>
      </c>
      <c r="Y76" s="106">
        <f>INDEX('用友贴出原始数据-费用表'!$A$5:$AL$271,MATCH($B76&amp;"调整额",'用友贴出原始数据-费用表'!$A$6:$A$348,0)+1,MATCH($Y$55,'用友贴出原始数据-费用表'!$B$5:$AL$5,0)+1)</f>
        <v>0</v>
      </c>
      <c r="Z76" s="106">
        <f>INDEX('用友贴出原始数据-费用表'!$A$5:$AL$271,MATCH($B76&amp;"调整额",'用友贴出原始数据-费用表'!$A$6:$A$348,0)+1,MATCH($Z$55,'用友贴出原始数据-费用表'!$B$5:$AL$5,0)+1)</f>
        <v>0</v>
      </c>
      <c r="AA76" s="106">
        <f>INDEX('用友贴出原始数据-费用表'!$A$5:$AL$271,MATCH($B76&amp;"调整额",'用友贴出原始数据-费用表'!$A$6:$A$348,0)+1,MATCH($AA$55,'用友贴出原始数据-费用表'!$B$5:$AL$5,0)+1)</f>
        <v>0</v>
      </c>
      <c r="AB76" s="106">
        <f>INDEX('用友贴出原始数据-费用表'!$A$5:$AL$271,MATCH($B76&amp;"调整额",'用友贴出原始数据-费用表'!$A$6:$A$348,0)+1,MATCH($AB$55,'用友贴出原始数据-费用表'!$B$5:$AL$5,0)+1)</f>
        <v>0</v>
      </c>
      <c r="AC76" s="106">
        <f>INDEX('用友贴出原始数据-费用表'!$A$5:$AL$271,MATCH($B76&amp;"调整额",'用友贴出原始数据-费用表'!$A$6:$A$348,0)+1,MATCH($AC$55,'用友贴出原始数据-费用表'!$B$5:$AL$5,0)+1)</f>
        <v>0</v>
      </c>
      <c r="AD76" s="106">
        <f>INDEX('用友贴出原始数据-费用表'!$A$5:$AL$271,MATCH($B76&amp;"调整额",'用友贴出原始数据-费用表'!$A$6:$A$348,0)+1,MATCH($AD$55,'用友贴出原始数据-费用表'!$B$5:$AL$5,0)+1)</f>
        <v>0</v>
      </c>
    </row>
    <row r="77" spans="1:30">
      <c r="A77" s="303"/>
      <c r="B77" s="75" t="s">
        <v>131</v>
      </c>
      <c r="C77" s="107">
        <f t="shared" si="7"/>
        <v>0</v>
      </c>
      <c r="D77" s="106"/>
      <c r="E77" s="106">
        <f>INDEX('用友贴出原始数据-费用表'!$A$5:$AL$271,MATCH($B77&amp;"调整额",'用友贴出原始数据-费用表'!$A$6:$A$348,0)+1,MATCH($E$55,'用友贴出原始数据-费用表'!$B$5:$AL$5,0)+1)+G77+T77+AC77+AD77</f>
        <v>0</v>
      </c>
      <c r="F77" s="106">
        <f>INDEX('用友贴出原始数据-费用表'!$A$5:$AL$271,MATCH($B77&amp;"调整额",'用友贴出原始数据-费用表'!$A$6:$A$348,0)+1,MATCH($F$55,'用友贴出原始数据-费用表'!$B$5:$AL$5,0)+1)</f>
        <v>0</v>
      </c>
      <c r="G77" s="106">
        <f>INDEX('用友贴出原始数据-费用表'!$A$5:$AL$271,MATCH($B77&amp;"调整额",'用友贴出原始数据-费用表'!$A$6:$A$348,0)+1,MATCH($G$55,'用友贴出原始数据-费用表'!$B$5:$AL$5,0)+1)</f>
        <v>0</v>
      </c>
      <c r="H77" s="106">
        <f t="shared" si="8"/>
        <v>0</v>
      </c>
      <c r="I77" s="106">
        <f>INDEX('用友贴出原始数据-费用表'!$A$5:$AL$271,MATCH($B77&amp;"调整额",'用友贴出原始数据-费用表'!$A$6:$A$348,0)+1,MATCH($I$55,'用友贴出原始数据-费用表'!$B$5:$AL$5,0)+1)</f>
        <v>0</v>
      </c>
      <c r="J77" s="106">
        <f>INDEX('用友贴出原始数据-费用表'!$A$5:$AL$271,MATCH($B77&amp;"调整额",'用友贴出原始数据-费用表'!$A$6:$A$348,0)+1,MATCH($J$55,'用友贴出原始数据-费用表'!$B$5:$AL$5,0)+0)</f>
        <v>0</v>
      </c>
      <c r="K77" s="106">
        <f>INDEX('用友贴出原始数据-费用表'!$A$5:$AL$271,MATCH($B77&amp;"调整额",'用友贴出原始数据-费用表'!$A$6:$A$348,0)+1,MATCH($K$55,'用友贴出原始数据-费用表'!$B$5:$AL$5,0)+1)</f>
        <v>0</v>
      </c>
      <c r="L77" s="106">
        <f t="shared" si="9"/>
        <v>0</v>
      </c>
      <c r="M77" s="106">
        <f>INDEX('用友贴出原始数据-费用表'!$A$5:$AL$271,MATCH($B77&amp;"调整额",'用友贴出原始数据-费用表'!$A$6:$A$348,0)+1,MATCH($M$55,'用友贴出原始数据-费用表'!$B$5:$AL$5,0)+1)</f>
        <v>0</v>
      </c>
      <c r="N77" s="106">
        <f>INDEX('用友贴出原始数据-费用表'!$A$5:$AL$271,MATCH($B77&amp;"调整额",'用友贴出原始数据-费用表'!$A$6:$A$348,0)+1,MATCH($N$55,'用友贴出原始数据-费用表'!$B$5:$AL$5,0)+1)</f>
        <v>0</v>
      </c>
      <c r="O77" s="106">
        <f>INDEX('用友贴出原始数据-费用表'!$A$5:$AL$271,MATCH($B77&amp;"调整额",'用友贴出原始数据-费用表'!$A$6:$A$348,0)+1,MATCH($O$55,'用友贴出原始数据-费用表'!$B$5:$AL$5,0)+1)</f>
        <v>0</v>
      </c>
      <c r="P77" s="106">
        <f>INDEX('用友贴出原始数据-费用表'!$A$5:$AL$271,MATCH($B77&amp;"调整额",'用友贴出原始数据-费用表'!$A$6:$A$348,0)+1,MATCH($P$55,'用友贴出原始数据-费用表'!$B$5:$AL$5,0)+1)</f>
        <v>0</v>
      </c>
      <c r="Q77" s="106">
        <f t="shared" si="10"/>
        <v>0</v>
      </c>
      <c r="R77" s="106">
        <f>INDEX('用友贴出原始数据-费用表'!$A$5:$AL$271,MATCH($B77&amp;"调整额",'用友贴出原始数据-费用表'!$A$6:$A$348,0)+1,MATCH($R$55,'用友贴出原始数据-费用表'!$B$5:$AL$5,0)+1)</f>
        <v>0</v>
      </c>
      <c r="S77" s="106">
        <f>INDEX('用友贴出原始数据-费用表'!$A$5:$AL$271,MATCH($B77&amp;"调整额",'用友贴出原始数据-费用表'!$A$6:$A$348,0)+1,MATCH($S$55,'用友贴出原始数据-费用表'!$B$5:$AL$5,0)+1)</f>
        <v>0</v>
      </c>
      <c r="T77" s="106">
        <f>INDEX('用友贴出原始数据-费用表'!$A$5:$AL$271,MATCH($B77&amp;"调整额",'用友贴出原始数据-费用表'!$A$6:$A$348,0)+1,MATCH($T$55,'用友贴出原始数据-费用表'!$B$5:$AL$5,0)+1)</f>
        <v>0</v>
      </c>
      <c r="U77" s="106">
        <f t="shared" si="11"/>
        <v>0</v>
      </c>
      <c r="V77" s="106">
        <f>INDEX('用友贴出原始数据-费用表'!$A$5:$AL$271,MATCH($B77&amp;"调整额",'用友贴出原始数据-费用表'!$A$6:$A$348,0)+1,MATCH($V$55,'用友贴出原始数据-费用表'!$B$5:$AL$5,0)+1)</f>
        <v>0</v>
      </c>
      <c r="W77" s="106">
        <f>INDEX('用友贴出原始数据-费用表'!$A$5:$AL$271,MATCH($B77&amp;"调整额",'用友贴出原始数据-费用表'!$A$6:$A$348,0)+1,MATCH($W$55,'用友贴出原始数据-费用表'!$B$5:$AL$5,0)+1)</f>
        <v>0</v>
      </c>
      <c r="X77" s="106">
        <f>INDEX('用友贴出原始数据-费用表'!$A$5:$AL$271,MATCH($B77&amp;"调整额",'用友贴出原始数据-费用表'!$A$6:$A$348,0)+1,MATCH($X$55,'用友贴出原始数据-费用表'!$B$5:$AL$5,0)+1)</f>
        <v>0</v>
      </c>
      <c r="Y77" s="106">
        <f>INDEX('用友贴出原始数据-费用表'!$A$5:$AL$271,MATCH($B77&amp;"调整额",'用友贴出原始数据-费用表'!$A$6:$A$348,0)+1,MATCH($Y$55,'用友贴出原始数据-费用表'!$B$5:$AL$5,0)+1)</f>
        <v>0</v>
      </c>
      <c r="Z77" s="106">
        <f>INDEX('用友贴出原始数据-费用表'!$A$5:$AL$271,MATCH($B77&amp;"调整额",'用友贴出原始数据-费用表'!$A$6:$A$348,0)+1,MATCH($Z$55,'用友贴出原始数据-费用表'!$B$5:$AL$5,0)+1)</f>
        <v>0</v>
      </c>
      <c r="AA77" s="106">
        <f>INDEX('用友贴出原始数据-费用表'!$A$5:$AL$271,MATCH($B77&amp;"调整额",'用友贴出原始数据-费用表'!$A$6:$A$348,0)+1,MATCH($AA$55,'用友贴出原始数据-费用表'!$B$5:$AL$5,0)+1)</f>
        <v>0</v>
      </c>
      <c r="AB77" s="106">
        <f>INDEX('用友贴出原始数据-费用表'!$A$5:$AL$271,MATCH($B77&amp;"调整额",'用友贴出原始数据-费用表'!$A$6:$A$348,0)+1,MATCH($AB$55,'用友贴出原始数据-费用表'!$B$5:$AL$5,0)+1)</f>
        <v>0</v>
      </c>
      <c r="AC77" s="106">
        <f>INDEX('用友贴出原始数据-费用表'!$A$5:$AL$271,MATCH($B77&amp;"调整额",'用友贴出原始数据-费用表'!$A$6:$A$348,0)+1,MATCH($AC$55,'用友贴出原始数据-费用表'!$B$5:$AL$5,0)+1)</f>
        <v>0</v>
      </c>
      <c r="AD77" s="106">
        <f>INDEX('用友贴出原始数据-费用表'!$A$5:$AL$271,MATCH($B77&amp;"调整额",'用友贴出原始数据-费用表'!$A$6:$A$348,0)+1,MATCH($AD$55,'用友贴出原始数据-费用表'!$B$5:$AL$5,0)+1)</f>
        <v>0</v>
      </c>
    </row>
    <row r="78" spans="1:30">
      <c r="A78" s="303"/>
      <c r="B78" s="75" t="s">
        <v>132</v>
      </c>
      <c r="C78" s="107">
        <f t="shared" si="7"/>
        <v>0</v>
      </c>
      <c r="D78" s="106"/>
      <c r="E78" s="106">
        <f>INDEX('用友贴出原始数据-费用表'!$A$5:$AL$271,MATCH($B78&amp;"调整额",'用友贴出原始数据-费用表'!$A$6:$A$348,0)+1,MATCH($E$55,'用友贴出原始数据-费用表'!$B$5:$AL$5,0)+1)+G78+T78+AC78+AD78</f>
        <v>-98618.51</v>
      </c>
      <c r="F78" s="106">
        <f>INDEX('用友贴出原始数据-费用表'!$A$5:$AL$271,MATCH($B78&amp;"调整额",'用友贴出原始数据-费用表'!$A$6:$A$348,0)+1,MATCH($F$55,'用友贴出原始数据-费用表'!$B$5:$AL$5,0)+1)</f>
        <v>98618.51</v>
      </c>
      <c r="G78" s="106">
        <f>INDEX('用友贴出原始数据-费用表'!$A$5:$AL$271,MATCH($B78&amp;"调整额",'用友贴出原始数据-费用表'!$A$6:$A$348,0)+1,MATCH($G$55,'用友贴出原始数据-费用表'!$B$5:$AL$5,0)+1)</f>
        <v>-98618.51</v>
      </c>
      <c r="H78" s="106">
        <f t="shared" si="8"/>
        <v>0</v>
      </c>
      <c r="I78" s="106">
        <f>INDEX('用友贴出原始数据-费用表'!$A$5:$AL$271,MATCH($B78&amp;"调整额",'用友贴出原始数据-费用表'!$A$6:$A$348,0)+1,MATCH($I$55,'用友贴出原始数据-费用表'!$B$5:$AL$5,0)+1)</f>
        <v>0</v>
      </c>
      <c r="J78" s="106">
        <f>INDEX('用友贴出原始数据-费用表'!$A$5:$AL$271,MATCH($B78&amp;"调整额",'用友贴出原始数据-费用表'!$A$6:$A$348,0)+1,MATCH($J$55,'用友贴出原始数据-费用表'!$B$5:$AL$5,0)+0)</f>
        <v>0</v>
      </c>
      <c r="K78" s="106">
        <f>INDEX('用友贴出原始数据-费用表'!$A$5:$AL$271,MATCH($B78&amp;"调整额",'用友贴出原始数据-费用表'!$A$6:$A$348,0)+1,MATCH($K$55,'用友贴出原始数据-费用表'!$B$5:$AL$5,0)+1)</f>
        <v>0</v>
      </c>
      <c r="L78" s="106">
        <f t="shared" si="9"/>
        <v>0</v>
      </c>
      <c r="M78" s="106">
        <f>INDEX('用友贴出原始数据-费用表'!$A$5:$AL$271,MATCH($B78&amp;"调整额",'用友贴出原始数据-费用表'!$A$6:$A$348,0)+1,MATCH($M$55,'用友贴出原始数据-费用表'!$B$5:$AL$5,0)+1)</f>
        <v>0</v>
      </c>
      <c r="N78" s="106">
        <f>INDEX('用友贴出原始数据-费用表'!$A$5:$AL$271,MATCH($B78&amp;"调整额",'用友贴出原始数据-费用表'!$A$6:$A$348,0)+1,MATCH($N$55,'用友贴出原始数据-费用表'!$B$5:$AL$5,0)+1)</f>
        <v>0</v>
      </c>
      <c r="O78" s="106">
        <f>INDEX('用友贴出原始数据-费用表'!$A$5:$AL$271,MATCH($B78&amp;"调整额",'用友贴出原始数据-费用表'!$A$6:$A$348,0)+1,MATCH($O$55,'用友贴出原始数据-费用表'!$B$5:$AL$5,0)+1)</f>
        <v>0</v>
      </c>
      <c r="P78" s="106">
        <f>INDEX('用友贴出原始数据-费用表'!$A$5:$AL$271,MATCH($B78&amp;"调整额",'用友贴出原始数据-费用表'!$A$6:$A$348,0)+1,MATCH($P$55,'用友贴出原始数据-费用表'!$B$5:$AL$5,0)+1)</f>
        <v>0</v>
      </c>
      <c r="Q78" s="106">
        <f t="shared" si="10"/>
        <v>0</v>
      </c>
      <c r="R78" s="106">
        <f>INDEX('用友贴出原始数据-费用表'!$A$5:$AL$271,MATCH($B78&amp;"调整额",'用友贴出原始数据-费用表'!$A$6:$A$348,0)+1,MATCH($R$55,'用友贴出原始数据-费用表'!$B$5:$AL$5,0)+1)</f>
        <v>0</v>
      </c>
      <c r="S78" s="106">
        <f>INDEX('用友贴出原始数据-费用表'!$A$5:$AL$271,MATCH($B78&amp;"调整额",'用友贴出原始数据-费用表'!$A$6:$A$348,0)+1,MATCH($S$55,'用友贴出原始数据-费用表'!$B$5:$AL$5,0)+1)</f>
        <v>0</v>
      </c>
      <c r="T78" s="106">
        <f>INDEX('用友贴出原始数据-费用表'!$A$5:$AL$271,MATCH($B78&amp;"调整额",'用友贴出原始数据-费用表'!$A$6:$A$348,0)+1,MATCH($T$55,'用友贴出原始数据-费用表'!$B$5:$AL$5,0)+1)</f>
        <v>0</v>
      </c>
      <c r="U78" s="106">
        <f t="shared" si="11"/>
        <v>0</v>
      </c>
      <c r="V78" s="106">
        <f>INDEX('用友贴出原始数据-费用表'!$A$5:$AL$271,MATCH($B78&amp;"调整额",'用友贴出原始数据-费用表'!$A$6:$A$348,0)+1,MATCH($V$55,'用友贴出原始数据-费用表'!$B$5:$AL$5,0)+1)</f>
        <v>0</v>
      </c>
      <c r="W78" s="106">
        <f>INDEX('用友贴出原始数据-费用表'!$A$5:$AL$271,MATCH($B78&amp;"调整额",'用友贴出原始数据-费用表'!$A$6:$A$348,0)+1,MATCH($W$55,'用友贴出原始数据-费用表'!$B$5:$AL$5,0)+1)</f>
        <v>0</v>
      </c>
      <c r="X78" s="106">
        <f>INDEX('用友贴出原始数据-费用表'!$A$5:$AL$271,MATCH($B78&amp;"调整额",'用友贴出原始数据-费用表'!$A$6:$A$348,0)+1,MATCH($X$55,'用友贴出原始数据-费用表'!$B$5:$AL$5,0)+1)</f>
        <v>0</v>
      </c>
      <c r="Y78" s="106">
        <f>INDEX('用友贴出原始数据-费用表'!$A$5:$AL$271,MATCH($B78&amp;"调整额",'用友贴出原始数据-费用表'!$A$6:$A$348,0)+1,MATCH($Y$55,'用友贴出原始数据-费用表'!$B$5:$AL$5,0)+1)</f>
        <v>0</v>
      </c>
      <c r="Z78" s="106">
        <f>INDEX('用友贴出原始数据-费用表'!$A$5:$AL$271,MATCH($B78&amp;"调整额",'用友贴出原始数据-费用表'!$A$6:$A$348,0)+1,MATCH($Z$55,'用友贴出原始数据-费用表'!$B$5:$AL$5,0)+1)</f>
        <v>0</v>
      </c>
      <c r="AA78" s="106">
        <f>INDEX('用友贴出原始数据-费用表'!$A$5:$AL$271,MATCH($B78&amp;"调整额",'用友贴出原始数据-费用表'!$A$6:$A$348,0)+1,MATCH($AA$55,'用友贴出原始数据-费用表'!$B$5:$AL$5,0)+1)</f>
        <v>0</v>
      </c>
      <c r="AB78" s="106">
        <f>INDEX('用友贴出原始数据-费用表'!$A$5:$AL$271,MATCH($B78&amp;"调整额",'用友贴出原始数据-费用表'!$A$6:$A$348,0)+1,MATCH($AB$55,'用友贴出原始数据-费用表'!$B$5:$AL$5,0)+1)</f>
        <v>0</v>
      </c>
      <c r="AC78" s="106">
        <f>INDEX('用友贴出原始数据-费用表'!$A$5:$AL$271,MATCH($B78&amp;"调整额",'用友贴出原始数据-费用表'!$A$6:$A$348,0)+1,MATCH($AC$55,'用友贴出原始数据-费用表'!$B$5:$AL$5,0)+1)</f>
        <v>0</v>
      </c>
      <c r="AD78" s="106">
        <f>INDEX('用友贴出原始数据-费用表'!$A$5:$AL$271,MATCH($B78&amp;"调整额",'用友贴出原始数据-费用表'!$A$6:$A$348,0)+1,MATCH($AD$55,'用友贴出原始数据-费用表'!$B$5:$AL$5,0)+1)</f>
        <v>0</v>
      </c>
    </row>
    <row r="79" spans="1:30">
      <c r="A79" s="303"/>
      <c r="B79" s="75" t="s">
        <v>133</v>
      </c>
      <c r="C79" s="107">
        <f t="shared" si="7"/>
        <v>0</v>
      </c>
      <c r="D79" s="106"/>
      <c r="E79" s="106">
        <f>INDEX('用友贴出原始数据-费用表'!$A$5:$AL$271,MATCH($B79&amp;"调整额",'用友贴出原始数据-费用表'!$A$6:$A$348,0)+1,MATCH($E$55,'用友贴出原始数据-费用表'!$B$5:$AL$5,0)+1)+G79+T79+AC79+AD79</f>
        <v>0</v>
      </c>
      <c r="F79" s="106">
        <f>INDEX('用友贴出原始数据-费用表'!$A$5:$AL$271,MATCH($B79&amp;"调整额",'用友贴出原始数据-费用表'!$A$6:$A$348,0)+1,MATCH($F$55,'用友贴出原始数据-费用表'!$B$5:$AL$5,0)+1)</f>
        <v>0</v>
      </c>
      <c r="G79" s="106">
        <f>INDEX('用友贴出原始数据-费用表'!$A$5:$AL$271,MATCH($B79&amp;"调整额",'用友贴出原始数据-费用表'!$A$6:$A$348,0)+1,MATCH($G$55,'用友贴出原始数据-费用表'!$B$5:$AL$5,0)+1)</f>
        <v>0</v>
      </c>
      <c r="H79" s="106">
        <f t="shared" si="8"/>
        <v>0</v>
      </c>
      <c r="I79" s="106">
        <f>INDEX('用友贴出原始数据-费用表'!$A$5:$AL$271,MATCH($B79&amp;"调整额",'用友贴出原始数据-费用表'!$A$6:$A$348,0)+1,MATCH($I$55,'用友贴出原始数据-费用表'!$B$5:$AL$5,0)+1)</f>
        <v>0</v>
      </c>
      <c r="J79" s="106">
        <f>INDEX('用友贴出原始数据-费用表'!$A$5:$AL$271,MATCH($B79&amp;"调整额",'用友贴出原始数据-费用表'!$A$6:$A$348,0)+1,MATCH($J$55,'用友贴出原始数据-费用表'!$B$5:$AL$5,0)+0)</f>
        <v>0</v>
      </c>
      <c r="K79" s="106">
        <f>INDEX('用友贴出原始数据-费用表'!$A$5:$AL$271,MATCH($B79&amp;"调整额",'用友贴出原始数据-费用表'!$A$6:$A$348,0)+1,MATCH($K$55,'用友贴出原始数据-费用表'!$B$5:$AL$5,0)+1)</f>
        <v>0</v>
      </c>
      <c r="L79" s="106">
        <f t="shared" si="9"/>
        <v>0</v>
      </c>
      <c r="M79" s="106">
        <f>INDEX('用友贴出原始数据-费用表'!$A$5:$AL$271,MATCH($B79&amp;"调整额",'用友贴出原始数据-费用表'!$A$6:$A$348,0)+1,MATCH($M$55,'用友贴出原始数据-费用表'!$B$5:$AL$5,0)+1)</f>
        <v>0</v>
      </c>
      <c r="N79" s="106">
        <f>INDEX('用友贴出原始数据-费用表'!$A$5:$AL$271,MATCH($B79&amp;"调整额",'用友贴出原始数据-费用表'!$A$6:$A$348,0)+1,MATCH($N$55,'用友贴出原始数据-费用表'!$B$5:$AL$5,0)+1)</f>
        <v>0</v>
      </c>
      <c r="O79" s="106">
        <f>INDEX('用友贴出原始数据-费用表'!$A$5:$AL$271,MATCH($B79&amp;"调整额",'用友贴出原始数据-费用表'!$A$6:$A$348,0)+1,MATCH($O$55,'用友贴出原始数据-费用表'!$B$5:$AL$5,0)+1)</f>
        <v>0</v>
      </c>
      <c r="P79" s="106">
        <f>INDEX('用友贴出原始数据-费用表'!$A$5:$AL$271,MATCH($B79&amp;"调整额",'用友贴出原始数据-费用表'!$A$6:$A$348,0)+1,MATCH($P$55,'用友贴出原始数据-费用表'!$B$5:$AL$5,0)+1)</f>
        <v>0</v>
      </c>
      <c r="Q79" s="106">
        <f t="shared" si="10"/>
        <v>0</v>
      </c>
      <c r="R79" s="106">
        <f>INDEX('用友贴出原始数据-费用表'!$A$5:$AL$271,MATCH($B79&amp;"调整额",'用友贴出原始数据-费用表'!$A$6:$A$348,0)+1,MATCH($R$55,'用友贴出原始数据-费用表'!$B$5:$AL$5,0)+1)</f>
        <v>0</v>
      </c>
      <c r="S79" s="106">
        <f>INDEX('用友贴出原始数据-费用表'!$A$5:$AL$271,MATCH($B79&amp;"调整额",'用友贴出原始数据-费用表'!$A$6:$A$348,0)+1,MATCH($S$55,'用友贴出原始数据-费用表'!$B$5:$AL$5,0)+1)</f>
        <v>0</v>
      </c>
      <c r="T79" s="106">
        <f>INDEX('用友贴出原始数据-费用表'!$A$5:$AL$271,MATCH($B79&amp;"调整额",'用友贴出原始数据-费用表'!$A$6:$A$348,0)+1,MATCH($T$55,'用友贴出原始数据-费用表'!$B$5:$AL$5,0)+1)</f>
        <v>0</v>
      </c>
      <c r="U79" s="106">
        <f t="shared" si="11"/>
        <v>0</v>
      </c>
      <c r="V79" s="106">
        <f>INDEX('用友贴出原始数据-费用表'!$A$5:$AL$271,MATCH($B79&amp;"调整额",'用友贴出原始数据-费用表'!$A$6:$A$348,0)+1,MATCH($V$55,'用友贴出原始数据-费用表'!$B$5:$AL$5,0)+1)</f>
        <v>0</v>
      </c>
      <c r="W79" s="106">
        <f>INDEX('用友贴出原始数据-费用表'!$A$5:$AL$271,MATCH($B79&amp;"调整额",'用友贴出原始数据-费用表'!$A$6:$A$348,0)+1,MATCH($W$55,'用友贴出原始数据-费用表'!$B$5:$AL$5,0)+1)</f>
        <v>0</v>
      </c>
      <c r="X79" s="106">
        <f>INDEX('用友贴出原始数据-费用表'!$A$5:$AL$271,MATCH($B79&amp;"调整额",'用友贴出原始数据-费用表'!$A$6:$A$348,0)+1,MATCH($X$55,'用友贴出原始数据-费用表'!$B$5:$AL$5,0)+1)</f>
        <v>0</v>
      </c>
      <c r="Y79" s="106">
        <f>INDEX('用友贴出原始数据-费用表'!$A$5:$AL$271,MATCH($B79&amp;"调整额",'用友贴出原始数据-费用表'!$A$6:$A$348,0)+1,MATCH($Y$55,'用友贴出原始数据-费用表'!$B$5:$AL$5,0)+1)</f>
        <v>0</v>
      </c>
      <c r="Z79" s="106">
        <f>INDEX('用友贴出原始数据-费用表'!$A$5:$AL$271,MATCH($B79&amp;"调整额",'用友贴出原始数据-费用表'!$A$6:$A$348,0)+1,MATCH($Z$55,'用友贴出原始数据-费用表'!$B$5:$AL$5,0)+1)</f>
        <v>0</v>
      </c>
      <c r="AA79" s="106">
        <f>INDEX('用友贴出原始数据-费用表'!$A$5:$AL$271,MATCH($B79&amp;"调整额",'用友贴出原始数据-费用表'!$A$6:$A$348,0)+1,MATCH($AA$55,'用友贴出原始数据-费用表'!$B$5:$AL$5,0)+1)</f>
        <v>0</v>
      </c>
      <c r="AB79" s="106">
        <f>INDEX('用友贴出原始数据-费用表'!$A$5:$AL$271,MATCH($B79&amp;"调整额",'用友贴出原始数据-费用表'!$A$6:$A$348,0)+1,MATCH($AB$55,'用友贴出原始数据-费用表'!$B$5:$AL$5,0)+1)</f>
        <v>0</v>
      </c>
      <c r="AC79" s="106">
        <f>INDEX('用友贴出原始数据-费用表'!$A$5:$AL$271,MATCH($B79&amp;"调整额",'用友贴出原始数据-费用表'!$A$6:$A$348,0)+1,MATCH($AC$55,'用友贴出原始数据-费用表'!$B$5:$AL$5,0)+1)</f>
        <v>0</v>
      </c>
      <c r="AD79" s="106">
        <f>INDEX('用友贴出原始数据-费用表'!$A$5:$AL$271,MATCH($B79&amp;"调整额",'用友贴出原始数据-费用表'!$A$6:$A$348,0)+1,MATCH($AD$55,'用友贴出原始数据-费用表'!$B$5:$AL$5,0)+1)</f>
        <v>0</v>
      </c>
    </row>
    <row r="80" spans="1:30">
      <c r="A80" s="303"/>
      <c r="B80" s="75" t="s">
        <v>134</v>
      </c>
      <c r="C80" s="107">
        <f t="shared" si="7"/>
        <v>0</v>
      </c>
      <c r="D80" s="106"/>
      <c r="E80" s="106">
        <f>INDEX('用友贴出原始数据-费用表'!$A$5:$AL$271,MATCH($B80&amp;"调整额",'用友贴出原始数据-费用表'!$A$6:$A$348,0)+1,MATCH($E$55,'用友贴出原始数据-费用表'!$B$5:$AL$5,0)+1)+G80+T80+AC80+AD80</f>
        <v>0</v>
      </c>
      <c r="F80" s="106">
        <f>INDEX('用友贴出原始数据-费用表'!$A$5:$AL$271,MATCH($B80&amp;"调整额",'用友贴出原始数据-费用表'!$A$6:$A$348,0)+1,MATCH($F$55,'用友贴出原始数据-费用表'!$B$5:$AL$5,0)+1)</f>
        <v>0</v>
      </c>
      <c r="G80" s="106">
        <f>INDEX('用友贴出原始数据-费用表'!$A$5:$AL$271,MATCH($B80&amp;"调整额",'用友贴出原始数据-费用表'!$A$6:$A$348,0)+1,MATCH($G$55,'用友贴出原始数据-费用表'!$B$5:$AL$5,0)+1)</f>
        <v>0</v>
      </c>
      <c r="H80" s="106">
        <f t="shared" si="8"/>
        <v>0</v>
      </c>
      <c r="I80" s="106">
        <f>INDEX('用友贴出原始数据-费用表'!$A$5:$AL$271,MATCH($B80&amp;"调整额",'用友贴出原始数据-费用表'!$A$6:$A$348,0)+1,MATCH($I$55,'用友贴出原始数据-费用表'!$B$5:$AL$5,0)+1)</f>
        <v>0</v>
      </c>
      <c r="J80" s="106">
        <f>INDEX('用友贴出原始数据-费用表'!$A$5:$AL$271,MATCH($B80&amp;"调整额",'用友贴出原始数据-费用表'!$A$6:$A$348,0)+1,MATCH($J$55,'用友贴出原始数据-费用表'!$B$5:$AL$5,0)+0)</f>
        <v>0</v>
      </c>
      <c r="K80" s="106">
        <f>INDEX('用友贴出原始数据-费用表'!$A$5:$AL$271,MATCH($B80&amp;"调整额",'用友贴出原始数据-费用表'!$A$6:$A$348,0)+1,MATCH($K$55,'用友贴出原始数据-费用表'!$B$5:$AL$5,0)+1)</f>
        <v>0</v>
      </c>
      <c r="L80" s="106">
        <f t="shared" si="9"/>
        <v>0</v>
      </c>
      <c r="M80" s="106">
        <f>INDEX('用友贴出原始数据-费用表'!$A$5:$AL$271,MATCH($B80&amp;"调整额",'用友贴出原始数据-费用表'!$A$6:$A$348,0)+1,MATCH($M$55,'用友贴出原始数据-费用表'!$B$5:$AL$5,0)+1)</f>
        <v>0</v>
      </c>
      <c r="N80" s="106">
        <f>INDEX('用友贴出原始数据-费用表'!$A$5:$AL$271,MATCH($B80&amp;"调整额",'用友贴出原始数据-费用表'!$A$6:$A$348,0)+1,MATCH($N$55,'用友贴出原始数据-费用表'!$B$5:$AL$5,0)+1)</f>
        <v>0</v>
      </c>
      <c r="O80" s="106">
        <f>INDEX('用友贴出原始数据-费用表'!$A$5:$AL$271,MATCH($B80&amp;"调整额",'用友贴出原始数据-费用表'!$A$6:$A$348,0)+1,MATCH($O$55,'用友贴出原始数据-费用表'!$B$5:$AL$5,0)+1)</f>
        <v>0</v>
      </c>
      <c r="P80" s="106">
        <f>INDEX('用友贴出原始数据-费用表'!$A$5:$AL$271,MATCH($B80&amp;"调整额",'用友贴出原始数据-费用表'!$A$6:$A$348,0)+1,MATCH($P$55,'用友贴出原始数据-费用表'!$B$5:$AL$5,0)+1)</f>
        <v>0</v>
      </c>
      <c r="Q80" s="106">
        <f t="shared" si="10"/>
        <v>0</v>
      </c>
      <c r="R80" s="106">
        <f>INDEX('用友贴出原始数据-费用表'!$A$5:$AL$271,MATCH($B80&amp;"调整额",'用友贴出原始数据-费用表'!$A$6:$A$348,0)+1,MATCH($R$55,'用友贴出原始数据-费用表'!$B$5:$AL$5,0)+1)</f>
        <v>0</v>
      </c>
      <c r="S80" s="106">
        <f>INDEX('用友贴出原始数据-费用表'!$A$5:$AL$271,MATCH($B80&amp;"调整额",'用友贴出原始数据-费用表'!$A$6:$A$348,0)+1,MATCH($S$55,'用友贴出原始数据-费用表'!$B$5:$AL$5,0)+1)</f>
        <v>0</v>
      </c>
      <c r="T80" s="106">
        <f>INDEX('用友贴出原始数据-费用表'!$A$5:$AL$271,MATCH($B80&amp;"调整额",'用友贴出原始数据-费用表'!$A$6:$A$348,0)+1,MATCH($T$55,'用友贴出原始数据-费用表'!$B$5:$AL$5,0)+1)</f>
        <v>0</v>
      </c>
      <c r="U80" s="106">
        <f t="shared" si="11"/>
        <v>0</v>
      </c>
      <c r="V80" s="106">
        <f>INDEX('用友贴出原始数据-费用表'!$A$5:$AL$271,MATCH($B80&amp;"调整额",'用友贴出原始数据-费用表'!$A$6:$A$348,0)+1,MATCH($V$55,'用友贴出原始数据-费用表'!$B$5:$AL$5,0)+1)</f>
        <v>0</v>
      </c>
      <c r="W80" s="106">
        <f>INDEX('用友贴出原始数据-费用表'!$A$5:$AL$271,MATCH($B80&amp;"调整额",'用友贴出原始数据-费用表'!$A$6:$A$348,0)+1,MATCH($W$55,'用友贴出原始数据-费用表'!$B$5:$AL$5,0)+1)</f>
        <v>0</v>
      </c>
      <c r="X80" s="106">
        <f>INDEX('用友贴出原始数据-费用表'!$A$5:$AL$271,MATCH($B80&amp;"调整额",'用友贴出原始数据-费用表'!$A$6:$A$348,0)+1,MATCH($X$55,'用友贴出原始数据-费用表'!$B$5:$AL$5,0)+1)</f>
        <v>0</v>
      </c>
      <c r="Y80" s="106">
        <f>INDEX('用友贴出原始数据-费用表'!$A$5:$AL$271,MATCH($B80&amp;"调整额",'用友贴出原始数据-费用表'!$A$6:$A$348,0)+1,MATCH($Y$55,'用友贴出原始数据-费用表'!$B$5:$AL$5,0)+1)</f>
        <v>0</v>
      </c>
      <c r="Z80" s="106">
        <f>INDEX('用友贴出原始数据-费用表'!$A$5:$AL$271,MATCH($B80&amp;"调整额",'用友贴出原始数据-费用表'!$A$6:$A$348,0)+1,MATCH($Z$55,'用友贴出原始数据-费用表'!$B$5:$AL$5,0)+1)</f>
        <v>0</v>
      </c>
      <c r="AA80" s="106">
        <f>INDEX('用友贴出原始数据-费用表'!$A$5:$AL$271,MATCH($B80&amp;"调整额",'用友贴出原始数据-费用表'!$A$6:$A$348,0)+1,MATCH($AA$55,'用友贴出原始数据-费用表'!$B$5:$AL$5,0)+1)</f>
        <v>0</v>
      </c>
      <c r="AB80" s="106">
        <f>INDEX('用友贴出原始数据-费用表'!$A$5:$AL$271,MATCH($B80&amp;"调整额",'用友贴出原始数据-费用表'!$A$6:$A$348,0)+1,MATCH($AB$55,'用友贴出原始数据-费用表'!$B$5:$AL$5,0)+1)</f>
        <v>0</v>
      </c>
      <c r="AC80" s="106">
        <f>INDEX('用友贴出原始数据-费用表'!$A$5:$AL$271,MATCH($B80&amp;"调整额",'用友贴出原始数据-费用表'!$A$6:$A$348,0)+1,MATCH($AC$55,'用友贴出原始数据-费用表'!$B$5:$AL$5,0)+1)</f>
        <v>0</v>
      </c>
      <c r="AD80" s="106">
        <f>INDEX('用友贴出原始数据-费用表'!$A$5:$AL$271,MATCH($B80&amp;"调整额",'用友贴出原始数据-费用表'!$A$6:$A$348,0)+1,MATCH($AD$55,'用友贴出原始数据-费用表'!$B$5:$AL$5,0)+1)</f>
        <v>0</v>
      </c>
    </row>
    <row r="81" spans="1:30">
      <c r="A81" s="303"/>
      <c r="B81" s="75" t="s">
        <v>135</v>
      </c>
      <c r="C81" s="107">
        <f t="shared" si="7"/>
        <v>0</v>
      </c>
      <c r="D81" s="106"/>
      <c r="E81" s="106">
        <f>INDEX('用友贴出原始数据-费用表'!$A$5:$AL$271,MATCH($B81&amp;"调整额",'用友贴出原始数据-费用表'!$A$6:$A$348,0)+1,MATCH($E$55,'用友贴出原始数据-费用表'!$B$5:$AL$5,0)+1)+G81+T81+AC81+AD81</f>
        <v>0</v>
      </c>
      <c r="F81" s="106">
        <f>INDEX('用友贴出原始数据-费用表'!$A$5:$AL$271,MATCH($B81&amp;"调整额",'用友贴出原始数据-费用表'!$A$6:$A$348,0)+1,MATCH($F$55,'用友贴出原始数据-费用表'!$B$5:$AL$5,0)+1)</f>
        <v>0</v>
      </c>
      <c r="G81" s="106">
        <f>INDEX('用友贴出原始数据-费用表'!$A$5:$AL$271,MATCH($B81&amp;"调整额",'用友贴出原始数据-费用表'!$A$6:$A$348,0)+1,MATCH($G$55,'用友贴出原始数据-费用表'!$B$5:$AL$5,0)+1)</f>
        <v>0</v>
      </c>
      <c r="H81" s="106">
        <f t="shared" si="8"/>
        <v>0</v>
      </c>
      <c r="I81" s="106">
        <f>INDEX('用友贴出原始数据-费用表'!$A$5:$AL$271,MATCH($B81&amp;"调整额",'用友贴出原始数据-费用表'!$A$6:$A$348,0)+1,MATCH($I$55,'用友贴出原始数据-费用表'!$B$5:$AL$5,0)+1)</f>
        <v>0</v>
      </c>
      <c r="J81" s="106">
        <f>INDEX('用友贴出原始数据-费用表'!$A$5:$AL$271,MATCH($B81&amp;"调整额",'用友贴出原始数据-费用表'!$A$6:$A$348,0)+1,MATCH($J$55,'用友贴出原始数据-费用表'!$B$5:$AL$5,0)+0)</f>
        <v>0</v>
      </c>
      <c r="K81" s="106">
        <f>INDEX('用友贴出原始数据-费用表'!$A$5:$AL$271,MATCH($B81&amp;"调整额",'用友贴出原始数据-费用表'!$A$6:$A$348,0)+1,MATCH($K$55,'用友贴出原始数据-费用表'!$B$5:$AL$5,0)+1)</f>
        <v>0</v>
      </c>
      <c r="L81" s="106">
        <f t="shared" si="9"/>
        <v>0</v>
      </c>
      <c r="M81" s="106">
        <f>INDEX('用友贴出原始数据-费用表'!$A$5:$AL$271,MATCH($B81&amp;"调整额",'用友贴出原始数据-费用表'!$A$6:$A$348,0)+1,MATCH($M$55,'用友贴出原始数据-费用表'!$B$5:$AL$5,0)+1)</f>
        <v>0</v>
      </c>
      <c r="N81" s="106">
        <f>INDEX('用友贴出原始数据-费用表'!$A$5:$AL$271,MATCH($B81&amp;"调整额",'用友贴出原始数据-费用表'!$A$6:$A$348,0)+1,MATCH($N$55,'用友贴出原始数据-费用表'!$B$5:$AL$5,0)+1)</f>
        <v>0</v>
      </c>
      <c r="O81" s="106">
        <f>INDEX('用友贴出原始数据-费用表'!$A$5:$AL$271,MATCH($B81&amp;"调整额",'用友贴出原始数据-费用表'!$A$6:$A$348,0)+1,MATCH($O$55,'用友贴出原始数据-费用表'!$B$5:$AL$5,0)+1)</f>
        <v>0</v>
      </c>
      <c r="P81" s="106">
        <f>INDEX('用友贴出原始数据-费用表'!$A$5:$AL$271,MATCH($B81&amp;"调整额",'用友贴出原始数据-费用表'!$A$6:$A$348,0)+1,MATCH($P$55,'用友贴出原始数据-费用表'!$B$5:$AL$5,0)+1)</f>
        <v>0</v>
      </c>
      <c r="Q81" s="106">
        <f t="shared" si="10"/>
        <v>0</v>
      </c>
      <c r="R81" s="106">
        <f>INDEX('用友贴出原始数据-费用表'!$A$5:$AL$271,MATCH($B81&amp;"调整额",'用友贴出原始数据-费用表'!$A$6:$A$348,0)+1,MATCH($R$55,'用友贴出原始数据-费用表'!$B$5:$AL$5,0)+1)</f>
        <v>0</v>
      </c>
      <c r="S81" s="106">
        <f>INDEX('用友贴出原始数据-费用表'!$A$5:$AL$271,MATCH($B81&amp;"调整额",'用友贴出原始数据-费用表'!$A$6:$A$348,0)+1,MATCH($S$55,'用友贴出原始数据-费用表'!$B$5:$AL$5,0)+1)</f>
        <v>0</v>
      </c>
      <c r="T81" s="106">
        <f>INDEX('用友贴出原始数据-费用表'!$A$5:$AL$271,MATCH($B81&amp;"调整额",'用友贴出原始数据-费用表'!$A$6:$A$348,0)+1,MATCH($T$55,'用友贴出原始数据-费用表'!$B$5:$AL$5,0)+1)</f>
        <v>0</v>
      </c>
      <c r="U81" s="106">
        <f t="shared" si="11"/>
        <v>0</v>
      </c>
      <c r="V81" s="106">
        <f>INDEX('用友贴出原始数据-费用表'!$A$5:$AL$271,MATCH($B81&amp;"调整额",'用友贴出原始数据-费用表'!$A$6:$A$348,0)+1,MATCH($V$55,'用友贴出原始数据-费用表'!$B$5:$AL$5,0)+1)</f>
        <v>0</v>
      </c>
      <c r="W81" s="106">
        <f>INDEX('用友贴出原始数据-费用表'!$A$5:$AL$271,MATCH($B81&amp;"调整额",'用友贴出原始数据-费用表'!$A$6:$A$348,0)+1,MATCH($W$55,'用友贴出原始数据-费用表'!$B$5:$AL$5,0)+1)</f>
        <v>0</v>
      </c>
      <c r="X81" s="106">
        <f>INDEX('用友贴出原始数据-费用表'!$A$5:$AL$271,MATCH($B81&amp;"调整额",'用友贴出原始数据-费用表'!$A$6:$A$348,0)+1,MATCH($X$55,'用友贴出原始数据-费用表'!$B$5:$AL$5,0)+1)</f>
        <v>0</v>
      </c>
      <c r="Y81" s="106">
        <f>INDEX('用友贴出原始数据-费用表'!$A$5:$AL$271,MATCH($B81&amp;"调整额",'用友贴出原始数据-费用表'!$A$6:$A$348,0)+1,MATCH($Y$55,'用友贴出原始数据-费用表'!$B$5:$AL$5,0)+1)</f>
        <v>0</v>
      </c>
      <c r="Z81" s="106">
        <f>INDEX('用友贴出原始数据-费用表'!$A$5:$AL$271,MATCH($B81&amp;"调整额",'用友贴出原始数据-费用表'!$A$6:$A$348,0)+1,MATCH($Z$55,'用友贴出原始数据-费用表'!$B$5:$AL$5,0)+1)</f>
        <v>0</v>
      </c>
      <c r="AA81" s="106">
        <f>INDEX('用友贴出原始数据-费用表'!$A$5:$AL$271,MATCH($B81&amp;"调整额",'用友贴出原始数据-费用表'!$A$6:$A$348,0)+1,MATCH($AA$55,'用友贴出原始数据-费用表'!$B$5:$AL$5,0)+1)</f>
        <v>0</v>
      </c>
      <c r="AB81" s="106">
        <f>INDEX('用友贴出原始数据-费用表'!$A$5:$AL$271,MATCH($B81&amp;"调整额",'用友贴出原始数据-费用表'!$A$6:$A$348,0)+1,MATCH($AB$55,'用友贴出原始数据-费用表'!$B$5:$AL$5,0)+1)</f>
        <v>0</v>
      </c>
      <c r="AC81" s="106">
        <f>INDEX('用友贴出原始数据-费用表'!$A$5:$AL$271,MATCH($B81&amp;"调整额",'用友贴出原始数据-费用表'!$A$6:$A$348,0)+1,MATCH($AC$55,'用友贴出原始数据-费用表'!$B$5:$AL$5,0)+1)</f>
        <v>0</v>
      </c>
      <c r="AD81" s="106">
        <f>INDEX('用友贴出原始数据-费用表'!$A$5:$AL$271,MATCH($B81&amp;"调整额",'用友贴出原始数据-费用表'!$A$6:$A$348,0)+1,MATCH($AD$55,'用友贴出原始数据-费用表'!$B$5:$AL$5,0)+1)</f>
        <v>0</v>
      </c>
    </row>
    <row r="82" spans="1:30">
      <c r="A82" s="303"/>
      <c r="B82" s="75" t="s">
        <v>136</v>
      </c>
      <c r="C82" s="107">
        <f t="shared" si="7"/>
        <v>0</v>
      </c>
      <c r="D82" s="106"/>
      <c r="E82" s="106">
        <f>INDEX('用友贴出原始数据-费用表'!$A$5:$AL$271,MATCH($B82&amp;"调整额",'用友贴出原始数据-费用表'!$A$6:$A$348,0)+1,MATCH($E$55,'用友贴出原始数据-费用表'!$B$5:$AL$5,0)+1)+G82+T82+AC82+AD82</f>
        <v>0</v>
      </c>
      <c r="F82" s="106">
        <f>INDEX('用友贴出原始数据-费用表'!$A$5:$AL$271,MATCH($B82&amp;"调整额",'用友贴出原始数据-费用表'!$A$6:$A$348,0)+1,MATCH($F$55,'用友贴出原始数据-费用表'!$B$5:$AL$5,0)+1)</f>
        <v>0</v>
      </c>
      <c r="G82" s="106">
        <f>INDEX('用友贴出原始数据-费用表'!$A$5:$AL$271,MATCH($B82&amp;"调整额",'用友贴出原始数据-费用表'!$A$6:$A$348,0)+1,MATCH($G$55,'用友贴出原始数据-费用表'!$B$5:$AL$5,0)+1)</f>
        <v>0</v>
      </c>
      <c r="H82" s="106">
        <f t="shared" si="8"/>
        <v>0</v>
      </c>
      <c r="I82" s="106">
        <f>INDEX('用友贴出原始数据-费用表'!$A$5:$AL$271,MATCH($B82&amp;"调整额",'用友贴出原始数据-费用表'!$A$6:$A$348,0)+1,MATCH($I$55,'用友贴出原始数据-费用表'!$B$5:$AL$5,0)+1)</f>
        <v>0</v>
      </c>
      <c r="J82" s="106">
        <f>INDEX('用友贴出原始数据-费用表'!$A$5:$AL$271,MATCH($B82&amp;"调整额",'用友贴出原始数据-费用表'!$A$6:$A$348,0)+1,MATCH($J$55,'用友贴出原始数据-费用表'!$B$5:$AL$5,0)+0)</f>
        <v>0</v>
      </c>
      <c r="K82" s="106">
        <f>INDEX('用友贴出原始数据-费用表'!$A$5:$AL$271,MATCH($B82&amp;"调整额",'用友贴出原始数据-费用表'!$A$6:$A$348,0)+1,MATCH($K$55,'用友贴出原始数据-费用表'!$B$5:$AL$5,0)+1)</f>
        <v>0</v>
      </c>
      <c r="L82" s="106">
        <f t="shared" si="9"/>
        <v>0</v>
      </c>
      <c r="M82" s="106">
        <f>INDEX('用友贴出原始数据-费用表'!$A$5:$AL$271,MATCH($B82&amp;"调整额",'用友贴出原始数据-费用表'!$A$6:$A$348,0)+1,MATCH($M$55,'用友贴出原始数据-费用表'!$B$5:$AL$5,0)+1)</f>
        <v>0</v>
      </c>
      <c r="N82" s="106">
        <f>INDEX('用友贴出原始数据-费用表'!$A$5:$AL$271,MATCH($B82&amp;"调整额",'用友贴出原始数据-费用表'!$A$6:$A$348,0)+1,MATCH($N$55,'用友贴出原始数据-费用表'!$B$5:$AL$5,0)+1)</f>
        <v>0</v>
      </c>
      <c r="O82" s="106">
        <f>INDEX('用友贴出原始数据-费用表'!$A$5:$AL$271,MATCH($B82&amp;"调整额",'用友贴出原始数据-费用表'!$A$6:$A$348,0)+1,MATCH($O$55,'用友贴出原始数据-费用表'!$B$5:$AL$5,0)+1)</f>
        <v>0</v>
      </c>
      <c r="P82" s="106">
        <f>INDEX('用友贴出原始数据-费用表'!$A$5:$AL$271,MATCH($B82&amp;"调整额",'用友贴出原始数据-费用表'!$A$6:$A$348,0)+1,MATCH($P$55,'用友贴出原始数据-费用表'!$B$5:$AL$5,0)+1)</f>
        <v>0</v>
      </c>
      <c r="Q82" s="106">
        <f t="shared" si="10"/>
        <v>0</v>
      </c>
      <c r="R82" s="106">
        <f>INDEX('用友贴出原始数据-费用表'!$A$5:$AL$271,MATCH($B82&amp;"调整额",'用友贴出原始数据-费用表'!$A$6:$A$348,0)+1,MATCH($R$55,'用友贴出原始数据-费用表'!$B$5:$AL$5,0)+1)</f>
        <v>0</v>
      </c>
      <c r="S82" s="106">
        <f>INDEX('用友贴出原始数据-费用表'!$A$5:$AL$271,MATCH($B82&amp;"调整额",'用友贴出原始数据-费用表'!$A$6:$A$348,0)+1,MATCH($S$55,'用友贴出原始数据-费用表'!$B$5:$AL$5,0)+1)</f>
        <v>0</v>
      </c>
      <c r="T82" s="106">
        <f>INDEX('用友贴出原始数据-费用表'!$A$5:$AL$271,MATCH($B82&amp;"调整额",'用友贴出原始数据-费用表'!$A$6:$A$348,0)+1,MATCH($T$55,'用友贴出原始数据-费用表'!$B$5:$AL$5,0)+1)</f>
        <v>0</v>
      </c>
      <c r="U82" s="106">
        <f t="shared" si="11"/>
        <v>0</v>
      </c>
      <c r="V82" s="106">
        <f>INDEX('用友贴出原始数据-费用表'!$A$5:$AL$271,MATCH($B82&amp;"调整额",'用友贴出原始数据-费用表'!$A$6:$A$348,0)+1,MATCH($V$55,'用友贴出原始数据-费用表'!$B$5:$AL$5,0)+1)</f>
        <v>0</v>
      </c>
      <c r="W82" s="106">
        <f>INDEX('用友贴出原始数据-费用表'!$A$5:$AL$271,MATCH($B82&amp;"调整额",'用友贴出原始数据-费用表'!$A$6:$A$348,0)+1,MATCH($W$55,'用友贴出原始数据-费用表'!$B$5:$AL$5,0)+1)</f>
        <v>0</v>
      </c>
      <c r="X82" s="106">
        <f>INDEX('用友贴出原始数据-费用表'!$A$5:$AL$271,MATCH($B82&amp;"调整额",'用友贴出原始数据-费用表'!$A$6:$A$348,0)+1,MATCH($X$55,'用友贴出原始数据-费用表'!$B$5:$AL$5,0)+1)</f>
        <v>0</v>
      </c>
      <c r="Y82" s="106">
        <f>INDEX('用友贴出原始数据-费用表'!$A$5:$AL$271,MATCH($B82&amp;"调整额",'用友贴出原始数据-费用表'!$A$6:$A$348,0)+1,MATCH($Y$55,'用友贴出原始数据-费用表'!$B$5:$AL$5,0)+1)</f>
        <v>0</v>
      </c>
      <c r="Z82" s="106">
        <f>INDEX('用友贴出原始数据-费用表'!$A$5:$AL$271,MATCH($B82&amp;"调整额",'用友贴出原始数据-费用表'!$A$6:$A$348,0)+1,MATCH($Z$55,'用友贴出原始数据-费用表'!$B$5:$AL$5,0)+1)</f>
        <v>0</v>
      </c>
      <c r="AA82" s="106">
        <f>INDEX('用友贴出原始数据-费用表'!$A$5:$AL$271,MATCH($B82&amp;"调整额",'用友贴出原始数据-费用表'!$A$6:$A$348,0)+1,MATCH($AA$55,'用友贴出原始数据-费用表'!$B$5:$AL$5,0)+1)</f>
        <v>0</v>
      </c>
      <c r="AB82" s="106">
        <f>INDEX('用友贴出原始数据-费用表'!$A$5:$AL$271,MATCH($B82&amp;"调整额",'用友贴出原始数据-费用表'!$A$6:$A$348,0)+1,MATCH($AB$55,'用友贴出原始数据-费用表'!$B$5:$AL$5,0)+1)</f>
        <v>0</v>
      </c>
      <c r="AC82" s="106">
        <f>INDEX('用友贴出原始数据-费用表'!$A$5:$AL$271,MATCH($B82&amp;"调整额",'用友贴出原始数据-费用表'!$A$6:$A$348,0)+1,MATCH($AC$55,'用友贴出原始数据-费用表'!$B$5:$AL$5,0)+1)</f>
        <v>0</v>
      </c>
      <c r="AD82" s="106">
        <f>INDEX('用友贴出原始数据-费用表'!$A$5:$AL$271,MATCH($B82&amp;"调整额",'用友贴出原始数据-费用表'!$A$6:$A$348,0)+1,MATCH($AD$55,'用友贴出原始数据-费用表'!$B$5:$AL$5,0)+1)</f>
        <v>0</v>
      </c>
    </row>
    <row r="83" spans="1:30">
      <c r="A83" s="303"/>
      <c r="B83" s="75" t="s">
        <v>137</v>
      </c>
      <c r="C83" s="107">
        <f t="shared" si="7"/>
        <v>0</v>
      </c>
      <c r="D83" s="106"/>
      <c r="E83" s="106">
        <f>INDEX('用友贴出原始数据-费用表'!$A$5:$AL$271,MATCH($B83&amp;"调整额",'用友贴出原始数据-费用表'!$A$6:$A$348,0)+1,MATCH($E$55,'用友贴出原始数据-费用表'!$B$5:$AL$5,0)+1)+G83+T83+AC83+AD83</f>
        <v>0</v>
      </c>
      <c r="F83" s="106">
        <f>INDEX('用友贴出原始数据-费用表'!$A$5:$AL$271,MATCH($B83&amp;"调整额",'用友贴出原始数据-费用表'!$A$6:$A$348,0)+1,MATCH($F$55,'用友贴出原始数据-费用表'!$B$5:$AL$5,0)+1)</f>
        <v>0</v>
      </c>
      <c r="G83" s="106">
        <f>INDEX('用友贴出原始数据-费用表'!$A$5:$AL$271,MATCH($B83&amp;"调整额",'用友贴出原始数据-费用表'!$A$6:$A$348,0)+1,MATCH($G$55,'用友贴出原始数据-费用表'!$B$5:$AL$5,0)+1)</f>
        <v>0</v>
      </c>
      <c r="H83" s="106">
        <f t="shared" si="8"/>
        <v>0</v>
      </c>
      <c r="I83" s="106">
        <f>INDEX('用友贴出原始数据-费用表'!$A$5:$AL$271,MATCH($B83&amp;"调整额",'用友贴出原始数据-费用表'!$A$6:$A$348,0)+1,MATCH($I$55,'用友贴出原始数据-费用表'!$B$5:$AL$5,0)+1)</f>
        <v>0</v>
      </c>
      <c r="J83" s="106">
        <f>INDEX('用友贴出原始数据-费用表'!$A$5:$AL$271,MATCH($B83&amp;"调整额",'用友贴出原始数据-费用表'!$A$6:$A$348,0)+1,MATCH($J$55,'用友贴出原始数据-费用表'!$B$5:$AL$5,0)+0)</f>
        <v>0</v>
      </c>
      <c r="K83" s="106">
        <f>INDEX('用友贴出原始数据-费用表'!$A$5:$AL$271,MATCH($B83&amp;"调整额",'用友贴出原始数据-费用表'!$A$6:$A$348,0)+1,MATCH($K$55,'用友贴出原始数据-费用表'!$B$5:$AL$5,0)+1)</f>
        <v>0</v>
      </c>
      <c r="L83" s="106">
        <f t="shared" si="9"/>
        <v>0</v>
      </c>
      <c r="M83" s="106">
        <f>INDEX('用友贴出原始数据-费用表'!$A$5:$AL$271,MATCH($B83&amp;"调整额",'用友贴出原始数据-费用表'!$A$6:$A$348,0)+1,MATCH($M$55,'用友贴出原始数据-费用表'!$B$5:$AL$5,0)+1)</f>
        <v>0</v>
      </c>
      <c r="N83" s="106">
        <f>INDEX('用友贴出原始数据-费用表'!$A$5:$AL$271,MATCH($B83&amp;"调整额",'用友贴出原始数据-费用表'!$A$6:$A$348,0)+1,MATCH($N$55,'用友贴出原始数据-费用表'!$B$5:$AL$5,0)+1)</f>
        <v>0</v>
      </c>
      <c r="O83" s="106">
        <f>INDEX('用友贴出原始数据-费用表'!$A$5:$AL$271,MATCH($B83&amp;"调整额",'用友贴出原始数据-费用表'!$A$6:$A$348,0)+1,MATCH($O$55,'用友贴出原始数据-费用表'!$B$5:$AL$5,0)+1)</f>
        <v>0</v>
      </c>
      <c r="P83" s="106">
        <f>INDEX('用友贴出原始数据-费用表'!$A$5:$AL$271,MATCH($B83&amp;"调整额",'用友贴出原始数据-费用表'!$A$6:$A$348,0)+1,MATCH($P$55,'用友贴出原始数据-费用表'!$B$5:$AL$5,0)+1)</f>
        <v>0</v>
      </c>
      <c r="Q83" s="106">
        <f t="shared" si="10"/>
        <v>0</v>
      </c>
      <c r="R83" s="106">
        <f>INDEX('用友贴出原始数据-费用表'!$A$5:$AL$271,MATCH($B83&amp;"调整额",'用友贴出原始数据-费用表'!$A$6:$A$348,0)+1,MATCH($R$55,'用友贴出原始数据-费用表'!$B$5:$AL$5,0)+1)</f>
        <v>0</v>
      </c>
      <c r="S83" s="106">
        <f>INDEX('用友贴出原始数据-费用表'!$A$5:$AL$271,MATCH($B83&amp;"调整额",'用友贴出原始数据-费用表'!$A$6:$A$348,0)+1,MATCH($S$55,'用友贴出原始数据-费用表'!$B$5:$AL$5,0)+1)</f>
        <v>0</v>
      </c>
      <c r="T83" s="106">
        <f>INDEX('用友贴出原始数据-费用表'!$A$5:$AL$271,MATCH($B83&amp;"调整额",'用友贴出原始数据-费用表'!$A$6:$A$348,0)+1,MATCH($T$55,'用友贴出原始数据-费用表'!$B$5:$AL$5,0)+1)</f>
        <v>0</v>
      </c>
      <c r="U83" s="106">
        <f t="shared" si="11"/>
        <v>0</v>
      </c>
      <c r="V83" s="106">
        <f>INDEX('用友贴出原始数据-费用表'!$A$5:$AL$271,MATCH($B83&amp;"调整额",'用友贴出原始数据-费用表'!$A$6:$A$348,0)+1,MATCH($V$55,'用友贴出原始数据-费用表'!$B$5:$AL$5,0)+1)</f>
        <v>0</v>
      </c>
      <c r="W83" s="106">
        <f>INDEX('用友贴出原始数据-费用表'!$A$5:$AL$271,MATCH($B83&amp;"调整额",'用友贴出原始数据-费用表'!$A$6:$A$348,0)+1,MATCH($W$55,'用友贴出原始数据-费用表'!$B$5:$AL$5,0)+1)</f>
        <v>0</v>
      </c>
      <c r="X83" s="106">
        <f>INDEX('用友贴出原始数据-费用表'!$A$5:$AL$271,MATCH($B83&amp;"调整额",'用友贴出原始数据-费用表'!$A$6:$A$348,0)+1,MATCH($X$55,'用友贴出原始数据-费用表'!$B$5:$AL$5,0)+1)</f>
        <v>0</v>
      </c>
      <c r="Y83" s="106">
        <f>INDEX('用友贴出原始数据-费用表'!$A$5:$AL$271,MATCH($B83&amp;"调整额",'用友贴出原始数据-费用表'!$A$6:$A$348,0)+1,MATCH($Y$55,'用友贴出原始数据-费用表'!$B$5:$AL$5,0)+1)</f>
        <v>0</v>
      </c>
      <c r="Z83" s="106">
        <f>INDEX('用友贴出原始数据-费用表'!$A$5:$AL$271,MATCH($B83&amp;"调整额",'用友贴出原始数据-费用表'!$A$6:$A$348,0)+1,MATCH($Z$55,'用友贴出原始数据-费用表'!$B$5:$AL$5,0)+1)</f>
        <v>0</v>
      </c>
      <c r="AA83" s="106">
        <f>INDEX('用友贴出原始数据-费用表'!$A$5:$AL$271,MATCH($B83&amp;"调整额",'用友贴出原始数据-费用表'!$A$6:$A$348,0)+1,MATCH($AA$55,'用友贴出原始数据-费用表'!$B$5:$AL$5,0)+1)</f>
        <v>0</v>
      </c>
      <c r="AB83" s="106">
        <f>INDEX('用友贴出原始数据-费用表'!$A$5:$AL$271,MATCH($B83&amp;"调整额",'用友贴出原始数据-费用表'!$A$6:$A$348,0)+1,MATCH($AB$55,'用友贴出原始数据-费用表'!$B$5:$AL$5,0)+1)</f>
        <v>0</v>
      </c>
      <c r="AC83" s="106">
        <f>INDEX('用友贴出原始数据-费用表'!$A$5:$AL$271,MATCH($B83&amp;"调整额",'用友贴出原始数据-费用表'!$A$6:$A$348,0)+1,MATCH($AC$55,'用友贴出原始数据-费用表'!$B$5:$AL$5,0)+1)</f>
        <v>0</v>
      </c>
      <c r="AD83" s="106">
        <f>INDEX('用友贴出原始数据-费用表'!$A$5:$AL$271,MATCH($B83&amp;"调整额",'用友贴出原始数据-费用表'!$A$6:$A$348,0)+1,MATCH($AD$55,'用友贴出原始数据-费用表'!$B$5:$AL$5,0)+1)</f>
        <v>0</v>
      </c>
    </row>
    <row r="84" spans="1:30">
      <c r="A84" s="303"/>
      <c r="B84" s="75" t="s">
        <v>138</v>
      </c>
      <c r="C84" s="107">
        <f t="shared" si="7"/>
        <v>0</v>
      </c>
      <c r="D84" s="106"/>
      <c r="E84" s="106">
        <f>INDEX('用友贴出原始数据-费用表'!$A$5:$AL$271,MATCH($B84&amp;"调整额",'用友贴出原始数据-费用表'!$A$6:$A$348,0)+1,MATCH($E$55,'用友贴出原始数据-费用表'!$B$5:$AL$5,0)+1)+G84+T84+AC84+AD84</f>
        <v>0</v>
      </c>
      <c r="F84" s="106">
        <f>INDEX('用友贴出原始数据-费用表'!$A$5:$AL$271,MATCH($B84&amp;"调整额",'用友贴出原始数据-费用表'!$A$6:$A$348,0)+1,MATCH($F$55,'用友贴出原始数据-费用表'!$B$5:$AL$5,0)+1)</f>
        <v>0</v>
      </c>
      <c r="G84" s="106">
        <f>INDEX('用友贴出原始数据-费用表'!$A$5:$AL$271,MATCH($B84&amp;"调整额",'用友贴出原始数据-费用表'!$A$6:$A$348,0)+1,MATCH($G$55,'用友贴出原始数据-费用表'!$B$5:$AL$5,0)+1)</f>
        <v>0</v>
      </c>
      <c r="H84" s="106">
        <f t="shared" si="8"/>
        <v>0</v>
      </c>
      <c r="I84" s="106">
        <f>INDEX('用友贴出原始数据-费用表'!$A$5:$AL$271,MATCH($B84&amp;"调整额",'用友贴出原始数据-费用表'!$A$6:$A$348,0)+1,MATCH($I$55,'用友贴出原始数据-费用表'!$B$5:$AL$5,0)+1)</f>
        <v>0</v>
      </c>
      <c r="J84" s="106">
        <f>INDEX('用友贴出原始数据-费用表'!$A$5:$AL$271,MATCH($B84&amp;"调整额",'用友贴出原始数据-费用表'!$A$6:$A$348,0)+1,MATCH($J$55,'用友贴出原始数据-费用表'!$B$5:$AL$5,0)+0)</f>
        <v>0</v>
      </c>
      <c r="K84" s="106">
        <f>INDEX('用友贴出原始数据-费用表'!$A$5:$AL$271,MATCH($B84&amp;"调整额",'用友贴出原始数据-费用表'!$A$6:$A$348,0)+1,MATCH($K$55,'用友贴出原始数据-费用表'!$B$5:$AL$5,0)+1)</f>
        <v>0</v>
      </c>
      <c r="L84" s="106">
        <f t="shared" si="9"/>
        <v>0</v>
      </c>
      <c r="M84" s="106">
        <f>INDEX('用友贴出原始数据-费用表'!$A$5:$AL$271,MATCH($B84&amp;"调整额",'用友贴出原始数据-费用表'!$A$6:$A$348,0)+1,MATCH($M$55,'用友贴出原始数据-费用表'!$B$5:$AL$5,0)+1)</f>
        <v>0</v>
      </c>
      <c r="N84" s="106">
        <f>INDEX('用友贴出原始数据-费用表'!$A$5:$AL$271,MATCH($B84&amp;"调整额",'用友贴出原始数据-费用表'!$A$6:$A$348,0)+1,MATCH($N$55,'用友贴出原始数据-费用表'!$B$5:$AL$5,0)+1)</f>
        <v>0</v>
      </c>
      <c r="O84" s="106">
        <f>INDEX('用友贴出原始数据-费用表'!$A$5:$AL$271,MATCH($B84&amp;"调整额",'用友贴出原始数据-费用表'!$A$6:$A$348,0)+1,MATCH($O$55,'用友贴出原始数据-费用表'!$B$5:$AL$5,0)+1)</f>
        <v>0</v>
      </c>
      <c r="P84" s="106">
        <f>INDEX('用友贴出原始数据-费用表'!$A$5:$AL$271,MATCH($B84&amp;"调整额",'用友贴出原始数据-费用表'!$A$6:$A$348,0)+1,MATCH($P$55,'用友贴出原始数据-费用表'!$B$5:$AL$5,0)+1)</f>
        <v>0</v>
      </c>
      <c r="Q84" s="106">
        <f t="shared" si="10"/>
        <v>0</v>
      </c>
      <c r="R84" s="106">
        <f>INDEX('用友贴出原始数据-费用表'!$A$5:$AL$271,MATCH($B84&amp;"调整额",'用友贴出原始数据-费用表'!$A$6:$A$348,0)+1,MATCH($R$55,'用友贴出原始数据-费用表'!$B$5:$AL$5,0)+1)</f>
        <v>0</v>
      </c>
      <c r="S84" s="106">
        <f>INDEX('用友贴出原始数据-费用表'!$A$5:$AL$271,MATCH($B84&amp;"调整额",'用友贴出原始数据-费用表'!$A$6:$A$348,0)+1,MATCH($S$55,'用友贴出原始数据-费用表'!$B$5:$AL$5,0)+1)</f>
        <v>0</v>
      </c>
      <c r="T84" s="106">
        <f>INDEX('用友贴出原始数据-费用表'!$A$5:$AL$271,MATCH($B84&amp;"调整额",'用友贴出原始数据-费用表'!$A$6:$A$348,0)+1,MATCH($T$55,'用友贴出原始数据-费用表'!$B$5:$AL$5,0)+1)</f>
        <v>0</v>
      </c>
      <c r="U84" s="106">
        <f t="shared" si="11"/>
        <v>0</v>
      </c>
      <c r="V84" s="106">
        <f>INDEX('用友贴出原始数据-费用表'!$A$5:$AL$271,MATCH($B84&amp;"调整额",'用友贴出原始数据-费用表'!$A$6:$A$348,0)+1,MATCH($V$55,'用友贴出原始数据-费用表'!$B$5:$AL$5,0)+1)</f>
        <v>0</v>
      </c>
      <c r="W84" s="106">
        <f>INDEX('用友贴出原始数据-费用表'!$A$5:$AL$271,MATCH($B84&amp;"调整额",'用友贴出原始数据-费用表'!$A$6:$A$348,0)+1,MATCH($W$55,'用友贴出原始数据-费用表'!$B$5:$AL$5,0)+1)</f>
        <v>0</v>
      </c>
      <c r="X84" s="106">
        <f>INDEX('用友贴出原始数据-费用表'!$A$5:$AL$271,MATCH($B84&amp;"调整额",'用友贴出原始数据-费用表'!$A$6:$A$348,0)+1,MATCH($X$55,'用友贴出原始数据-费用表'!$B$5:$AL$5,0)+1)</f>
        <v>0</v>
      </c>
      <c r="Y84" s="106">
        <f>INDEX('用友贴出原始数据-费用表'!$A$5:$AL$271,MATCH($B84&amp;"调整额",'用友贴出原始数据-费用表'!$A$6:$A$348,0)+1,MATCH($Y$55,'用友贴出原始数据-费用表'!$B$5:$AL$5,0)+1)</f>
        <v>0</v>
      </c>
      <c r="Z84" s="106">
        <f>INDEX('用友贴出原始数据-费用表'!$A$5:$AL$271,MATCH($B84&amp;"调整额",'用友贴出原始数据-费用表'!$A$6:$A$348,0)+1,MATCH($Z$55,'用友贴出原始数据-费用表'!$B$5:$AL$5,0)+1)</f>
        <v>0</v>
      </c>
      <c r="AA84" s="106">
        <f>INDEX('用友贴出原始数据-费用表'!$A$5:$AL$271,MATCH($B84&amp;"调整额",'用友贴出原始数据-费用表'!$A$6:$A$348,0)+1,MATCH($AA$55,'用友贴出原始数据-费用表'!$B$5:$AL$5,0)+1)</f>
        <v>0</v>
      </c>
      <c r="AB84" s="106">
        <f>INDEX('用友贴出原始数据-费用表'!$A$5:$AL$271,MATCH($B84&amp;"调整额",'用友贴出原始数据-费用表'!$A$6:$A$348,0)+1,MATCH($AB$55,'用友贴出原始数据-费用表'!$B$5:$AL$5,0)+1)</f>
        <v>0</v>
      </c>
      <c r="AC84" s="106">
        <f>INDEX('用友贴出原始数据-费用表'!$A$5:$AL$271,MATCH($B84&amp;"调整额",'用友贴出原始数据-费用表'!$A$6:$A$348,0)+1,MATCH($AC$55,'用友贴出原始数据-费用表'!$B$5:$AL$5,0)+1)</f>
        <v>0</v>
      </c>
      <c r="AD84" s="106">
        <f>INDEX('用友贴出原始数据-费用表'!$A$5:$AL$271,MATCH($B84&amp;"调整额",'用友贴出原始数据-费用表'!$A$6:$A$348,0)+1,MATCH($AD$55,'用友贴出原始数据-费用表'!$B$5:$AL$5,0)+1)</f>
        <v>0</v>
      </c>
    </row>
    <row r="85" spans="1:30">
      <c r="A85" s="303"/>
      <c r="B85" s="75" t="s">
        <v>139</v>
      </c>
      <c r="C85" s="107">
        <f t="shared" si="7"/>
        <v>0</v>
      </c>
      <c r="D85" s="106"/>
      <c r="E85" s="106">
        <f>INDEX('用友贴出原始数据-费用表'!$A$5:$AL$271,MATCH($B85&amp;"调整额",'用友贴出原始数据-费用表'!$A$6:$A$348,0)+1,MATCH($E$55,'用友贴出原始数据-费用表'!$B$5:$AL$5,0)+1)+G85+T85+AC85+AD85</f>
        <v>0</v>
      </c>
      <c r="F85" s="106">
        <f>INDEX('用友贴出原始数据-费用表'!$A$5:$AL$271,MATCH($B85&amp;"调整额",'用友贴出原始数据-费用表'!$A$6:$A$348,0)+1,MATCH($F$55,'用友贴出原始数据-费用表'!$B$5:$AL$5,0)+1)</f>
        <v>0</v>
      </c>
      <c r="G85" s="106">
        <f>INDEX('用友贴出原始数据-费用表'!$A$5:$AL$271,MATCH($B85&amp;"调整额",'用友贴出原始数据-费用表'!$A$6:$A$348,0)+1,MATCH($G$55,'用友贴出原始数据-费用表'!$B$5:$AL$5,0)+1)</f>
        <v>0</v>
      </c>
      <c r="H85" s="106">
        <f t="shared" si="8"/>
        <v>0</v>
      </c>
      <c r="I85" s="106">
        <f>INDEX('用友贴出原始数据-费用表'!$A$5:$AL$271,MATCH($B85&amp;"调整额",'用友贴出原始数据-费用表'!$A$6:$A$348,0)+1,MATCH($I$55,'用友贴出原始数据-费用表'!$B$5:$AL$5,0)+1)</f>
        <v>0</v>
      </c>
      <c r="J85" s="106">
        <f>INDEX('用友贴出原始数据-费用表'!$A$5:$AL$271,MATCH($B85&amp;"调整额",'用友贴出原始数据-费用表'!$A$6:$A$348,0)+1,MATCH($J$55,'用友贴出原始数据-费用表'!$B$5:$AL$5,0)+0)</f>
        <v>0</v>
      </c>
      <c r="K85" s="106">
        <f>INDEX('用友贴出原始数据-费用表'!$A$5:$AL$271,MATCH($B85&amp;"调整额",'用友贴出原始数据-费用表'!$A$6:$A$348,0)+1,MATCH($K$55,'用友贴出原始数据-费用表'!$B$5:$AL$5,0)+1)</f>
        <v>0</v>
      </c>
      <c r="L85" s="106">
        <f t="shared" si="9"/>
        <v>0</v>
      </c>
      <c r="M85" s="106">
        <f>INDEX('用友贴出原始数据-费用表'!$A$5:$AL$271,MATCH($B85&amp;"调整额",'用友贴出原始数据-费用表'!$A$6:$A$348,0)+1,MATCH($M$55,'用友贴出原始数据-费用表'!$B$5:$AL$5,0)+1)</f>
        <v>0</v>
      </c>
      <c r="N85" s="106">
        <f>INDEX('用友贴出原始数据-费用表'!$A$5:$AL$271,MATCH($B85&amp;"调整额",'用友贴出原始数据-费用表'!$A$6:$A$348,0)+1,MATCH($N$55,'用友贴出原始数据-费用表'!$B$5:$AL$5,0)+1)</f>
        <v>0</v>
      </c>
      <c r="O85" s="106">
        <f>INDEX('用友贴出原始数据-费用表'!$A$5:$AL$271,MATCH($B85&amp;"调整额",'用友贴出原始数据-费用表'!$A$6:$A$348,0)+1,MATCH($O$55,'用友贴出原始数据-费用表'!$B$5:$AL$5,0)+1)</f>
        <v>0</v>
      </c>
      <c r="P85" s="106">
        <f>INDEX('用友贴出原始数据-费用表'!$A$5:$AL$271,MATCH($B85&amp;"调整额",'用友贴出原始数据-费用表'!$A$6:$A$348,0)+1,MATCH($P$55,'用友贴出原始数据-费用表'!$B$5:$AL$5,0)+1)</f>
        <v>0</v>
      </c>
      <c r="Q85" s="106">
        <f t="shared" si="10"/>
        <v>0</v>
      </c>
      <c r="R85" s="106">
        <f>INDEX('用友贴出原始数据-费用表'!$A$5:$AL$271,MATCH($B85&amp;"调整额",'用友贴出原始数据-费用表'!$A$6:$A$348,0)+1,MATCH($R$55,'用友贴出原始数据-费用表'!$B$5:$AL$5,0)+1)</f>
        <v>0</v>
      </c>
      <c r="S85" s="106">
        <f>INDEX('用友贴出原始数据-费用表'!$A$5:$AL$271,MATCH($B85&amp;"调整额",'用友贴出原始数据-费用表'!$A$6:$A$348,0)+1,MATCH($S$55,'用友贴出原始数据-费用表'!$B$5:$AL$5,0)+1)</f>
        <v>0</v>
      </c>
      <c r="T85" s="106">
        <f>INDEX('用友贴出原始数据-费用表'!$A$5:$AL$271,MATCH($B85&amp;"调整额",'用友贴出原始数据-费用表'!$A$6:$A$348,0)+1,MATCH($T$55,'用友贴出原始数据-费用表'!$B$5:$AL$5,0)+1)</f>
        <v>0</v>
      </c>
      <c r="U85" s="106">
        <f t="shared" si="11"/>
        <v>0</v>
      </c>
      <c r="V85" s="106">
        <f>INDEX('用友贴出原始数据-费用表'!$A$5:$AL$271,MATCH($B85&amp;"调整额",'用友贴出原始数据-费用表'!$A$6:$A$348,0)+1,MATCH($V$55,'用友贴出原始数据-费用表'!$B$5:$AL$5,0)+1)</f>
        <v>0</v>
      </c>
      <c r="W85" s="106">
        <f>INDEX('用友贴出原始数据-费用表'!$A$5:$AL$271,MATCH($B85&amp;"调整额",'用友贴出原始数据-费用表'!$A$6:$A$348,0)+1,MATCH($W$55,'用友贴出原始数据-费用表'!$B$5:$AL$5,0)+1)</f>
        <v>0</v>
      </c>
      <c r="X85" s="106">
        <f>INDEX('用友贴出原始数据-费用表'!$A$5:$AL$271,MATCH($B85&amp;"调整额",'用友贴出原始数据-费用表'!$A$6:$A$348,0)+1,MATCH($X$55,'用友贴出原始数据-费用表'!$B$5:$AL$5,0)+1)</f>
        <v>0</v>
      </c>
      <c r="Y85" s="106">
        <f>INDEX('用友贴出原始数据-费用表'!$A$5:$AL$271,MATCH($B85&amp;"调整额",'用友贴出原始数据-费用表'!$A$6:$A$348,0)+1,MATCH($Y$55,'用友贴出原始数据-费用表'!$B$5:$AL$5,0)+1)</f>
        <v>0</v>
      </c>
      <c r="Z85" s="106">
        <f>INDEX('用友贴出原始数据-费用表'!$A$5:$AL$271,MATCH($B85&amp;"调整额",'用友贴出原始数据-费用表'!$A$6:$A$348,0)+1,MATCH($Z$55,'用友贴出原始数据-费用表'!$B$5:$AL$5,0)+1)</f>
        <v>0</v>
      </c>
      <c r="AA85" s="106">
        <f>INDEX('用友贴出原始数据-费用表'!$A$5:$AL$271,MATCH($B85&amp;"调整额",'用友贴出原始数据-费用表'!$A$6:$A$348,0)+1,MATCH($AA$55,'用友贴出原始数据-费用表'!$B$5:$AL$5,0)+1)</f>
        <v>0</v>
      </c>
      <c r="AB85" s="106">
        <f>INDEX('用友贴出原始数据-费用表'!$A$5:$AL$271,MATCH($B85&amp;"调整额",'用友贴出原始数据-费用表'!$A$6:$A$348,0)+1,MATCH($AB$55,'用友贴出原始数据-费用表'!$B$5:$AL$5,0)+1)</f>
        <v>0</v>
      </c>
      <c r="AC85" s="106">
        <f>INDEX('用友贴出原始数据-费用表'!$A$5:$AL$271,MATCH($B85&amp;"调整额",'用友贴出原始数据-费用表'!$A$6:$A$348,0)+1,MATCH($AC$55,'用友贴出原始数据-费用表'!$B$5:$AL$5,0)+1)</f>
        <v>0</v>
      </c>
      <c r="AD85" s="106">
        <f>INDEX('用友贴出原始数据-费用表'!$A$5:$AL$271,MATCH($B85&amp;"调整额",'用友贴出原始数据-费用表'!$A$6:$A$348,0)+1,MATCH($AD$55,'用友贴出原始数据-费用表'!$B$5:$AL$5,0)+1)</f>
        <v>0</v>
      </c>
    </row>
    <row r="86" spans="1:30">
      <c r="A86" s="304"/>
      <c r="B86" s="76" t="s">
        <v>119</v>
      </c>
      <c r="C86" s="110">
        <f t="shared" si="7"/>
        <v>-55668.560000000012</v>
      </c>
      <c r="D86" s="110">
        <f>SUM(D73:D85)</f>
        <v>0</v>
      </c>
      <c r="E86" s="110">
        <f t="shared" ref="E86:H86" si="45">SUM(E73:E85)</f>
        <v>-161367.07</v>
      </c>
      <c r="F86" s="110">
        <f t="shared" si="45"/>
        <v>100298.51</v>
      </c>
      <c r="G86" s="110">
        <f t="shared" si="45"/>
        <v>-154002.07</v>
      </c>
      <c r="H86" s="110">
        <f t="shared" si="45"/>
        <v>0</v>
      </c>
      <c r="I86" s="110">
        <f t="shared" ref="I86:AD86" si="46">SUM(I73:I85)</f>
        <v>0</v>
      </c>
      <c r="J86" s="110">
        <f t="shared" si="46"/>
        <v>0</v>
      </c>
      <c r="K86" s="110">
        <f t="shared" si="46"/>
        <v>0</v>
      </c>
      <c r="L86" s="110">
        <f t="shared" si="46"/>
        <v>0</v>
      </c>
      <c r="M86" s="110">
        <f t="shared" si="46"/>
        <v>0</v>
      </c>
      <c r="N86" s="110">
        <f t="shared" si="46"/>
        <v>0</v>
      </c>
      <c r="O86" s="110">
        <f t="shared" si="46"/>
        <v>0</v>
      </c>
      <c r="P86" s="110">
        <f t="shared" si="46"/>
        <v>0</v>
      </c>
      <c r="Q86" s="110">
        <f t="shared" si="46"/>
        <v>0</v>
      </c>
      <c r="R86" s="110">
        <f t="shared" si="46"/>
        <v>0</v>
      </c>
      <c r="S86" s="110">
        <f t="shared" si="46"/>
        <v>0</v>
      </c>
      <c r="T86" s="110">
        <f t="shared" si="46"/>
        <v>0</v>
      </c>
      <c r="U86" s="110">
        <f t="shared" si="46"/>
        <v>5400</v>
      </c>
      <c r="V86" s="110">
        <f t="shared" si="46"/>
        <v>0</v>
      </c>
      <c r="W86" s="110">
        <f t="shared" si="46"/>
        <v>0</v>
      </c>
      <c r="X86" s="110">
        <f t="shared" si="46"/>
        <v>5400</v>
      </c>
      <c r="Y86" s="110">
        <f t="shared" si="46"/>
        <v>0</v>
      </c>
      <c r="Z86" s="110">
        <f t="shared" si="46"/>
        <v>0</v>
      </c>
      <c r="AA86" s="110">
        <f t="shared" si="46"/>
        <v>0</v>
      </c>
      <c r="AB86" s="110">
        <f t="shared" si="46"/>
        <v>0</v>
      </c>
      <c r="AC86" s="110">
        <f t="shared" si="46"/>
        <v>0</v>
      </c>
      <c r="AD86" s="110">
        <f t="shared" si="46"/>
        <v>0</v>
      </c>
    </row>
    <row r="87" spans="1:30" ht="13.5" customHeight="1">
      <c r="A87" s="302" t="s">
        <v>140</v>
      </c>
      <c r="B87" s="75" t="s">
        <v>141</v>
      </c>
      <c r="C87" s="107">
        <f t="shared" si="7"/>
        <v>0</v>
      </c>
      <c r="D87" s="106"/>
      <c r="E87" s="106">
        <f>INDEX('用友贴出原始数据-费用表'!$A$5:$AL$271,MATCH($B87&amp;"调整额",'用友贴出原始数据-费用表'!$A$6:$A$348,0)+1,MATCH($E$55,'用友贴出原始数据-费用表'!$B$5:$AL$5,0)+1)+G87+T87+AC87+AD87</f>
        <v>0</v>
      </c>
      <c r="F87" s="106">
        <f>INDEX('用友贴出原始数据-费用表'!$A$5:$AL$271,MATCH($B87&amp;"调整额",'用友贴出原始数据-费用表'!$A$6:$A$348,0)+1,MATCH($F$55,'用友贴出原始数据-费用表'!$B$5:$AL$5,0)+1)</f>
        <v>0</v>
      </c>
      <c r="G87" s="106">
        <f>INDEX('用友贴出原始数据-费用表'!$A$5:$AL$271,MATCH($B87&amp;"调整额",'用友贴出原始数据-费用表'!$A$6:$A$348,0)+1,MATCH($G$55,'用友贴出原始数据-费用表'!$B$5:$AL$5,0)+1)</f>
        <v>0</v>
      </c>
      <c r="H87" s="106">
        <f t="shared" si="8"/>
        <v>0</v>
      </c>
      <c r="I87" s="106">
        <f>INDEX('用友贴出原始数据-费用表'!$A$5:$AL$271,MATCH($B87&amp;"调整额",'用友贴出原始数据-费用表'!$A$6:$A$348,0)+1,MATCH($I$55,'用友贴出原始数据-费用表'!$B$5:$AL$5,0)+1)</f>
        <v>0</v>
      </c>
      <c r="J87" s="106">
        <f>INDEX('用友贴出原始数据-费用表'!$A$5:$AL$271,MATCH($B87&amp;"调整额",'用友贴出原始数据-费用表'!$A$6:$A$348,0)+1,MATCH($J$55,'用友贴出原始数据-费用表'!$B$5:$AL$5,0)+0)</f>
        <v>0</v>
      </c>
      <c r="K87" s="106">
        <f>INDEX('用友贴出原始数据-费用表'!$A$5:$AL$271,MATCH($B87&amp;"调整额",'用友贴出原始数据-费用表'!$A$6:$A$348,0)+1,MATCH($K$55,'用友贴出原始数据-费用表'!$B$5:$AL$5,0)+1)</f>
        <v>0</v>
      </c>
      <c r="L87" s="106">
        <f t="shared" si="9"/>
        <v>0</v>
      </c>
      <c r="M87" s="106">
        <f>INDEX('用友贴出原始数据-费用表'!$A$5:$AL$271,MATCH($B87&amp;"调整额",'用友贴出原始数据-费用表'!$A$6:$A$348,0)+1,MATCH($M$55,'用友贴出原始数据-费用表'!$B$5:$AL$5,0)+1)</f>
        <v>0</v>
      </c>
      <c r="N87" s="106">
        <f>INDEX('用友贴出原始数据-费用表'!$A$5:$AL$271,MATCH($B87&amp;"调整额",'用友贴出原始数据-费用表'!$A$6:$A$348,0)+1,MATCH($N$55,'用友贴出原始数据-费用表'!$B$5:$AL$5,0)+1)</f>
        <v>0</v>
      </c>
      <c r="O87" s="106">
        <f>INDEX('用友贴出原始数据-费用表'!$A$5:$AL$271,MATCH($B87&amp;"调整额",'用友贴出原始数据-费用表'!$A$6:$A$348,0)+1,MATCH($O$55,'用友贴出原始数据-费用表'!$B$5:$AL$5,0)+1)</f>
        <v>0</v>
      </c>
      <c r="P87" s="106">
        <f>INDEX('用友贴出原始数据-费用表'!$A$5:$AL$271,MATCH($B87&amp;"调整额",'用友贴出原始数据-费用表'!$A$6:$A$348,0)+1,MATCH($P$55,'用友贴出原始数据-费用表'!$B$5:$AL$5,0)+1)</f>
        <v>0</v>
      </c>
      <c r="Q87" s="106">
        <f t="shared" si="10"/>
        <v>0</v>
      </c>
      <c r="R87" s="106">
        <f>INDEX('用友贴出原始数据-费用表'!$A$5:$AL$271,MATCH($B87&amp;"调整额",'用友贴出原始数据-费用表'!$A$6:$A$348,0)+1,MATCH($R$55,'用友贴出原始数据-费用表'!$B$5:$AL$5,0)+1)</f>
        <v>0</v>
      </c>
      <c r="S87" s="106">
        <f>INDEX('用友贴出原始数据-费用表'!$A$5:$AL$271,MATCH($B87&amp;"调整额",'用友贴出原始数据-费用表'!$A$6:$A$348,0)+1,MATCH($S$55,'用友贴出原始数据-费用表'!$B$5:$AL$5,0)+1)</f>
        <v>0</v>
      </c>
      <c r="T87" s="106">
        <f>INDEX('用友贴出原始数据-费用表'!$A$5:$AL$271,MATCH($B87&amp;"调整额",'用友贴出原始数据-费用表'!$A$6:$A$348,0)+1,MATCH($T$55,'用友贴出原始数据-费用表'!$B$5:$AL$5,0)+1)</f>
        <v>0</v>
      </c>
      <c r="U87" s="106">
        <f t="shared" si="11"/>
        <v>0</v>
      </c>
      <c r="V87" s="106">
        <f>INDEX('用友贴出原始数据-费用表'!$A$5:$AL$271,MATCH($B87&amp;"调整额",'用友贴出原始数据-费用表'!$A$6:$A$348,0)+1,MATCH($V$55,'用友贴出原始数据-费用表'!$B$5:$AL$5,0)+1)</f>
        <v>0</v>
      </c>
      <c r="W87" s="106">
        <f>INDEX('用友贴出原始数据-费用表'!$A$5:$AL$271,MATCH($B87&amp;"调整额",'用友贴出原始数据-费用表'!$A$6:$A$348,0)+1,MATCH($W$55,'用友贴出原始数据-费用表'!$B$5:$AL$5,0)+1)</f>
        <v>0</v>
      </c>
      <c r="X87" s="106">
        <f>INDEX('用友贴出原始数据-费用表'!$A$5:$AL$271,MATCH($B87&amp;"调整额",'用友贴出原始数据-费用表'!$A$6:$A$348,0)+1,MATCH($X$55,'用友贴出原始数据-费用表'!$B$5:$AL$5,0)+1)</f>
        <v>0</v>
      </c>
      <c r="Y87" s="106">
        <f>INDEX('用友贴出原始数据-费用表'!$A$5:$AL$271,MATCH($B87&amp;"调整额",'用友贴出原始数据-费用表'!$A$6:$A$348,0)+1,MATCH($Y$55,'用友贴出原始数据-费用表'!$B$5:$AL$5,0)+1)</f>
        <v>0</v>
      </c>
      <c r="Z87" s="106">
        <f>INDEX('用友贴出原始数据-费用表'!$A$5:$AL$271,MATCH($B87&amp;"调整额",'用友贴出原始数据-费用表'!$A$6:$A$348,0)+1,MATCH($Z$55,'用友贴出原始数据-费用表'!$B$5:$AL$5,0)+1)</f>
        <v>0</v>
      </c>
      <c r="AA87" s="106">
        <f>INDEX('用友贴出原始数据-费用表'!$A$5:$AL$271,MATCH($B87&amp;"调整额",'用友贴出原始数据-费用表'!$A$6:$A$348,0)+1,MATCH($AA$55,'用友贴出原始数据-费用表'!$B$5:$AL$5,0)+1)</f>
        <v>0</v>
      </c>
      <c r="AB87" s="106">
        <f>INDEX('用友贴出原始数据-费用表'!$A$5:$AL$271,MATCH($B87&amp;"调整额",'用友贴出原始数据-费用表'!$A$6:$A$348,0)+1,MATCH($AB$55,'用友贴出原始数据-费用表'!$B$5:$AL$5,0)+1)</f>
        <v>0</v>
      </c>
      <c r="AC87" s="106">
        <f>INDEX('用友贴出原始数据-费用表'!$A$5:$AL$271,MATCH($B87&amp;"调整额",'用友贴出原始数据-费用表'!$A$6:$A$348,0)+1,MATCH($AC$55,'用友贴出原始数据-费用表'!$B$5:$AL$5,0)+1)</f>
        <v>0</v>
      </c>
      <c r="AD87" s="106">
        <f>INDEX('用友贴出原始数据-费用表'!$A$5:$AL$271,MATCH($B87&amp;"调整额",'用友贴出原始数据-费用表'!$A$6:$A$348,0)+1,MATCH($AD$55,'用友贴出原始数据-费用表'!$B$5:$AL$5,0)+1)</f>
        <v>0</v>
      </c>
    </row>
    <row r="88" spans="1:30">
      <c r="A88" s="303"/>
      <c r="B88" s="75" t="s">
        <v>142</v>
      </c>
      <c r="C88" s="107">
        <f t="shared" si="7"/>
        <v>0</v>
      </c>
      <c r="D88" s="106"/>
      <c r="E88" s="106">
        <f>INDEX('用友贴出原始数据-费用表'!$A$5:$AL$271,MATCH($B88&amp;"调整额",'用友贴出原始数据-费用表'!$A$6:$A$348,0)+1,MATCH($E$55,'用友贴出原始数据-费用表'!$B$5:$AL$5,0)+1)+G88+T88+AC88+AD88</f>
        <v>0</v>
      </c>
      <c r="F88" s="106">
        <f>INDEX('用友贴出原始数据-费用表'!$A$5:$AL$271,MATCH($B88&amp;"调整额",'用友贴出原始数据-费用表'!$A$6:$A$348,0)+1,MATCH($F$55,'用友贴出原始数据-费用表'!$B$5:$AL$5,0)+1)</f>
        <v>0</v>
      </c>
      <c r="G88" s="106">
        <f>INDEX('用友贴出原始数据-费用表'!$A$5:$AL$271,MATCH($B88&amp;"调整额",'用友贴出原始数据-费用表'!$A$6:$A$348,0)+1,MATCH($G$55,'用友贴出原始数据-费用表'!$B$5:$AL$5,0)+1)</f>
        <v>0</v>
      </c>
      <c r="H88" s="106">
        <f t="shared" si="8"/>
        <v>0</v>
      </c>
      <c r="I88" s="106">
        <f>INDEX('用友贴出原始数据-费用表'!$A$5:$AL$271,MATCH($B88&amp;"调整额",'用友贴出原始数据-费用表'!$A$6:$A$348,0)+1,MATCH($I$55,'用友贴出原始数据-费用表'!$B$5:$AL$5,0)+1)</f>
        <v>0</v>
      </c>
      <c r="J88" s="106">
        <f>INDEX('用友贴出原始数据-费用表'!$A$5:$AL$271,MATCH($B88&amp;"调整额",'用友贴出原始数据-费用表'!$A$6:$A$348,0)+1,MATCH($J$55,'用友贴出原始数据-费用表'!$B$5:$AL$5,0)+0)</f>
        <v>0</v>
      </c>
      <c r="K88" s="106">
        <f>INDEX('用友贴出原始数据-费用表'!$A$5:$AL$271,MATCH($B88&amp;"调整额",'用友贴出原始数据-费用表'!$A$6:$A$348,0)+1,MATCH($K$55,'用友贴出原始数据-费用表'!$B$5:$AL$5,0)+1)</f>
        <v>0</v>
      </c>
      <c r="L88" s="106">
        <f t="shared" si="9"/>
        <v>0</v>
      </c>
      <c r="M88" s="106">
        <f>INDEX('用友贴出原始数据-费用表'!$A$5:$AL$271,MATCH($B88&amp;"调整额",'用友贴出原始数据-费用表'!$A$6:$A$348,0)+1,MATCH($M$55,'用友贴出原始数据-费用表'!$B$5:$AL$5,0)+1)</f>
        <v>0</v>
      </c>
      <c r="N88" s="106">
        <f>INDEX('用友贴出原始数据-费用表'!$A$5:$AL$271,MATCH($B88&amp;"调整额",'用友贴出原始数据-费用表'!$A$6:$A$348,0)+1,MATCH($N$55,'用友贴出原始数据-费用表'!$B$5:$AL$5,0)+1)</f>
        <v>0</v>
      </c>
      <c r="O88" s="106">
        <f>INDEX('用友贴出原始数据-费用表'!$A$5:$AL$271,MATCH($B88&amp;"调整额",'用友贴出原始数据-费用表'!$A$6:$A$348,0)+1,MATCH($O$55,'用友贴出原始数据-费用表'!$B$5:$AL$5,0)+1)</f>
        <v>0</v>
      </c>
      <c r="P88" s="106">
        <f>INDEX('用友贴出原始数据-费用表'!$A$5:$AL$271,MATCH($B88&amp;"调整额",'用友贴出原始数据-费用表'!$A$6:$A$348,0)+1,MATCH($P$55,'用友贴出原始数据-费用表'!$B$5:$AL$5,0)+1)</f>
        <v>0</v>
      </c>
      <c r="Q88" s="106">
        <f t="shared" si="10"/>
        <v>0</v>
      </c>
      <c r="R88" s="106">
        <f>INDEX('用友贴出原始数据-费用表'!$A$5:$AL$271,MATCH($B88&amp;"调整额",'用友贴出原始数据-费用表'!$A$6:$A$348,0)+1,MATCH($R$55,'用友贴出原始数据-费用表'!$B$5:$AL$5,0)+1)</f>
        <v>0</v>
      </c>
      <c r="S88" s="106">
        <f>INDEX('用友贴出原始数据-费用表'!$A$5:$AL$271,MATCH($B88&amp;"调整额",'用友贴出原始数据-费用表'!$A$6:$A$348,0)+1,MATCH($S$55,'用友贴出原始数据-费用表'!$B$5:$AL$5,0)+1)</f>
        <v>0</v>
      </c>
      <c r="T88" s="106">
        <f>INDEX('用友贴出原始数据-费用表'!$A$5:$AL$271,MATCH($B88&amp;"调整额",'用友贴出原始数据-费用表'!$A$6:$A$348,0)+1,MATCH($T$55,'用友贴出原始数据-费用表'!$B$5:$AL$5,0)+1)</f>
        <v>0</v>
      </c>
      <c r="U88" s="106">
        <f t="shared" si="11"/>
        <v>0</v>
      </c>
      <c r="V88" s="106">
        <f>INDEX('用友贴出原始数据-费用表'!$A$5:$AL$271,MATCH($B88&amp;"调整额",'用友贴出原始数据-费用表'!$A$6:$A$348,0)+1,MATCH($V$55,'用友贴出原始数据-费用表'!$B$5:$AL$5,0)+1)</f>
        <v>0</v>
      </c>
      <c r="W88" s="106">
        <f>INDEX('用友贴出原始数据-费用表'!$A$5:$AL$271,MATCH($B88&amp;"调整额",'用友贴出原始数据-费用表'!$A$6:$A$348,0)+1,MATCH($W$55,'用友贴出原始数据-费用表'!$B$5:$AL$5,0)+1)</f>
        <v>0</v>
      </c>
      <c r="X88" s="106">
        <f>INDEX('用友贴出原始数据-费用表'!$A$5:$AL$271,MATCH($B88&amp;"调整额",'用友贴出原始数据-费用表'!$A$6:$A$348,0)+1,MATCH($X$55,'用友贴出原始数据-费用表'!$B$5:$AL$5,0)+1)</f>
        <v>0</v>
      </c>
      <c r="Y88" s="106">
        <f>INDEX('用友贴出原始数据-费用表'!$A$5:$AL$271,MATCH($B88&amp;"调整额",'用友贴出原始数据-费用表'!$A$6:$A$348,0)+1,MATCH($Y$55,'用友贴出原始数据-费用表'!$B$5:$AL$5,0)+1)</f>
        <v>0</v>
      </c>
      <c r="Z88" s="106">
        <f>INDEX('用友贴出原始数据-费用表'!$A$5:$AL$271,MATCH($B88&amp;"调整额",'用友贴出原始数据-费用表'!$A$6:$A$348,0)+1,MATCH($Z$55,'用友贴出原始数据-费用表'!$B$5:$AL$5,0)+1)</f>
        <v>0</v>
      </c>
      <c r="AA88" s="106">
        <f>INDEX('用友贴出原始数据-费用表'!$A$5:$AL$271,MATCH($B88&amp;"调整额",'用友贴出原始数据-费用表'!$A$6:$A$348,0)+1,MATCH($AA$55,'用友贴出原始数据-费用表'!$B$5:$AL$5,0)+1)</f>
        <v>0</v>
      </c>
      <c r="AB88" s="106">
        <f>INDEX('用友贴出原始数据-费用表'!$A$5:$AL$271,MATCH($B88&amp;"调整额",'用友贴出原始数据-费用表'!$A$6:$A$348,0)+1,MATCH($AB$55,'用友贴出原始数据-费用表'!$B$5:$AL$5,0)+1)</f>
        <v>0</v>
      </c>
      <c r="AC88" s="106">
        <f>INDEX('用友贴出原始数据-费用表'!$A$5:$AL$271,MATCH($B88&amp;"调整额",'用友贴出原始数据-费用表'!$A$6:$A$348,0)+1,MATCH($AC$55,'用友贴出原始数据-费用表'!$B$5:$AL$5,0)+1)</f>
        <v>0</v>
      </c>
      <c r="AD88" s="106">
        <f>INDEX('用友贴出原始数据-费用表'!$A$5:$AL$271,MATCH($B88&amp;"调整额",'用友贴出原始数据-费用表'!$A$6:$A$348,0)+1,MATCH($AD$55,'用友贴出原始数据-费用表'!$B$5:$AL$5,0)+1)</f>
        <v>0</v>
      </c>
    </row>
    <row r="89" spans="1:30">
      <c r="A89" s="303"/>
      <c r="B89" s="75" t="s">
        <v>143</v>
      </c>
      <c r="C89" s="107">
        <f t="shared" si="7"/>
        <v>0</v>
      </c>
      <c r="D89" s="106"/>
      <c r="E89" s="106">
        <f>INDEX('用友贴出原始数据-费用表'!$A$5:$AL$271,MATCH($B89&amp;"调整额",'用友贴出原始数据-费用表'!$A$6:$A$348,0)+1,MATCH($E$55,'用友贴出原始数据-费用表'!$B$5:$AL$5,0)+1)+G89+T89+AC89+AD89</f>
        <v>0</v>
      </c>
      <c r="F89" s="106">
        <f>INDEX('用友贴出原始数据-费用表'!$A$5:$AL$271,MATCH($B89&amp;"调整额",'用友贴出原始数据-费用表'!$A$6:$A$348,0)+1,MATCH($F$55,'用友贴出原始数据-费用表'!$B$5:$AL$5,0)+1)</f>
        <v>0</v>
      </c>
      <c r="G89" s="106">
        <f>INDEX('用友贴出原始数据-费用表'!$A$5:$AL$271,MATCH($B89&amp;"调整额",'用友贴出原始数据-费用表'!$A$6:$A$348,0)+1,MATCH($G$55,'用友贴出原始数据-费用表'!$B$5:$AL$5,0)+1)</f>
        <v>0</v>
      </c>
      <c r="H89" s="106">
        <f t="shared" si="8"/>
        <v>0</v>
      </c>
      <c r="I89" s="106">
        <f>INDEX('用友贴出原始数据-费用表'!$A$5:$AL$271,MATCH($B89&amp;"调整额",'用友贴出原始数据-费用表'!$A$6:$A$348,0)+1,MATCH($I$55,'用友贴出原始数据-费用表'!$B$5:$AL$5,0)+1)</f>
        <v>0</v>
      </c>
      <c r="J89" s="106">
        <f>INDEX('用友贴出原始数据-费用表'!$A$5:$AL$271,MATCH($B89&amp;"调整额",'用友贴出原始数据-费用表'!$A$6:$A$348,0)+1,MATCH($J$55,'用友贴出原始数据-费用表'!$B$5:$AL$5,0)+0)</f>
        <v>0</v>
      </c>
      <c r="K89" s="106">
        <f>INDEX('用友贴出原始数据-费用表'!$A$5:$AL$271,MATCH($B89&amp;"调整额",'用友贴出原始数据-费用表'!$A$6:$A$348,0)+1,MATCH($K$55,'用友贴出原始数据-费用表'!$B$5:$AL$5,0)+1)</f>
        <v>0</v>
      </c>
      <c r="L89" s="106">
        <f t="shared" si="9"/>
        <v>0</v>
      </c>
      <c r="M89" s="106">
        <f>INDEX('用友贴出原始数据-费用表'!$A$5:$AL$271,MATCH($B89&amp;"调整额",'用友贴出原始数据-费用表'!$A$6:$A$348,0)+1,MATCH($M$55,'用友贴出原始数据-费用表'!$B$5:$AL$5,0)+1)</f>
        <v>0</v>
      </c>
      <c r="N89" s="106">
        <f>INDEX('用友贴出原始数据-费用表'!$A$5:$AL$271,MATCH($B89&amp;"调整额",'用友贴出原始数据-费用表'!$A$6:$A$348,0)+1,MATCH($N$55,'用友贴出原始数据-费用表'!$B$5:$AL$5,0)+1)</f>
        <v>0</v>
      </c>
      <c r="O89" s="106">
        <f>INDEX('用友贴出原始数据-费用表'!$A$5:$AL$271,MATCH($B89&amp;"调整额",'用友贴出原始数据-费用表'!$A$6:$A$348,0)+1,MATCH($O$55,'用友贴出原始数据-费用表'!$B$5:$AL$5,0)+1)</f>
        <v>0</v>
      </c>
      <c r="P89" s="106">
        <f>INDEX('用友贴出原始数据-费用表'!$A$5:$AL$271,MATCH($B89&amp;"调整额",'用友贴出原始数据-费用表'!$A$6:$A$348,0)+1,MATCH($P$55,'用友贴出原始数据-费用表'!$B$5:$AL$5,0)+1)</f>
        <v>0</v>
      </c>
      <c r="Q89" s="106">
        <f t="shared" si="10"/>
        <v>0</v>
      </c>
      <c r="R89" s="106">
        <f>INDEX('用友贴出原始数据-费用表'!$A$5:$AL$271,MATCH($B89&amp;"调整额",'用友贴出原始数据-费用表'!$A$6:$A$348,0)+1,MATCH($R$55,'用友贴出原始数据-费用表'!$B$5:$AL$5,0)+1)</f>
        <v>0</v>
      </c>
      <c r="S89" s="106">
        <f>INDEX('用友贴出原始数据-费用表'!$A$5:$AL$271,MATCH($B89&amp;"调整额",'用友贴出原始数据-费用表'!$A$6:$A$348,0)+1,MATCH($S$55,'用友贴出原始数据-费用表'!$B$5:$AL$5,0)+1)</f>
        <v>0</v>
      </c>
      <c r="T89" s="106">
        <f>INDEX('用友贴出原始数据-费用表'!$A$5:$AL$271,MATCH($B89&amp;"调整额",'用友贴出原始数据-费用表'!$A$6:$A$348,0)+1,MATCH($T$55,'用友贴出原始数据-费用表'!$B$5:$AL$5,0)+1)</f>
        <v>0</v>
      </c>
      <c r="U89" s="106">
        <f t="shared" si="11"/>
        <v>0</v>
      </c>
      <c r="V89" s="106">
        <f>INDEX('用友贴出原始数据-费用表'!$A$5:$AL$271,MATCH($B89&amp;"调整额",'用友贴出原始数据-费用表'!$A$6:$A$348,0)+1,MATCH($V$55,'用友贴出原始数据-费用表'!$B$5:$AL$5,0)+1)</f>
        <v>0</v>
      </c>
      <c r="W89" s="106">
        <f>INDEX('用友贴出原始数据-费用表'!$A$5:$AL$271,MATCH($B89&amp;"调整额",'用友贴出原始数据-费用表'!$A$6:$A$348,0)+1,MATCH($W$55,'用友贴出原始数据-费用表'!$B$5:$AL$5,0)+1)</f>
        <v>0</v>
      </c>
      <c r="X89" s="106">
        <f>INDEX('用友贴出原始数据-费用表'!$A$5:$AL$271,MATCH($B89&amp;"调整额",'用友贴出原始数据-费用表'!$A$6:$A$348,0)+1,MATCH($X$55,'用友贴出原始数据-费用表'!$B$5:$AL$5,0)+1)</f>
        <v>0</v>
      </c>
      <c r="Y89" s="106">
        <f>INDEX('用友贴出原始数据-费用表'!$A$5:$AL$271,MATCH($B89&amp;"调整额",'用友贴出原始数据-费用表'!$A$6:$A$348,0)+1,MATCH($Y$55,'用友贴出原始数据-费用表'!$B$5:$AL$5,0)+1)</f>
        <v>0</v>
      </c>
      <c r="Z89" s="106">
        <f>INDEX('用友贴出原始数据-费用表'!$A$5:$AL$271,MATCH($B89&amp;"调整额",'用友贴出原始数据-费用表'!$A$6:$A$348,0)+1,MATCH($Z$55,'用友贴出原始数据-费用表'!$B$5:$AL$5,0)+1)</f>
        <v>0</v>
      </c>
      <c r="AA89" s="106">
        <f>INDEX('用友贴出原始数据-费用表'!$A$5:$AL$271,MATCH($B89&amp;"调整额",'用友贴出原始数据-费用表'!$A$6:$A$348,0)+1,MATCH($AA$55,'用友贴出原始数据-费用表'!$B$5:$AL$5,0)+1)</f>
        <v>0</v>
      </c>
      <c r="AB89" s="106">
        <f>INDEX('用友贴出原始数据-费用表'!$A$5:$AL$271,MATCH($B89&amp;"调整额",'用友贴出原始数据-费用表'!$A$6:$A$348,0)+1,MATCH($AB$55,'用友贴出原始数据-费用表'!$B$5:$AL$5,0)+1)</f>
        <v>0</v>
      </c>
      <c r="AC89" s="106">
        <f>INDEX('用友贴出原始数据-费用表'!$A$5:$AL$271,MATCH($B89&amp;"调整额",'用友贴出原始数据-费用表'!$A$6:$A$348,0)+1,MATCH($AC$55,'用友贴出原始数据-费用表'!$B$5:$AL$5,0)+1)</f>
        <v>0</v>
      </c>
      <c r="AD89" s="106">
        <f>INDEX('用友贴出原始数据-费用表'!$A$5:$AL$271,MATCH($B89&amp;"调整额",'用友贴出原始数据-费用表'!$A$6:$A$348,0)+1,MATCH($AD$55,'用友贴出原始数据-费用表'!$B$5:$AL$5,0)+1)</f>
        <v>0</v>
      </c>
    </row>
    <row r="90" spans="1:30">
      <c r="A90" s="303"/>
      <c r="B90" s="75" t="s">
        <v>144</v>
      </c>
      <c r="C90" s="107">
        <f t="shared" si="7"/>
        <v>0</v>
      </c>
      <c r="D90" s="106"/>
      <c r="E90" s="106">
        <f>INDEX('用友贴出原始数据-费用表'!$A$5:$AL$271,MATCH($B90&amp;"调整额",'用友贴出原始数据-费用表'!$A$6:$A$348,0)+1,MATCH($E$55,'用友贴出原始数据-费用表'!$B$5:$AL$5,0)+1)+G90+T90+AC90+AD90</f>
        <v>0</v>
      </c>
      <c r="F90" s="106">
        <f>INDEX('用友贴出原始数据-费用表'!$A$5:$AL$271,MATCH($B90&amp;"调整额",'用友贴出原始数据-费用表'!$A$6:$A$348,0)+1,MATCH($F$55,'用友贴出原始数据-费用表'!$B$5:$AL$5,0)+1)</f>
        <v>0</v>
      </c>
      <c r="G90" s="106">
        <f>INDEX('用友贴出原始数据-费用表'!$A$5:$AL$271,MATCH($B90&amp;"调整额",'用友贴出原始数据-费用表'!$A$6:$A$348,0)+1,MATCH($G$55,'用友贴出原始数据-费用表'!$B$5:$AL$5,0)+1)</f>
        <v>0</v>
      </c>
      <c r="H90" s="106">
        <f t="shared" si="8"/>
        <v>0</v>
      </c>
      <c r="I90" s="106">
        <f>INDEX('用友贴出原始数据-费用表'!$A$5:$AL$271,MATCH($B90&amp;"调整额",'用友贴出原始数据-费用表'!$A$6:$A$348,0)+1,MATCH($I$55,'用友贴出原始数据-费用表'!$B$5:$AL$5,0)+1)</f>
        <v>0</v>
      </c>
      <c r="J90" s="106">
        <f>INDEX('用友贴出原始数据-费用表'!$A$5:$AL$271,MATCH($B90&amp;"调整额",'用友贴出原始数据-费用表'!$A$6:$A$348,0)+1,MATCH($J$55,'用友贴出原始数据-费用表'!$B$5:$AL$5,0)+0)</f>
        <v>0</v>
      </c>
      <c r="K90" s="106">
        <f>INDEX('用友贴出原始数据-费用表'!$A$5:$AL$271,MATCH($B90&amp;"调整额",'用友贴出原始数据-费用表'!$A$6:$A$348,0)+1,MATCH($K$55,'用友贴出原始数据-费用表'!$B$5:$AL$5,0)+1)</f>
        <v>0</v>
      </c>
      <c r="L90" s="106">
        <f t="shared" si="9"/>
        <v>0</v>
      </c>
      <c r="M90" s="106">
        <f>INDEX('用友贴出原始数据-费用表'!$A$5:$AL$271,MATCH($B90&amp;"调整额",'用友贴出原始数据-费用表'!$A$6:$A$348,0)+1,MATCH($M$55,'用友贴出原始数据-费用表'!$B$5:$AL$5,0)+1)</f>
        <v>0</v>
      </c>
      <c r="N90" s="106">
        <f>INDEX('用友贴出原始数据-费用表'!$A$5:$AL$271,MATCH($B90&amp;"调整额",'用友贴出原始数据-费用表'!$A$6:$A$348,0)+1,MATCH($N$55,'用友贴出原始数据-费用表'!$B$5:$AL$5,0)+1)</f>
        <v>0</v>
      </c>
      <c r="O90" s="106">
        <f>INDEX('用友贴出原始数据-费用表'!$A$5:$AL$271,MATCH($B90&amp;"调整额",'用友贴出原始数据-费用表'!$A$6:$A$348,0)+1,MATCH($O$55,'用友贴出原始数据-费用表'!$B$5:$AL$5,0)+1)</f>
        <v>0</v>
      </c>
      <c r="P90" s="106">
        <f>INDEX('用友贴出原始数据-费用表'!$A$5:$AL$271,MATCH($B90&amp;"调整额",'用友贴出原始数据-费用表'!$A$6:$A$348,0)+1,MATCH($P$55,'用友贴出原始数据-费用表'!$B$5:$AL$5,0)+1)</f>
        <v>0</v>
      </c>
      <c r="Q90" s="106">
        <f t="shared" si="10"/>
        <v>0</v>
      </c>
      <c r="R90" s="106">
        <f>INDEX('用友贴出原始数据-费用表'!$A$5:$AL$271,MATCH($B90&amp;"调整额",'用友贴出原始数据-费用表'!$A$6:$A$348,0)+1,MATCH($R$55,'用友贴出原始数据-费用表'!$B$5:$AL$5,0)+1)</f>
        <v>0</v>
      </c>
      <c r="S90" s="106">
        <f>INDEX('用友贴出原始数据-费用表'!$A$5:$AL$271,MATCH($B90&amp;"调整额",'用友贴出原始数据-费用表'!$A$6:$A$348,0)+1,MATCH($S$55,'用友贴出原始数据-费用表'!$B$5:$AL$5,0)+1)</f>
        <v>0</v>
      </c>
      <c r="T90" s="106">
        <f>INDEX('用友贴出原始数据-费用表'!$A$5:$AL$271,MATCH($B90&amp;"调整额",'用友贴出原始数据-费用表'!$A$6:$A$348,0)+1,MATCH($T$55,'用友贴出原始数据-费用表'!$B$5:$AL$5,0)+1)</f>
        <v>0</v>
      </c>
      <c r="U90" s="106">
        <f t="shared" si="11"/>
        <v>0</v>
      </c>
      <c r="V90" s="106">
        <f>INDEX('用友贴出原始数据-费用表'!$A$5:$AL$271,MATCH($B90&amp;"调整额",'用友贴出原始数据-费用表'!$A$6:$A$348,0)+1,MATCH($V$55,'用友贴出原始数据-费用表'!$B$5:$AL$5,0)+1)</f>
        <v>0</v>
      </c>
      <c r="W90" s="106">
        <f>INDEX('用友贴出原始数据-费用表'!$A$5:$AL$271,MATCH($B90&amp;"调整额",'用友贴出原始数据-费用表'!$A$6:$A$348,0)+1,MATCH($W$55,'用友贴出原始数据-费用表'!$B$5:$AL$5,0)+1)</f>
        <v>0</v>
      </c>
      <c r="X90" s="106">
        <f>INDEX('用友贴出原始数据-费用表'!$A$5:$AL$271,MATCH($B90&amp;"调整额",'用友贴出原始数据-费用表'!$A$6:$A$348,0)+1,MATCH($X$55,'用友贴出原始数据-费用表'!$B$5:$AL$5,0)+1)</f>
        <v>0</v>
      </c>
      <c r="Y90" s="106">
        <f>INDEX('用友贴出原始数据-费用表'!$A$5:$AL$271,MATCH($B90&amp;"调整额",'用友贴出原始数据-费用表'!$A$6:$A$348,0)+1,MATCH($Y$55,'用友贴出原始数据-费用表'!$B$5:$AL$5,0)+1)</f>
        <v>0</v>
      </c>
      <c r="Z90" s="106">
        <f>INDEX('用友贴出原始数据-费用表'!$A$5:$AL$271,MATCH($B90&amp;"调整额",'用友贴出原始数据-费用表'!$A$6:$A$348,0)+1,MATCH($Z$55,'用友贴出原始数据-费用表'!$B$5:$AL$5,0)+1)</f>
        <v>0</v>
      </c>
      <c r="AA90" s="106">
        <f>INDEX('用友贴出原始数据-费用表'!$A$5:$AL$271,MATCH($B90&amp;"调整额",'用友贴出原始数据-费用表'!$A$6:$A$348,0)+1,MATCH($AA$55,'用友贴出原始数据-费用表'!$B$5:$AL$5,0)+1)</f>
        <v>0</v>
      </c>
      <c r="AB90" s="106">
        <f>INDEX('用友贴出原始数据-费用表'!$A$5:$AL$271,MATCH($B90&amp;"调整额",'用友贴出原始数据-费用表'!$A$6:$A$348,0)+1,MATCH($AB$55,'用友贴出原始数据-费用表'!$B$5:$AL$5,0)+1)</f>
        <v>0</v>
      </c>
      <c r="AC90" s="106">
        <f>INDEX('用友贴出原始数据-费用表'!$A$5:$AL$271,MATCH($B90&amp;"调整额",'用友贴出原始数据-费用表'!$A$6:$A$348,0)+1,MATCH($AC$55,'用友贴出原始数据-费用表'!$B$5:$AL$5,0)+1)</f>
        <v>0</v>
      </c>
      <c r="AD90" s="106">
        <f>INDEX('用友贴出原始数据-费用表'!$A$5:$AL$271,MATCH($B90&amp;"调整额",'用友贴出原始数据-费用表'!$A$6:$A$348,0)+1,MATCH($AD$55,'用友贴出原始数据-费用表'!$B$5:$AL$5,0)+1)</f>
        <v>0</v>
      </c>
    </row>
    <row r="91" spans="1:30">
      <c r="A91" s="303"/>
      <c r="B91" s="75" t="s">
        <v>145</v>
      </c>
      <c r="C91" s="107">
        <f t="shared" si="7"/>
        <v>0</v>
      </c>
      <c r="D91" s="106"/>
      <c r="E91" s="106">
        <f>INDEX('用友贴出原始数据-费用表'!$A$5:$AL$271,MATCH($B91&amp;"调整额",'用友贴出原始数据-费用表'!$A$6:$A$348,0)+1,MATCH($E$55,'用友贴出原始数据-费用表'!$B$5:$AL$5,0)+1)+G91+T91+AC91+AD91</f>
        <v>0</v>
      </c>
      <c r="F91" s="106">
        <f>INDEX('用友贴出原始数据-费用表'!$A$5:$AL$271,MATCH($B91&amp;"调整额",'用友贴出原始数据-费用表'!$A$6:$A$348,0)+1,MATCH($F$55,'用友贴出原始数据-费用表'!$B$5:$AL$5,0)+1)</f>
        <v>0</v>
      </c>
      <c r="G91" s="106">
        <f>INDEX('用友贴出原始数据-费用表'!$A$5:$AL$271,MATCH($B91&amp;"调整额",'用友贴出原始数据-费用表'!$A$6:$A$348,0)+1,MATCH($G$55,'用友贴出原始数据-费用表'!$B$5:$AL$5,0)+1)</f>
        <v>0</v>
      </c>
      <c r="H91" s="106">
        <f t="shared" si="8"/>
        <v>0</v>
      </c>
      <c r="I91" s="106">
        <f>INDEX('用友贴出原始数据-费用表'!$A$5:$AL$271,MATCH($B91&amp;"调整额",'用友贴出原始数据-费用表'!$A$6:$A$348,0)+1,MATCH($I$55,'用友贴出原始数据-费用表'!$B$5:$AL$5,0)+1)</f>
        <v>0</v>
      </c>
      <c r="J91" s="106">
        <f>INDEX('用友贴出原始数据-费用表'!$A$5:$AL$271,MATCH($B91&amp;"调整额",'用友贴出原始数据-费用表'!$A$6:$A$348,0)+1,MATCH($J$55,'用友贴出原始数据-费用表'!$B$5:$AL$5,0)+0)</f>
        <v>0</v>
      </c>
      <c r="K91" s="106">
        <f>INDEX('用友贴出原始数据-费用表'!$A$5:$AL$271,MATCH($B91&amp;"调整额",'用友贴出原始数据-费用表'!$A$6:$A$348,0)+1,MATCH($K$55,'用友贴出原始数据-费用表'!$B$5:$AL$5,0)+1)</f>
        <v>0</v>
      </c>
      <c r="L91" s="106">
        <f t="shared" si="9"/>
        <v>0</v>
      </c>
      <c r="M91" s="106">
        <f>INDEX('用友贴出原始数据-费用表'!$A$5:$AL$271,MATCH($B91&amp;"调整额",'用友贴出原始数据-费用表'!$A$6:$A$348,0)+1,MATCH($M$55,'用友贴出原始数据-费用表'!$B$5:$AL$5,0)+1)</f>
        <v>0</v>
      </c>
      <c r="N91" s="106">
        <f>INDEX('用友贴出原始数据-费用表'!$A$5:$AL$271,MATCH($B91&amp;"调整额",'用友贴出原始数据-费用表'!$A$6:$A$348,0)+1,MATCH($N$55,'用友贴出原始数据-费用表'!$B$5:$AL$5,0)+1)</f>
        <v>0</v>
      </c>
      <c r="O91" s="106">
        <f>INDEX('用友贴出原始数据-费用表'!$A$5:$AL$271,MATCH($B91&amp;"调整额",'用友贴出原始数据-费用表'!$A$6:$A$348,0)+1,MATCH($O$55,'用友贴出原始数据-费用表'!$B$5:$AL$5,0)+1)</f>
        <v>0</v>
      </c>
      <c r="P91" s="106">
        <f>INDEX('用友贴出原始数据-费用表'!$A$5:$AL$271,MATCH($B91&amp;"调整额",'用友贴出原始数据-费用表'!$A$6:$A$348,0)+1,MATCH($P$55,'用友贴出原始数据-费用表'!$B$5:$AL$5,0)+1)</f>
        <v>0</v>
      </c>
      <c r="Q91" s="106">
        <f t="shared" si="10"/>
        <v>0</v>
      </c>
      <c r="R91" s="106">
        <f>INDEX('用友贴出原始数据-费用表'!$A$5:$AL$271,MATCH($B91&amp;"调整额",'用友贴出原始数据-费用表'!$A$6:$A$348,0)+1,MATCH($R$55,'用友贴出原始数据-费用表'!$B$5:$AL$5,0)+1)</f>
        <v>0</v>
      </c>
      <c r="S91" s="106">
        <f>INDEX('用友贴出原始数据-费用表'!$A$5:$AL$271,MATCH($B91&amp;"调整额",'用友贴出原始数据-费用表'!$A$6:$A$348,0)+1,MATCH($S$55,'用友贴出原始数据-费用表'!$B$5:$AL$5,0)+1)</f>
        <v>0</v>
      </c>
      <c r="T91" s="106">
        <f>INDEX('用友贴出原始数据-费用表'!$A$5:$AL$271,MATCH($B91&amp;"调整额",'用友贴出原始数据-费用表'!$A$6:$A$348,0)+1,MATCH($T$55,'用友贴出原始数据-费用表'!$B$5:$AL$5,0)+1)</f>
        <v>0</v>
      </c>
      <c r="U91" s="106">
        <f t="shared" si="11"/>
        <v>0</v>
      </c>
      <c r="V91" s="106">
        <f>INDEX('用友贴出原始数据-费用表'!$A$5:$AL$271,MATCH($B91&amp;"调整额",'用友贴出原始数据-费用表'!$A$6:$A$348,0)+1,MATCH($V$55,'用友贴出原始数据-费用表'!$B$5:$AL$5,0)+1)</f>
        <v>0</v>
      </c>
      <c r="W91" s="106">
        <f>INDEX('用友贴出原始数据-费用表'!$A$5:$AL$271,MATCH($B91&amp;"调整额",'用友贴出原始数据-费用表'!$A$6:$A$348,0)+1,MATCH($W$55,'用友贴出原始数据-费用表'!$B$5:$AL$5,0)+1)</f>
        <v>0</v>
      </c>
      <c r="X91" s="106">
        <f>INDEX('用友贴出原始数据-费用表'!$A$5:$AL$271,MATCH($B91&amp;"调整额",'用友贴出原始数据-费用表'!$A$6:$A$348,0)+1,MATCH($X$55,'用友贴出原始数据-费用表'!$B$5:$AL$5,0)+1)</f>
        <v>0</v>
      </c>
      <c r="Y91" s="106">
        <f>INDEX('用友贴出原始数据-费用表'!$A$5:$AL$271,MATCH($B91&amp;"调整额",'用友贴出原始数据-费用表'!$A$6:$A$348,0)+1,MATCH($Y$55,'用友贴出原始数据-费用表'!$B$5:$AL$5,0)+1)</f>
        <v>0</v>
      </c>
      <c r="Z91" s="106">
        <f>INDEX('用友贴出原始数据-费用表'!$A$5:$AL$271,MATCH($B91&amp;"调整额",'用友贴出原始数据-费用表'!$A$6:$A$348,0)+1,MATCH($Z$55,'用友贴出原始数据-费用表'!$B$5:$AL$5,0)+1)</f>
        <v>0</v>
      </c>
      <c r="AA91" s="106">
        <f>INDEX('用友贴出原始数据-费用表'!$A$5:$AL$271,MATCH($B91&amp;"调整额",'用友贴出原始数据-费用表'!$A$6:$A$348,0)+1,MATCH($AA$55,'用友贴出原始数据-费用表'!$B$5:$AL$5,0)+1)</f>
        <v>0</v>
      </c>
      <c r="AB91" s="106">
        <f>INDEX('用友贴出原始数据-费用表'!$A$5:$AL$271,MATCH($B91&amp;"调整额",'用友贴出原始数据-费用表'!$A$6:$A$348,0)+1,MATCH($AB$55,'用友贴出原始数据-费用表'!$B$5:$AL$5,0)+1)</f>
        <v>0</v>
      </c>
      <c r="AC91" s="106">
        <f>INDEX('用友贴出原始数据-费用表'!$A$5:$AL$271,MATCH($B91&amp;"调整额",'用友贴出原始数据-费用表'!$A$6:$A$348,0)+1,MATCH($AC$55,'用友贴出原始数据-费用表'!$B$5:$AL$5,0)+1)</f>
        <v>0</v>
      </c>
      <c r="AD91" s="106">
        <f>INDEX('用友贴出原始数据-费用表'!$A$5:$AL$271,MATCH($B91&amp;"调整额",'用友贴出原始数据-费用表'!$A$6:$A$348,0)+1,MATCH($AD$55,'用友贴出原始数据-费用表'!$B$5:$AL$5,0)+1)</f>
        <v>0</v>
      </c>
    </row>
    <row r="92" spans="1:30">
      <c r="A92" s="303"/>
      <c r="B92" s="75" t="s">
        <v>146</v>
      </c>
      <c r="C92" s="107">
        <f t="shared" si="7"/>
        <v>0</v>
      </c>
      <c r="D92" s="106"/>
      <c r="E92" s="106">
        <f>INDEX('用友贴出原始数据-费用表'!$A$5:$AL$271,MATCH($B92&amp;"调整额",'用友贴出原始数据-费用表'!$A$6:$A$348,0)+1,MATCH($E$55,'用友贴出原始数据-费用表'!$B$5:$AL$5,0)+1)+G92+T92+AC92+AD92</f>
        <v>0</v>
      </c>
      <c r="F92" s="106">
        <f>INDEX('用友贴出原始数据-费用表'!$A$5:$AL$271,MATCH($B92&amp;"调整额",'用友贴出原始数据-费用表'!$A$6:$A$348,0)+1,MATCH($F$55,'用友贴出原始数据-费用表'!$B$5:$AL$5,0)+1)</f>
        <v>0</v>
      </c>
      <c r="G92" s="106">
        <f>INDEX('用友贴出原始数据-费用表'!$A$5:$AL$271,MATCH($B92&amp;"调整额",'用友贴出原始数据-费用表'!$A$6:$A$348,0)+1,MATCH($G$55,'用友贴出原始数据-费用表'!$B$5:$AL$5,0)+1)</f>
        <v>0</v>
      </c>
      <c r="H92" s="106">
        <f t="shared" si="8"/>
        <v>0</v>
      </c>
      <c r="I92" s="106">
        <f>INDEX('用友贴出原始数据-费用表'!$A$5:$AL$271,MATCH($B92&amp;"调整额",'用友贴出原始数据-费用表'!$A$6:$A$348,0)+1,MATCH($I$55,'用友贴出原始数据-费用表'!$B$5:$AL$5,0)+1)</f>
        <v>0</v>
      </c>
      <c r="J92" s="106">
        <f>INDEX('用友贴出原始数据-费用表'!$A$5:$AL$271,MATCH($B92&amp;"调整额",'用友贴出原始数据-费用表'!$A$6:$A$348,0)+1,MATCH($J$55,'用友贴出原始数据-费用表'!$B$5:$AL$5,0)+0)</f>
        <v>0</v>
      </c>
      <c r="K92" s="106">
        <f>INDEX('用友贴出原始数据-费用表'!$A$5:$AL$271,MATCH($B92&amp;"调整额",'用友贴出原始数据-费用表'!$A$6:$A$348,0)+1,MATCH($K$55,'用友贴出原始数据-费用表'!$B$5:$AL$5,0)+1)</f>
        <v>0</v>
      </c>
      <c r="L92" s="106">
        <f t="shared" si="9"/>
        <v>0</v>
      </c>
      <c r="M92" s="106">
        <f>INDEX('用友贴出原始数据-费用表'!$A$5:$AL$271,MATCH($B92&amp;"调整额",'用友贴出原始数据-费用表'!$A$6:$A$348,0)+1,MATCH($M$55,'用友贴出原始数据-费用表'!$B$5:$AL$5,0)+1)</f>
        <v>0</v>
      </c>
      <c r="N92" s="106">
        <f>INDEX('用友贴出原始数据-费用表'!$A$5:$AL$271,MATCH($B92&amp;"调整额",'用友贴出原始数据-费用表'!$A$6:$A$348,0)+1,MATCH($N$55,'用友贴出原始数据-费用表'!$B$5:$AL$5,0)+1)</f>
        <v>0</v>
      </c>
      <c r="O92" s="106">
        <f>INDEX('用友贴出原始数据-费用表'!$A$5:$AL$271,MATCH($B92&amp;"调整额",'用友贴出原始数据-费用表'!$A$6:$A$348,0)+1,MATCH($O$55,'用友贴出原始数据-费用表'!$B$5:$AL$5,0)+1)</f>
        <v>0</v>
      </c>
      <c r="P92" s="106">
        <f>INDEX('用友贴出原始数据-费用表'!$A$5:$AL$271,MATCH($B92&amp;"调整额",'用友贴出原始数据-费用表'!$A$6:$A$348,0)+1,MATCH($P$55,'用友贴出原始数据-费用表'!$B$5:$AL$5,0)+1)</f>
        <v>0</v>
      </c>
      <c r="Q92" s="106">
        <f t="shared" si="10"/>
        <v>0</v>
      </c>
      <c r="R92" s="106">
        <f>INDEX('用友贴出原始数据-费用表'!$A$5:$AL$271,MATCH($B92&amp;"调整额",'用友贴出原始数据-费用表'!$A$6:$A$348,0)+1,MATCH($R$55,'用友贴出原始数据-费用表'!$B$5:$AL$5,0)+1)</f>
        <v>0</v>
      </c>
      <c r="S92" s="106">
        <f>INDEX('用友贴出原始数据-费用表'!$A$5:$AL$271,MATCH($B92&amp;"调整额",'用友贴出原始数据-费用表'!$A$6:$A$348,0)+1,MATCH($S$55,'用友贴出原始数据-费用表'!$B$5:$AL$5,0)+1)</f>
        <v>0</v>
      </c>
      <c r="T92" s="106">
        <f>INDEX('用友贴出原始数据-费用表'!$A$5:$AL$271,MATCH($B92&amp;"调整额",'用友贴出原始数据-费用表'!$A$6:$A$348,0)+1,MATCH($T$55,'用友贴出原始数据-费用表'!$B$5:$AL$5,0)+1)</f>
        <v>0</v>
      </c>
      <c r="U92" s="106">
        <f t="shared" si="11"/>
        <v>0</v>
      </c>
      <c r="V92" s="106">
        <f>INDEX('用友贴出原始数据-费用表'!$A$5:$AL$271,MATCH($B92&amp;"调整额",'用友贴出原始数据-费用表'!$A$6:$A$348,0)+1,MATCH($V$55,'用友贴出原始数据-费用表'!$B$5:$AL$5,0)+1)</f>
        <v>0</v>
      </c>
      <c r="W92" s="106">
        <f>INDEX('用友贴出原始数据-费用表'!$A$5:$AL$271,MATCH($B92&amp;"调整额",'用友贴出原始数据-费用表'!$A$6:$A$348,0)+1,MATCH($W$55,'用友贴出原始数据-费用表'!$B$5:$AL$5,0)+1)</f>
        <v>0</v>
      </c>
      <c r="X92" s="106">
        <f>INDEX('用友贴出原始数据-费用表'!$A$5:$AL$271,MATCH($B92&amp;"调整额",'用友贴出原始数据-费用表'!$A$6:$A$348,0)+1,MATCH($X$55,'用友贴出原始数据-费用表'!$B$5:$AL$5,0)+1)</f>
        <v>0</v>
      </c>
      <c r="Y92" s="106">
        <f>INDEX('用友贴出原始数据-费用表'!$A$5:$AL$271,MATCH($B92&amp;"调整额",'用友贴出原始数据-费用表'!$A$6:$A$348,0)+1,MATCH($Y$55,'用友贴出原始数据-费用表'!$B$5:$AL$5,0)+1)</f>
        <v>0</v>
      </c>
      <c r="Z92" s="106">
        <f>INDEX('用友贴出原始数据-费用表'!$A$5:$AL$271,MATCH($B92&amp;"调整额",'用友贴出原始数据-费用表'!$A$6:$A$348,0)+1,MATCH($Z$55,'用友贴出原始数据-费用表'!$B$5:$AL$5,0)+1)</f>
        <v>0</v>
      </c>
      <c r="AA92" s="106">
        <f>INDEX('用友贴出原始数据-费用表'!$A$5:$AL$271,MATCH($B92&amp;"调整额",'用友贴出原始数据-费用表'!$A$6:$A$348,0)+1,MATCH($AA$55,'用友贴出原始数据-费用表'!$B$5:$AL$5,0)+1)</f>
        <v>0</v>
      </c>
      <c r="AB92" s="106">
        <f>INDEX('用友贴出原始数据-费用表'!$A$5:$AL$271,MATCH($B92&amp;"调整额",'用友贴出原始数据-费用表'!$A$6:$A$348,0)+1,MATCH($AB$55,'用友贴出原始数据-费用表'!$B$5:$AL$5,0)+1)</f>
        <v>0</v>
      </c>
      <c r="AC92" s="106">
        <f>INDEX('用友贴出原始数据-费用表'!$A$5:$AL$271,MATCH($B92&amp;"调整额",'用友贴出原始数据-费用表'!$A$6:$A$348,0)+1,MATCH($AC$55,'用友贴出原始数据-费用表'!$B$5:$AL$5,0)+1)</f>
        <v>0</v>
      </c>
      <c r="AD92" s="106">
        <f>INDEX('用友贴出原始数据-费用表'!$A$5:$AL$271,MATCH($B92&amp;"调整额",'用友贴出原始数据-费用表'!$A$6:$A$348,0)+1,MATCH($AD$55,'用友贴出原始数据-费用表'!$B$5:$AL$5,0)+1)</f>
        <v>0</v>
      </c>
    </row>
    <row r="93" spans="1:30">
      <c r="A93" s="303"/>
      <c r="B93" s="75" t="s">
        <v>147</v>
      </c>
      <c r="C93" s="107">
        <f t="shared" si="7"/>
        <v>0</v>
      </c>
      <c r="D93" s="106"/>
      <c r="E93" s="106">
        <f>INDEX('用友贴出原始数据-费用表'!$A$5:$AL$271,MATCH($B93&amp;"调整额",'用友贴出原始数据-费用表'!$A$6:$A$348,0)+1,MATCH($E$55,'用友贴出原始数据-费用表'!$B$5:$AL$5,0)+1)+G93+T93+AC93+AD93</f>
        <v>0</v>
      </c>
      <c r="F93" s="106">
        <f>INDEX('用友贴出原始数据-费用表'!$A$5:$AL$271,MATCH($B93&amp;"调整额",'用友贴出原始数据-费用表'!$A$6:$A$348,0)+1,MATCH($F$55,'用友贴出原始数据-费用表'!$B$5:$AL$5,0)+1)</f>
        <v>0</v>
      </c>
      <c r="G93" s="106">
        <f>INDEX('用友贴出原始数据-费用表'!$A$5:$AL$271,MATCH($B93&amp;"调整额",'用友贴出原始数据-费用表'!$A$6:$A$348,0)+1,MATCH($G$55,'用友贴出原始数据-费用表'!$B$5:$AL$5,0)+1)</f>
        <v>0</v>
      </c>
      <c r="H93" s="106">
        <f t="shared" si="8"/>
        <v>0</v>
      </c>
      <c r="I93" s="106">
        <f>INDEX('用友贴出原始数据-费用表'!$A$5:$AL$271,MATCH($B93&amp;"调整额",'用友贴出原始数据-费用表'!$A$6:$A$348,0)+1,MATCH($I$55,'用友贴出原始数据-费用表'!$B$5:$AL$5,0)+1)</f>
        <v>0</v>
      </c>
      <c r="J93" s="106">
        <f>INDEX('用友贴出原始数据-费用表'!$A$5:$AL$271,MATCH($B93&amp;"调整额",'用友贴出原始数据-费用表'!$A$6:$A$348,0)+1,MATCH($J$55,'用友贴出原始数据-费用表'!$B$5:$AL$5,0)+0)</f>
        <v>0</v>
      </c>
      <c r="K93" s="106">
        <f>INDEX('用友贴出原始数据-费用表'!$A$5:$AL$271,MATCH($B93&amp;"调整额",'用友贴出原始数据-费用表'!$A$6:$A$348,0)+1,MATCH($K$55,'用友贴出原始数据-费用表'!$B$5:$AL$5,0)+1)</f>
        <v>0</v>
      </c>
      <c r="L93" s="106">
        <f t="shared" si="9"/>
        <v>0</v>
      </c>
      <c r="M93" s="106">
        <f>INDEX('用友贴出原始数据-费用表'!$A$5:$AL$271,MATCH($B93&amp;"调整额",'用友贴出原始数据-费用表'!$A$6:$A$348,0)+1,MATCH($M$55,'用友贴出原始数据-费用表'!$B$5:$AL$5,0)+1)</f>
        <v>0</v>
      </c>
      <c r="N93" s="106">
        <f>INDEX('用友贴出原始数据-费用表'!$A$5:$AL$271,MATCH($B93&amp;"调整额",'用友贴出原始数据-费用表'!$A$6:$A$348,0)+1,MATCH($N$55,'用友贴出原始数据-费用表'!$B$5:$AL$5,0)+1)</f>
        <v>0</v>
      </c>
      <c r="O93" s="106">
        <f>INDEX('用友贴出原始数据-费用表'!$A$5:$AL$271,MATCH($B93&amp;"调整额",'用友贴出原始数据-费用表'!$A$6:$A$348,0)+1,MATCH($O$55,'用友贴出原始数据-费用表'!$B$5:$AL$5,0)+1)</f>
        <v>0</v>
      </c>
      <c r="P93" s="106">
        <f>INDEX('用友贴出原始数据-费用表'!$A$5:$AL$271,MATCH($B93&amp;"调整额",'用友贴出原始数据-费用表'!$A$6:$A$348,0)+1,MATCH($P$55,'用友贴出原始数据-费用表'!$B$5:$AL$5,0)+1)</f>
        <v>0</v>
      </c>
      <c r="Q93" s="106">
        <f t="shared" si="10"/>
        <v>0</v>
      </c>
      <c r="R93" s="106">
        <f>INDEX('用友贴出原始数据-费用表'!$A$5:$AL$271,MATCH($B93&amp;"调整额",'用友贴出原始数据-费用表'!$A$6:$A$348,0)+1,MATCH($R$55,'用友贴出原始数据-费用表'!$B$5:$AL$5,0)+1)</f>
        <v>0</v>
      </c>
      <c r="S93" s="106">
        <f>INDEX('用友贴出原始数据-费用表'!$A$5:$AL$271,MATCH($B93&amp;"调整额",'用友贴出原始数据-费用表'!$A$6:$A$348,0)+1,MATCH($S$55,'用友贴出原始数据-费用表'!$B$5:$AL$5,0)+1)</f>
        <v>0</v>
      </c>
      <c r="T93" s="106">
        <f>INDEX('用友贴出原始数据-费用表'!$A$5:$AL$271,MATCH($B93&amp;"调整额",'用友贴出原始数据-费用表'!$A$6:$A$348,0)+1,MATCH($T$55,'用友贴出原始数据-费用表'!$B$5:$AL$5,0)+1)</f>
        <v>0</v>
      </c>
      <c r="U93" s="106">
        <f t="shared" si="11"/>
        <v>0</v>
      </c>
      <c r="V93" s="106">
        <f>INDEX('用友贴出原始数据-费用表'!$A$5:$AL$271,MATCH($B93&amp;"调整额",'用友贴出原始数据-费用表'!$A$6:$A$348,0)+1,MATCH($V$55,'用友贴出原始数据-费用表'!$B$5:$AL$5,0)+1)</f>
        <v>0</v>
      </c>
      <c r="W93" s="106">
        <f>INDEX('用友贴出原始数据-费用表'!$A$5:$AL$271,MATCH($B93&amp;"调整额",'用友贴出原始数据-费用表'!$A$6:$A$348,0)+1,MATCH($W$55,'用友贴出原始数据-费用表'!$B$5:$AL$5,0)+1)</f>
        <v>0</v>
      </c>
      <c r="X93" s="106">
        <f>INDEX('用友贴出原始数据-费用表'!$A$5:$AL$271,MATCH($B93&amp;"调整额",'用友贴出原始数据-费用表'!$A$6:$A$348,0)+1,MATCH($X$55,'用友贴出原始数据-费用表'!$B$5:$AL$5,0)+1)</f>
        <v>0</v>
      </c>
      <c r="Y93" s="106">
        <f>INDEX('用友贴出原始数据-费用表'!$A$5:$AL$271,MATCH($B93&amp;"调整额",'用友贴出原始数据-费用表'!$A$6:$A$348,0)+1,MATCH($Y$55,'用友贴出原始数据-费用表'!$B$5:$AL$5,0)+1)</f>
        <v>0</v>
      </c>
      <c r="Z93" s="106">
        <f>INDEX('用友贴出原始数据-费用表'!$A$5:$AL$271,MATCH($B93&amp;"调整额",'用友贴出原始数据-费用表'!$A$6:$A$348,0)+1,MATCH($Z$55,'用友贴出原始数据-费用表'!$B$5:$AL$5,0)+1)</f>
        <v>0</v>
      </c>
      <c r="AA93" s="106">
        <f>INDEX('用友贴出原始数据-费用表'!$A$5:$AL$271,MATCH($B93&amp;"调整额",'用友贴出原始数据-费用表'!$A$6:$A$348,0)+1,MATCH($AA$55,'用友贴出原始数据-费用表'!$B$5:$AL$5,0)+1)</f>
        <v>0</v>
      </c>
      <c r="AB93" s="106">
        <f>INDEX('用友贴出原始数据-费用表'!$A$5:$AL$271,MATCH($B93&amp;"调整额",'用友贴出原始数据-费用表'!$A$6:$A$348,0)+1,MATCH($AB$55,'用友贴出原始数据-费用表'!$B$5:$AL$5,0)+1)</f>
        <v>0</v>
      </c>
      <c r="AC93" s="106">
        <f>INDEX('用友贴出原始数据-费用表'!$A$5:$AL$271,MATCH($B93&amp;"调整额",'用友贴出原始数据-费用表'!$A$6:$A$348,0)+1,MATCH($AC$55,'用友贴出原始数据-费用表'!$B$5:$AL$5,0)+1)</f>
        <v>0</v>
      </c>
      <c r="AD93" s="106">
        <f>INDEX('用友贴出原始数据-费用表'!$A$5:$AL$271,MATCH($B93&amp;"调整额",'用友贴出原始数据-费用表'!$A$6:$A$348,0)+1,MATCH($AD$55,'用友贴出原始数据-费用表'!$B$5:$AL$5,0)+1)</f>
        <v>0</v>
      </c>
    </row>
    <row r="94" spans="1:30">
      <c r="A94" s="303"/>
      <c r="B94" s="75" t="s">
        <v>148</v>
      </c>
      <c r="C94" s="107">
        <f t="shared" si="7"/>
        <v>0</v>
      </c>
      <c r="D94" s="106"/>
      <c r="E94" s="106">
        <f>INDEX('用友贴出原始数据-费用表'!$A$5:$AL$271,MATCH($B94&amp;"调整额",'用友贴出原始数据-费用表'!$A$6:$A$348,0)+1,MATCH($E$55,'用友贴出原始数据-费用表'!$B$5:$AL$5,0)+1)+G94+T94+AC94+AD94</f>
        <v>0</v>
      </c>
      <c r="F94" s="106">
        <f>INDEX('用友贴出原始数据-费用表'!$A$5:$AL$271,MATCH($B94&amp;"调整额",'用友贴出原始数据-费用表'!$A$6:$A$348,0)+1,MATCH($F$55,'用友贴出原始数据-费用表'!$B$5:$AL$5,0)+1)</f>
        <v>0</v>
      </c>
      <c r="G94" s="106">
        <f>INDEX('用友贴出原始数据-费用表'!$A$5:$AL$271,MATCH($B94&amp;"调整额",'用友贴出原始数据-费用表'!$A$6:$A$348,0)+1,MATCH($G$55,'用友贴出原始数据-费用表'!$B$5:$AL$5,0)+1)</f>
        <v>0</v>
      </c>
      <c r="H94" s="106">
        <f t="shared" si="8"/>
        <v>0</v>
      </c>
      <c r="I94" s="106">
        <f>INDEX('用友贴出原始数据-费用表'!$A$5:$AL$271,MATCH($B94&amp;"调整额",'用友贴出原始数据-费用表'!$A$6:$A$348,0)+1,MATCH($I$55,'用友贴出原始数据-费用表'!$B$5:$AL$5,0)+1)</f>
        <v>0</v>
      </c>
      <c r="J94" s="106">
        <f>INDEX('用友贴出原始数据-费用表'!$A$5:$AL$271,MATCH($B94&amp;"调整额",'用友贴出原始数据-费用表'!$A$6:$A$348,0)+1,MATCH($J$55,'用友贴出原始数据-费用表'!$B$5:$AL$5,0)+0)</f>
        <v>0</v>
      </c>
      <c r="K94" s="106">
        <f>INDEX('用友贴出原始数据-费用表'!$A$5:$AL$271,MATCH($B94&amp;"调整额",'用友贴出原始数据-费用表'!$A$6:$A$348,0)+1,MATCH($K$55,'用友贴出原始数据-费用表'!$B$5:$AL$5,0)+1)</f>
        <v>0</v>
      </c>
      <c r="L94" s="106">
        <f t="shared" si="9"/>
        <v>0</v>
      </c>
      <c r="M94" s="106">
        <f>INDEX('用友贴出原始数据-费用表'!$A$5:$AL$271,MATCH($B94&amp;"调整额",'用友贴出原始数据-费用表'!$A$6:$A$348,0)+1,MATCH($M$55,'用友贴出原始数据-费用表'!$B$5:$AL$5,0)+1)</f>
        <v>0</v>
      </c>
      <c r="N94" s="106">
        <f>INDEX('用友贴出原始数据-费用表'!$A$5:$AL$271,MATCH($B94&amp;"调整额",'用友贴出原始数据-费用表'!$A$6:$A$348,0)+1,MATCH($N$55,'用友贴出原始数据-费用表'!$B$5:$AL$5,0)+1)</f>
        <v>0</v>
      </c>
      <c r="O94" s="106">
        <f>INDEX('用友贴出原始数据-费用表'!$A$5:$AL$271,MATCH($B94&amp;"调整额",'用友贴出原始数据-费用表'!$A$6:$A$348,0)+1,MATCH($O$55,'用友贴出原始数据-费用表'!$B$5:$AL$5,0)+1)</f>
        <v>0</v>
      </c>
      <c r="P94" s="106">
        <f>INDEX('用友贴出原始数据-费用表'!$A$5:$AL$271,MATCH($B94&amp;"调整额",'用友贴出原始数据-费用表'!$A$6:$A$348,0)+1,MATCH($P$55,'用友贴出原始数据-费用表'!$B$5:$AL$5,0)+1)</f>
        <v>0</v>
      </c>
      <c r="Q94" s="106">
        <f t="shared" si="10"/>
        <v>0</v>
      </c>
      <c r="R94" s="106">
        <f>INDEX('用友贴出原始数据-费用表'!$A$5:$AL$271,MATCH($B94&amp;"调整额",'用友贴出原始数据-费用表'!$A$6:$A$348,0)+1,MATCH($R$55,'用友贴出原始数据-费用表'!$B$5:$AL$5,0)+1)</f>
        <v>0</v>
      </c>
      <c r="S94" s="106">
        <f>INDEX('用友贴出原始数据-费用表'!$A$5:$AL$271,MATCH($B94&amp;"调整额",'用友贴出原始数据-费用表'!$A$6:$A$348,0)+1,MATCH($S$55,'用友贴出原始数据-费用表'!$B$5:$AL$5,0)+1)</f>
        <v>0</v>
      </c>
      <c r="T94" s="106">
        <f>INDEX('用友贴出原始数据-费用表'!$A$5:$AL$271,MATCH($B94&amp;"调整额",'用友贴出原始数据-费用表'!$A$6:$A$348,0)+1,MATCH($T$55,'用友贴出原始数据-费用表'!$B$5:$AL$5,0)+1)</f>
        <v>0</v>
      </c>
      <c r="U94" s="106">
        <f t="shared" si="11"/>
        <v>0</v>
      </c>
      <c r="V94" s="106">
        <f>INDEX('用友贴出原始数据-费用表'!$A$5:$AL$271,MATCH($B94&amp;"调整额",'用友贴出原始数据-费用表'!$A$6:$A$348,0)+1,MATCH($V$55,'用友贴出原始数据-费用表'!$B$5:$AL$5,0)+1)</f>
        <v>0</v>
      </c>
      <c r="W94" s="106">
        <f>INDEX('用友贴出原始数据-费用表'!$A$5:$AL$271,MATCH($B94&amp;"调整额",'用友贴出原始数据-费用表'!$A$6:$A$348,0)+1,MATCH($W$55,'用友贴出原始数据-费用表'!$B$5:$AL$5,0)+1)</f>
        <v>0</v>
      </c>
      <c r="X94" s="106">
        <f>INDEX('用友贴出原始数据-费用表'!$A$5:$AL$271,MATCH($B94&amp;"调整额",'用友贴出原始数据-费用表'!$A$6:$A$348,0)+1,MATCH($X$55,'用友贴出原始数据-费用表'!$B$5:$AL$5,0)+1)</f>
        <v>0</v>
      </c>
      <c r="Y94" s="106">
        <f>INDEX('用友贴出原始数据-费用表'!$A$5:$AL$271,MATCH($B94&amp;"调整额",'用友贴出原始数据-费用表'!$A$6:$A$348,0)+1,MATCH($Y$55,'用友贴出原始数据-费用表'!$B$5:$AL$5,0)+1)</f>
        <v>0</v>
      </c>
      <c r="Z94" s="106">
        <f>INDEX('用友贴出原始数据-费用表'!$A$5:$AL$271,MATCH($B94&amp;"调整额",'用友贴出原始数据-费用表'!$A$6:$A$348,0)+1,MATCH($Z$55,'用友贴出原始数据-费用表'!$B$5:$AL$5,0)+1)</f>
        <v>0</v>
      </c>
      <c r="AA94" s="106">
        <f>INDEX('用友贴出原始数据-费用表'!$A$5:$AL$271,MATCH($B94&amp;"调整额",'用友贴出原始数据-费用表'!$A$6:$A$348,0)+1,MATCH($AA$55,'用友贴出原始数据-费用表'!$B$5:$AL$5,0)+1)</f>
        <v>0</v>
      </c>
      <c r="AB94" s="106">
        <f>INDEX('用友贴出原始数据-费用表'!$A$5:$AL$271,MATCH($B94&amp;"调整额",'用友贴出原始数据-费用表'!$A$6:$A$348,0)+1,MATCH($AB$55,'用友贴出原始数据-费用表'!$B$5:$AL$5,0)+1)</f>
        <v>0</v>
      </c>
      <c r="AC94" s="106">
        <f>INDEX('用友贴出原始数据-费用表'!$A$5:$AL$271,MATCH($B94&amp;"调整额",'用友贴出原始数据-费用表'!$A$6:$A$348,0)+1,MATCH($AC$55,'用友贴出原始数据-费用表'!$B$5:$AL$5,0)+1)</f>
        <v>0</v>
      </c>
      <c r="AD94" s="106">
        <f>INDEX('用友贴出原始数据-费用表'!$A$5:$AL$271,MATCH($B94&amp;"调整额",'用友贴出原始数据-费用表'!$A$6:$A$348,0)+1,MATCH($AD$55,'用友贴出原始数据-费用表'!$B$5:$AL$5,0)+1)</f>
        <v>0</v>
      </c>
    </row>
    <row r="95" spans="1:30">
      <c r="A95" s="303"/>
      <c r="B95" s="75" t="s">
        <v>149</v>
      </c>
      <c r="C95" s="107">
        <f t="shared" si="7"/>
        <v>0</v>
      </c>
      <c r="D95" s="106"/>
      <c r="E95" s="106">
        <f>INDEX('用友贴出原始数据-费用表'!$A$5:$AL$271,MATCH($B95&amp;"调整额",'用友贴出原始数据-费用表'!$A$6:$A$348,0)+1,MATCH($E$55,'用友贴出原始数据-费用表'!$B$5:$AL$5,0)+1)+G95+T95+AC95+AD95</f>
        <v>0</v>
      </c>
      <c r="F95" s="106">
        <f>INDEX('用友贴出原始数据-费用表'!$A$5:$AL$271,MATCH($B95&amp;"调整额",'用友贴出原始数据-费用表'!$A$6:$A$348,0)+1,MATCH($F$55,'用友贴出原始数据-费用表'!$B$5:$AL$5,0)+1)</f>
        <v>0</v>
      </c>
      <c r="G95" s="106">
        <f>INDEX('用友贴出原始数据-费用表'!$A$5:$AL$271,MATCH($B95&amp;"调整额",'用友贴出原始数据-费用表'!$A$6:$A$348,0)+1,MATCH($G$55,'用友贴出原始数据-费用表'!$B$5:$AL$5,0)+1)</f>
        <v>0</v>
      </c>
      <c r="H95" s="106">
        <f t="shared" si="8"/>
        <v>0</v>
      </c>
      <c r="I95" s="106">
        <f>INDEX('用友贴出原始数据-费用表'!$A$5:$AL$271,MATCH($B95&amp;"调整额",'用友贴出原始数据-费用表'!$A$6:$A$348,0)+1,MATCH($I$55,'用友贴出原始数据-费用表'!$B$5:$AL$5,0)+1)</f>
        <v>0</v>
      </c>
      <c r="J95" s="106">
        <f>INDEX('用友贴出原始数据-费用表'!$A$5:$AL$271,MATCH($B95&amp;"调整额",'用友贴出原始数据-费用表'!$A$6:$A$348,0)+1,MATCH($J$55,'用友贴出原始数据-费用表'!$B$5:$AL$5,0)+0)</f>
        <v>0</v>
      </c>
      <c r="K95" s="106">
        <f>INDEX('用友贴出原始数据-费用表'!$A$5:$AL$271,MATCH($B95&amp;"调整额",'用友贴出原始数据-费用表'!$A$6:$A$348,0)+1,MATCH($K$55,'用友贴出原始数据-费用表'!$B$5:$AL$5,0)+1)</f>
        <v>0</v>
      </c>
      <c r="L95" s="106">
        <f t="shared" si="9"/>
        <v>0</v>
      </c>
      <c r="M95" s="106">
        <f>INDEX('用友贴出原始数据-费用表'!$A$5:$AL$271,MATCH($B95&amp;"调整额",'用友贴出原始数据-费用表'!$A$6:$A$348,0)+1,MATCH($M$55,'用友贴出原始数据-费用表'!$B$5:$AL$5,0)+1)</f>
        <v>0</v>
      </c>
      <c r="N95" s="106">
        <f>INDEX('用友贴出原始数据-费用表'!$A$5:$AL$271,MATCH($B95&amp;"调整额",'用友贴出原始数据-费用表'!$A$6:$A$348,0)+1,MATCH($N$55,'用友贴出原始数据-费用表'!$B$5:$AL$5,0)+1)</f>
        <v>0</v>
      </c>
      <c r="O95" s="106">
        <f>INDEX('用友贴出原始数据-费用表'!$A$5:$AL$271,MATCH($B95&amp;"调整额",'用友贴出原始数据-费用表'!$A$6:$A$348,0)+1,MATCH($O$55,'用友贴出原始数据-费用表'!$B$5:$AL$5,0)+1)</f>
        <v>0</v>
      </c>
      <c r="P95" s="106">
        <f>INDEX('用友贴出原始数据-费用表'!$A$5:$AL$271,MATCH($B95&amp;"调整额",'用友贴出原始数据-费用表'!$A$6:$A$348,0)+1,MATCH($P$55,'用友贴出原始数据-费用表'!$B$5:$AL$5,0)+1)</f>
        <v>0</v>
      </c>
      <c r="Q95" s="106">
        <f t="shared" si="10"/>
        <v>0</v>
      </c>
      <c r="R95" s="106">
        <f>INDEX('用友贴出原始数据-费用表'!$A$5:$AL$271,MATCH($B95&amp;"调整额",'用友贴出原始数据-费用表'!$A$6:$A$348,0)+1,MATCH($R$55,'用友贴出原始数据-费用表'!$B$5:$AL$5,0)+1)</f>
        <v>0</v>
      </c>
      <c r="S95" s="106">
        <f>INDEX('用友贴出原始数据-费用表'!$A$5:$AL$271,MATCH($B95&amp;"调整额",'用友贴出原始数据-费用表'!$A$6:$A$348,0)+1,MATCH($S$55,'用友贴出原始数据-费用表'!$B$5:$AL$5,0)+1)</f>
        <v>0</v>
      </c>
      <c r="T95" s="106">
        <f>INDEX('用友贴出原始数据-费用表'!$A$5:$AL$271,MATCH($B95&amp;"调整额",'用友贴出原始数据-费用表'!$A$6:$A$348,0)+1,MATCH($T$55,'用友贴出原始数据-费用表'!$B$5:$AL$5,0)+1)</f>
        <v>0</v>
      </c>
      <c r="U95" s="106">
        <f t="shared" si="11"/>
        <v>0</v>
      </c>
      <c r="V95" s="106">
        <f>INDEX('用友贴出原始数据-费用表'!$A$5:$AL$271,MATCH($B95&amp;"调整额",'用友贴出原始数据-费用表'!$A$6:$A$348,0)+1,MATCH($V$55,'用友贴出原始数据-费用表'!$B$5:$AL$5,0)+1)</f>
        <v>0</v>
      </c>
      <c r="W95" s="106">
        <f>INDEX('用友贴出原始数据-费用表'!$A$5:$AL$271,MATCH($B95&amp;"调整额",'用友贴出原始数据-费用表'!$A$6:$A$348,0)+1,MATCH($W$55,'用友贴出原始数据-费用表'!$B$5:$AL$5,0)+1)</f>
        <v>0</v>
      </c>
      <c r="X95" s="106">
        <f>INDEX('用友贴出原始数据-费用表'!$A$5:$AL$271,MATCH($B95&amp;"调整额",'用友贴出原始数据-费用表'!$A$6:$A$348,0)+1,MATCH($X$55,'用友贴出原始数据-费用表'!$B$5:$AL$5,0)+1)</f>
        <v>0</v>
      </c>
      <c r="Y95" s="106">
        <f>INDEX('用友贴出原始数据-费用表'!$A$5:$AL$271,MATCH($B95&amp;"调整额",'用友贴出原始数据-费用表'!$A$6:$A$348,0)+1,MATCH($Y$55,'用友贴出原始数据-费用表'!$B$5:$AL$5,0)+1)</f>
        <v>0</v>
      </c>
      <c r="Z95" s="106">
        <f>INDEX('用友贴出原始数据-费用表'!$A$5:$AL$271,MATCH($B95&amp;"调整额",'用友贴出原始数据-费用表'!$A$6:$A$348,0)+1,MATCH($Z$55,'用友贴出原始数据-费用表'!$B$5:$AL$5,0)+1)</f>
        <v>0</v>
      </c>
      <c r="AA95" s="106">
        <f>INDEX('用友贴出原始数据-费用表'!$A$5:$AL$271,MATCH($B95&amp;"调整额",'用友贴出原始数据-费用表'!$A$6:$A$348,0)+1,MATCH($AA$55,'用友贴出原始数据-费用表'!$B$5:$AL$5,0)+1)</f>
        <v>0</v>
      </c>
      <c r="AB95" s="106">
        <f>INDEX('用友贴出原始数据-费用表'!$A$5:$AL$271,MATCH($B95&amp;"调整额",'用友贴出原始数据-费用表'!$A$6:$A$348,0)+1,MATCH($AB$55,'用友贴出原始数据-费用表'!$B$5:$AL$5,0)+1)</f>
        <v>0</v>
      </c>
      <c r="AC95" s="106">
        <f>INDEX('用友贴出原始数据-费用表'!$A$5:$AL$271,MATCH($B95&amp;"调整额",'用友贴出原始数据-费用表'!$A$6:$A$348,0)+1,MATCH($AC$55,'用友贴出原始数据-费用表'!$B$5:$AL$5,0)+1)</f>
        <v>0</v>
      </c>
      <c r="AD95" s="106">
        <f>INDEX('用友贴出原始数据-费用表'!$A$5:$AL$271,MATCH($B95&amp;"调整额",'用友贴出原始数据-费用表'!$A$6:$A$348,0)+1,MATCH($AD$55,'用友贴出原始数据-费用表'!$B$5:$AL$5,0)+1)</f>
        <v>0</v>
      </c>
    </row>
    <row r="96" spans="1:30" ht="13.5" customHeight="1">
      <c r="A96" s="303"/>
      <c r="B96" s="75" t="s">
        <v>150</v>
      </c>
      <c r="C96" s="107">
        <f t="shared" si="7"/>
        <v>0</v>
      </c>
      <c r="D96" s="106"/>
      <c r="E96" s="106">
        <f>INDEX('用友贴出原始数据-费用表'!$A$5:$AL$271,MATCH($B96&amp;"调整额",'用友贴出原始数据-费用表'!$A$6:$A$348,0)+1,MATCH($E$55,'用友贴出原始数据-费用表'!$B$5:$AL$5,0)+1)+G96+T96+AC96+AD96</f>
        <v>0</v>
      </c>
      <c r="F96" s="106">
        <f>INDEX('用友贴出原始数据-费用表'!$A$5:$AL$271,MATCH($B96&amp;"调整额",'用友贴出原始数据-费用表'!$A$6:$A$348,0)+1,MATCH($F$55,'用友贴出原始数据-费用表'!$B$5:$AL$5,0)+1)</f>
        <v>0</v>
      </c>
      <c r="G96" s="106">
        <f>INDEX('用友贴出原始数据-费用表'!$A$5:$AL$271,MATCH($B96&amp;"调整额",'用友贴出原始数据-费用表'!$A$6:$A$348,0)+1,MATCH($G$55,'用友贴出原始数据-费用表'!$B$5:$AL$5,0)+1)</f>
        <v>0</v>
      </c>
      <c r="H96" s="106">
        <f t="shared" si="8"/>
        <v>0</v>
      </c>
      <c r="I96" s="106">
        <f>INDEX('用友贴出原始数据-费用表'!$A$5:$AL$271,MATCH($B96&amp;"调整额",'用友贴出原始数据-费用表'!$A$6:$A$348,0)+1,MATCH($I$55,'用友贴出原始数据-费用表'!$B$5:$AL$5,0)+1)</f>
        <v>0</v>
      </c>
      <c r="J96" s="106">
        <f>INDEX('用友贴出原始数据-费用表'!$A$5:$AL$271,MATCH($B96&amp;"调整额",'用友贴出原始数据-费用表'!$A$6:$A$348,0)+1,MATCH($J$55,'用友贴出原始数据-费用表'!$B$5:$AL$5,0)+0)</f>
        <v>0</v>
      </c>
      <c r="K96" s="106">
        <f>INDEX('用友贴出原始数据-费用表'!$A$5:$AL$271,MATCH($B96&amp;"调整额",'用友贴出原始数据-费用表'!$A$6:$A$348,0)+1,MATCH($K$55,'用友贴出原始数据-费用表'!$B$5:$AL$5,0)+1)</f>
        <v>0</v>
      </c>
      <c r="L96" s="106">
        <f t="shared" si="9"/>
        <v>0</v>
      </c>
      <c r="M96" s="106">
        <f>INDEX('用友贴出原始数据-费用表'!$A$5:$AL$271,MATCH($B96&amp;"调整额",'用友贴出原始数据-费用表'!$A$6:$A$348,0)+1,MATCH($M$55,'用友贴出原始数据-费用表'!$B$5:$AL$5,0)+1)</f>
        <v>0</v>
      </c>
      <c r="N96" s="106">
        <f>INDEX('用友贴出原始数据-费用表'!$A$5:$AL$271,MATCH($B96&amp;"调整额",'用友贴出原始数据-费用表'!$A$6:$A$348,0)+1,MATCH($N$55,'用友贴出原始数据-费用表'!$B$5:$AL$5,0)+1)</f>
        <v>0</v>
      </c>
      <c r="O96" s="106">
        <f>INDEX('用友贴出原始数据-费用表'!$A$5:$AL$271,MATCH($B96&amp;"调整额",'用友贴出原始数据-费用表'!$A$6:$A$348,0)+1,MATCH($O$55,'用友贴出原始数据-费用表'!$B$5:$AL$5,0)+1)</f>
        <v>0</v>
      </c>
      <c r="P96" s="106">
        <f>INDEX('用友贴出原始数据-费用表'!$A$5:$AL$271,MATCH($B96&amp;"调整额",'用友贴出原始数据-费用表'!$A$6:$A$348,0)+1,MATCH($P$55,'用友贴出原始数据-费用表'!$B$5:$AL$5,0)+1)</f>
        <v>0</v>
      </c>
      <c r="Q96" s="106">
        <f t="shared" si="10"/>
        <v>0</v>
      </c>
      <c r="R96" s="106">
        <f>INDEX('用友贴出原始数据-费用表'!$A$5:$AL$271,MATCH($B96&amp;"调整额",'用友贴出原始数据-费用表'!$A$6:$A$348,0)+1,MATCH($R$55,'用友贴出原始数据-费用表'!$B$5:$AL$5,0)+1)</f>
        <v>0</v>
      </c>
      <c r="S96" s="106">
        <f>INDEX('用友贴出原始数据-费用表'!$A$5:$AL$271,MATCH($B96&amp;"调整额",'用友贴出原始数据-费用表'!$A$6:$A$348,0)+1,MATCH($S$55,'用友贴出原始数据-费用表'!$B$5:$AL$5,0)+1)</f>
        <v>0</v>
      </c>
      <c r="T96" s="106">
        <f>INDEX('用友贴出原始数据-费用表'!$A$5:$AL$271,MATCH($B96&amp;"调整额",'用友贴出原始数据-费用表'!$A$6:$A$348,0)+1,MATCH($T$55,'用友贴出原始数据-费用表'!$B$5:$AL$5,0)+1)</f>
        <v>0</v>
      </c>
      <c r="U96" s="106">
        <f t="shared" si="11"/>
        <v>0</v>
      </c>
      <c r="V96" s="106">
        <f>INDEX('用友贴出原始数据-费用表'!$A$5:$AL$271,MATCH($B96&amp;"调整额",'用友贴出原始数据-费用表'!$A$6:$A$348,0)+1,MATCH($V$55,'用友贴出原始数据-费用表'!$B$5:$AL$5,0)+1)</f>
        <v>0</v>
      </c>
      <c r="W96" s="106">
        <f>INDEX('用友贴出原始数据-费用表'!$A$5:$AL$271,MATCH($B96&amp;"调整额",'用友贴出原始数据-费用表'!$A$6:$A$348,0)+1,MATCH($W$55,'用友贴出原始数据-费用表'!$B$5:$AL$5,0)+1)</f>
        <v>0</v>
      </c>
      <c r="X96" s="106">
        <f>INDEX('用友贴出原始数据-费用表'!$A$5:$AL$271,MATCH($B96&amp;"调整额",'用友贴出原始数据-费用表'!$A$6:$A$348,0)+1,MATCH($X$55,'用友贴出原始数据-费用表'!$B$5:$AL$5,0)+1)</f>
        <v>0</v>
      </c>
      <c r="Y96" s="106">
        <f>INDEX('用友贴出原始数据-费用表'!$A$5:$AL$271,MATCH($B96&amp;"调整额",'用友贴出原始数据-费用表'!$A$6:$A$348,0)+1,MATCH($Y$55,'用友贴出原始数据-费用表'!$B$5:$AL$5,0)+1)</f>
        <v>0</v>
      </c>
      <c r="Z96" s="106">
        <f>INDEX('用友贴出原始数据-费用表'!$A$5:$AL$271,MATCH($B96&amp;"调整额",'用友贴出原始数据-费用表'!$A$6:$A$348,0)+1,MATCH($Z$55,'用友贴出原始数据-费用表'!$B$5:$AL$5,0)+1)</f>
        <v>0</v>
      </c>
      <c r="AA96" s="106">
        <f>INDEX('用友贴出原始数据-费用表'!$A$5:$AL$271,MATCH($B96&amp;"调整额",'用友贴出原始数据-费用表'!$A$6:$A$348,0)+1,MATCH($AA$55,'用友贴出原始数据-费用表'!$B$5:$AL$5,0)+1)</f>
        <v>0</v>
      </c>
      <c r="AB96" s="106">
        <f>INDEX('用友贴出原始数据-费用表'!$A$5:$AL$271,MATCH($B96&amp;"调整额",'用友贴出原始数据-费用表'!$A$6:$A$348,0)+1,MATCH($AB$55,'用友贴出原始数据-费用表'!$B$5:$AL$5,0)+1)</f>
        <v>0</v>
      </c>
      <c r="AC96" s="106">
        <f>INDEX('用友贴出原始数据-费用表'!$A$5:$AL$271,MATCH($B96&amp;"调整额",'用友贴出原始数据-费用表'!$A$6:$A$348,0)+1,MATCH($AC$55,'用友贴出原始数据-费用表'!$B$5:$AL$5,0)+1)</f>
        <v>0</v>
      </c>
      <c r="AD96" s="106">
        <f>INDEX('用友贴出原始数据-费用表'!$A$5:$AL$271,MATCH($B96&amp;"调整额",'用友贴出原始数据-费用表'!$A$6:$A$348,0)+1,MATCH($AD$55,'用友贴出原始数据-费用表'!$B$5:$AL$5,0)+1)</f>
        <v>0</v>
      </c>
    </row>
    <row r="97" spans="1:30">
      <c r="A97" s="303"/>
      <c r="B97" s="75" t="s">
        <v>151</v>
      </c>
      <c r="C97" s="107">
        <f t="shared" si="7"/>
        <v>0</v>
      </c>
      <c r="D97" s="106"/>
      <c r="E97" s="106">
        <f>INDEX('用友贴出原始数据-费用表'!$A$5:$AL$271,MATCH($B97&amp;"调整额",'用友贴出原始数据-费用表'!$A$6:$A$348,0)+1,MATCH($E$55,'用友贴出原始数据-费用表'!$B$5:$AL$5,0)+1)+G97+T97+AC97+AD97</f>
        <v>0</v>
      </c>
      <c r="F97" s="106">
        <f>INDEX('用友贴出原始数据-费用表'!$A$5:$AL$271,MATCH($B97&amp;"调整额",'用友贴出原始数据-费用表'!$A$6:$A$348,0)+1,MATCH($F$55,'用友贴出原始数据-费用表'!$B$5:$AL$5,0)+1)</f>
        <v>0</v>
      </c>
      <c r="G97" s="106">
        <f>INDEX('用友贴出原始数据-费用表'!$A$5:$AL$271,MATCH($B97&amp;"调整额",'用友贴出原始数据-费用表'!$A$6:$A$348,0)+1,MATCH($G$55,'用友贴出原始数据-费用表'!$B$5:$AL$5,0)+1)</f>
        <v>0</v>
      </c>
      <c r="H97" s="106">
        <f t="shared" si="8"/>
        <v>0</v>
      </c>
      <c r="I97" s="106">
        <f>INDEX('用友贴出原始数据-费用表'!$A$5:$AL$271,MATCH($B97&amp;"调整额",'用友贴出原始数据-费用表'!$A$6:$A$348,0)+1,MATCH($I$55,'用友贴出原始数据-费用表'!$B$5:$AL$5,0)+1)</f>
        <v>0</v>
      </c>
      <c r="J97" s="106">
        <f>INDEX('用友贴出原始数据-费用表'!$A$5:$AL$271,MATCH($B97&amp;"调整额",'用友贴出原始数据-费用表'!$A$6:$A$348,0)+1,MATCH($J$55,'用友贴出原始数据-费用表'!$B$5:$AL$5,0)+0)</f>
        <v>0</v>
      </c>
      <c r="K97" s="106">
        <f>INDEX('用友贴出原始数据-费用表'!$A$5:$AL$271,MATCH($B97&amp;"调整额",'用友贴出原始数据-费用表'!$A$6:$A$348,0)+1,MATCH($K$55,'用友贴出原始数据-费用表'!$B$5:$AL$5,0)+1)</f>
        <v>0</v>
      </c>
      <c r="L97" s="106">
        <f t="shared" si="9"/>
        <v>0</v>
      </c>
      <c r="M97" s="106">
        <f>INDEX('用友贴出原始数据-费用表'!$A$5:$AL$271,MATCH($B97&amp;"调整额",'用友贴出原始数据-费用表'!$A$6:$A$348,0)+1,MATCH($M$55,'用友贴出原始数据-费用表'!$B$5:$AL$5,0)+1)</f>
        <v>0</v>
      </c>
      <c r="N97" s="106">
        <f>INDEX('用友贴出原始数据-费用表'!$A$5:$AL$271,MATCH($B97&amp;"调整额",'用友贴出原始数据-费用表'!$A$6:$A$348,0)+1,MATCH($N$55,'用友贴出原始数据-费用表'!$B$5:$AL$5,0)+1)</f>
        <v>0</v>
      </c>
      <c r="O97" s="106">
        <f>INDEX('用友贴出原始数据-费用表'!$A$5:$AL$271,MATCH($B97&amp;"调整额",'用友贴出原始数据-费用表'!$A$6:$A$348,0)+1,MATCH($O$55,'用友贴出原始数据-费用表'!$B$5:$AL$5,0)+1)</f>
        <v>0</v>
      </c>
      <c r="P97" s="106">
        <f>INDEX('用友贴出原始数据-费用表'!$A$5:$AL$271,MATCH($B97&amp;"调整额",'用友贴出原始数据-费用表'!$A$6:$A$348,0)+1,MATCH($P$55,'用友贴出原始数据-费用表'!$B$5:$AL$5,0)+1)</f>
        <v>0</v>
      </c>
      <c r="Q97" s="106">
        <f t="shared" si="10"/>
        <v>0</v>
      </c>
      <c r="R97" s="106">
        <f>INDEX('用友贴出原始数据-费用表'!$A$5:$AL$271,MATCH($B97&amp;"调整额",'用友贴出原始数据-费用表'!$A$6:$A$348,0)+1,MATCH($R$55,'用友贴出原始数据-费用表'!$B$5:$AL$5,0)+1)</f>
        <v>0</v>
      </c>
      <c r="S97" s="106">
        <f>INDEX('用友贴出原始数据-费用表'!$A$5:$AL$271,MATCH($B97&amp;"调整额",'用友贴出原始数据-费用表'!$A$6:$A$348,0)+1,MATCH($S$55,'用友贴出原始数据-费用表'!$B$5:$AL$5,0)+1)</f>
        <v>0</v>
      </c>
      <c r="T97" s="106">
        <f>INDEX('用友贴出原始数据-费用表'!$A$5:$AL$271,MATCH($B97&amp;"调整额",'用友贴出原始数据-费用表'!$A$6:$A$348,0)+1,MATCH($T$55,'用友贴出原始数据-费用表'!$B$5:$AL$5,0)+1)</f>
        <v>0</v>
      </c>
      <c r="U97" s="106">
        <f t="shared" si="11"/>
        <v>0</v>
      </c>
      <c r="V97" s="106">
        <f>INDEX('用友贴出原始数据-费用表'!$A$5:$AL$271,MATCH($B97&amp;"调整额",'用友贴出原始数据-费用表'!$A$6:$A$348,0)+1,MATCH($V$55,'用友贴出原始数据-费用表'!$B$5:$AL$5,0)+1)</f>
        <v>0</v>
      </c>
      <c r="W97" s="106">
        <f>INDEX('用友贴出原始数据-费用表'!$A$5:$AL$271,MATCH($B97&amp;"调整额",'用友贴出原始数据-费用表'!$A$6:$A$348,0)+1,MATCH($W$55,'用友贴出原始数据-费用表'!$B$5:$AL$5,0)+1)</f>
        <v>0</v>
      </c>
      <c r="X97" s="106">
        <f>INDEX('用友贴出原始数据-费用表'!$A$5:$AL$271,MATCH($B97&amp;"调整额",'用友贴出原始数据-费用表'!$A$6:$A$348,0)+1,MATCH($X$55,'用友贴出原始数据-费用表'!$B$5:$AL$5,0)+1)</f>
        <v>0</v>
      </c>
      <c r="Y97" s="106">
        <f>INDEX('用友贴出原始数据-费用表'!$A$5:$AL$271,MATCH($B97&amp;"调整额",'用友贴出原始数据-费用表'!$A$6:$A$348,0)+1,MATCH($Y$55,'用友贴出原始数据-费用表'!$B$5:$AL$5,0)+1)</f>
        <v>0</v>
      </c>
      <c r="Z97" s="106">
        <f>INDEX('用友贴出原始数据-费用表'!$A$5:$AL$271,MATCH($B97&amp;"调整额",'用友贴出原始数据-费用表'!$A$6:$A$348,0)+1,MATCH($Z$55,'用友贴出原始数据-费用表'!$B$5:$AL$5,0)+1)</f>
        <v>0</v>
      </c>
      <c r="AA97" s="106">
        <f>INDEX('用友贴出原始数据-费用表'!$A$5:$AL$271,MATCH($B97&amp;"调整额",'用友贴出原始数据-费用表'!$A$6:$A$348,0)+1,MATCH($AA$55,'用友贴出原始数据-费用表'!$B$5:$AL$5,0)+1)</f>
        <v>0</v>
      </c>
      <c r="AB97" s="106">
        <f>INDEX('用友贴出原始数据-费用表'!$A$5:$AL$271,MATCH($B97&amp;"调整额",'用友贴出原始数据-费用表'!$A$6:$A$348,0)+1,MATCH($AB$55,'用友贴出原始数据-费用表'!$B$5:$AL$5,0)+1)</f>
        <v>0</v>
      </c>
      <c r="AC97" s="106">
        <f>INDEX('用友贴出原始数据-费用表'!$A$5:$AL$271,MATCH($B97&amp;"调整额",'用友贴出原始数据-费用表'!$A$6:$A$348,0)+1,MATCH($AC$55,'用友贴出原始数据-费用表'!$B$5:$AL$5,0)+1)</f>
        <v>0</v>
      </c>
      <c r="AD97" s="106">
        <f>INDEX('用友贴出原始数据-费用表'!$A$5:$AL$271,MATCH($B97&amp;"调整额",'用友贴出原始数据-费用表'!$A$6:$A$348,0)+1,MATCH($AD$55,'用友贴出原始数据-费用表'!$B$5:$AL$5,0)+1)</f>
        <v>0</v>
      </c>
    </row>
    <row r="98" spans="1:30">
      <c r="A98" s="303"/>
      <c r="B98" s="75" t="s">
        <v>152</v>
      </c>
      <c r="C98" s="107">
        <f t="shared" si="7"/>
        <v>0</v>
      </c>
      <c r="D98" s="106"/>
      <c r="E98" s="106">
        <f>INDEX('用友贴出原始数据-费用表'!$A$5:$AL$271,MATCH($B98&amp;"调整额",'用友贴出原始数据-费用表'!$A$6:$A$348,0)+1,MATCH($E$55,'用友贴出原始数据-费用表'!$B$5:$AL$5,0)+1)+G98+T98+AC98+AD98</f>
        <v>0</v>
      </c>
      <c r="F98" s="106">
        <f>INDEX('用友贴出原始数据-费用表'!$A$5:$AL$271,MATCH($B98&amp;"调整额",'用友贴出原始数据-费用表'!$A$6:$A$348,0)+1,MATCH($F$55,'用友贴出原始数据-费用表'!$B$5:$AL$5,0)+1)</f>
        <v>0</v>
      </c>
      <c r="G98" s="106">
        <f>INDEX('用友贴出原始数据-费用表'!$A$5:$AL$271,MATCH($B98&amp;"调整额",'用友贴出原始数据-费用表'!$A$6:$A$348,0)+1,MATCH($G$55,'用友贴出原始数据-费用表'!$B$5:$AL$5,0)+1)</f>
        <v>0</v>
      </c>
      <c r="H98" s="106">
        <f t="shared" si="8"/>
        <v>0</v>
      </c>
      <c r="I98" s="106">
        <f>INDEX('用友贴出原始数据-费用表'!$A$5:$AL$271,MATCH($B98&amp;"调整额",'用友贴出原始数据-费用表'!$A$6:$A$348,0)+1,MATCH($I$55,'用友贴出原始数据-费用表'!$B$5:$AL$5,0)+1)</f>
        <v>0</v>
      </c>
      <c r="J98" s="106">
        <f>INDEX('用友贴出原始数据-费用表'!$A$5:$AL$271,MATCH($B98&amp;"调整额",'用友贴出原始数据-费用表'!$A$6:$A$348,0)+1,MATCH($J$55,'用友贴出原始数据-费用表'!$B$5:$AL$5,0)+0)</f>
        <v>0</v>
      </c>
      <c r="K98" s="106">
        <f>INDEX('用友贴出原始数据-费用表'!$A$5:$AL$271,MATCH($B98&amp;"调整额",'用友贴出原始数据-费用表'!$A$6:$A$348,0)+1,MATCH($K$55,'用友贴出原始数据-费用表'!$B$5:$AL$5,0)+1)</f>
        <v>0</v>
      </c>
      <c r="L98" s="106">
        <f t="shared" si="9"/>
        <v>0</v>
      </c>
      <c r="M98" s="106">
        <f>INDEX('用友贴出原始数据-费用表'!$A$5:$AL$271,MATCH($B98&amp;"调整额",'用友贴出原始数据-费用表'!$A$6:$A$348,0)+1,MATCH($M$55,'用友贴出原始数据-费用表'!$B$5:$AL$5,0)+1)</f>
        <v>0</v>
      </c>
      <c r="N98" s="106">
        <f>INDEX('用友贴出原始数据-费用表'!$A$5:$AL$271,MATCH($B98&amp;"调整额",'用友贴出原始数据-费用表'!$A$6:$A$348,0)+1,MATCH($N$55,'用友贴出原始数据-费用表'!$B$5:$AL$5,0)+1)</f>
        <v>0</v>
      </c>
      <c r="O98" s="106">
        <f>INDEX('用友贴出原始数据-费用表'!$A$5:$AL$271,MATCH($B98&amp;"调整额",'用友贴出原始数据-费用表'!$A$6:$A$348,0)+1,MATCH($O$55,'用友贴出原始数据-费用表'!$B$5:$AL$5,0)+1)</f>
        <v>0</v>
      </c>
      <c r="P98" s="106">
        <f>INDEX('用友贴出原始数据-费用表'!$A$5:$AL$271,MATCH($B98&amp;"调整额",'用友贴出原始数据-费用表'!$A$6:$A$348,0)+1,MATCH($P$55,'用友贴出原始数据-费用表'!$B$5:$AL$5,0)+1)</f>
        <v>0</v>
      </c>
      <c r="Q98" s="106">
        <f t="shared" si="10"/>
        <v>0</v>
      </c>
      <c r="R98" s="106">
        <f>INDEX('用友贴出原始数据-费用表'!$A$5:$AL$271,MATCH($B98&amp;"调整额",'用友贴出原始数据-费用表'!$A$6:$A$348,0)+1,MATCH($R$55,'用友贴出原始数据-费用表'!$B$5:$AL$5,0)+1)</f>
        <v>0</v>
      </c>
      <c r="S98" s="106">
        <f>INDEX('用友贴出原始数据-费用表'!$A$5:$AL$271,MATCH($B98&amp;"调整额",'用友贴出原始数据-费用表'!$A$6:$A$348,0)+1,MATCH($S$55,'用友贴出原始数据-费用表'!$B$5:$AL$5,0)+1)</f>
        <v>0</v>
      </c>
      <c r="T98" s="106">
        <f>INDEX('用友贴出原始数据-费用表'!$A$5:$AL$271,MATCH($B98&amp;"调整额",'用友贴出原始数据-费用表'!$A$6:$A$348,0)+1,MATCH($T$55,'用友贴出原始数据-费用表'!$B$5:$AL$5,0)+1)</f>
        <v>0</v>
      </c>
      <c r="U98" s="106">
        <f t="shared" si="11"/>
        <v>0</v>
      </c>
      <c r="V98" s="106">
        <f>INDEX('用友贴出原始数据-费用表'!$A$5:$AL$271,MATCH($B98&amp;"调整额",'用友贴出原始数据-费用表'!$A$6:$A$348,0)+1,MATCH($V$55,'用友贴出原始数据-费用表'!$B$5:$AL$5,0)+1)</f>
        <v>0</v>
      </c>
      <c r="W98" s="106">
        <f>INDEX('用友贴出原始数据-费用表'!$A$5:$AL$271,MATCH($B98&amp;"调整额",'用友贴出原始数据-费用表'!$A$6:$A$348,0)+1,MATCH($W$55,'用友贴出原始数据-费用表'!$B$5:$AL$5,0)+1)</f>
        <v>0</v>
      </c>
      <c r="X98" s="106">
        <f>INDEX('用友贴出原始数据-费用表'!$A$5:$AL$271,MATCH($B98&amp;"调整额",'用友贴出原始数据-费用表'!$A$6:$A$348,0)+1,MATCH($X$55,'用友贴出原始数据-费用表'!$B$5:$AL$5,0)+1)</f>
        <v>0</v>
      </c>
      <c r="Y98" s="106">
        <f>INDEX('用友贴出原始数据-费用表'!$A$5:$AL$271,MATCH($B98&amp;"调整额",'用友贴出原始数据-费用表'!$A$6:$A$348,0)+1,MATCH($Y$55,'用友贴出原始数据-费用表'!$B$5:$AL$5,0)+1)</f>
        <v>0</v>
      </c>
      <c r="Z98" s="106">
        <f>INDEX('用友贴出原始数据-费用表'!$A$5:$AL$271,MATCH($B98&amp;"调整额",'用友贴出原始数据-费用表'!$A$6:$A$348,0)+1,MATCH($Z$55,'用友贴出原始数据-费用表'!$B$5:$AL$5,0)+1)</f>
        <v>0</v>
      </c>
      <c r="AA98" s="106">
        <f>INDEX('用友贴出原始数据-费用表'!$A$5:$AL$271,MATCH($B98&amp;"调整额",'用友贴出原始数据-费用表'!$A$6:$A$348,0)+1,MATCH($AA$55,'用友贴出原始数据-费用表'!$B$5:$AL$5,0)+1)</f>
        <v>0</v>
      </c>
      <c r="AB98" s="106">
        <f>INDEX('用友贴出原始数据-费用表'!$A$5:$AL$271,MATCH($B98&amp;"调整额",'用友贴出原始数据-费用表'!$A$6:$A$348,0)+1,MATCH($AB$55,'用友贴出原始数据-费用表'!$B$5:$AL$5,0)+1)</f>
        <v>0</v>
      </c>
      <c r="AC98" s="106">
        <f>INDEX('用友贴出原始数据-费用表'!$A$5:$AL$271,MATCH($B98&amp;"调整额",'用友贴出原始数据-费用表'!$A$6:$A$348,0)+1,MATCH($AC$55,'用友贴出原始数据-费用表'!$B$5:$AL$5,0)+1)</f>
        <v>0</v>
      </c>
      <c r="AD98" s="106">
        <f>INDEX('用友贴出原始数据-费用表'!$A$5:$AL$271,MATCH($B98&amp;"调整额",'用友贴出原始数据-费用表'!$A$6:$A$348,0)+1,MATCH($AD$55,'用友贴出原始数据-费用表'!$B$5:$AL$5,0)+1)</f>
        <v>0</v>
      </c>
    </row>
    <row r="99" spans="1:30">
      <c r="A99" s="303"/>
      <c r="B99" s="75" t="s">
        <v>153</v>
      </c>
      <c r="C99" s="107">
        <f t="shared" si="7"/>
        <v>0</v>
      </c>
      <c r="D99" s="106">
        <v>-3333333.33</v>
      </c>
      <c r="E99" s="106">
        <f>INDEX('用友贴出原始数据-费用表'!$A$5:$AL$271,MATCH($B99&amp;"调整额",'用友贴出原始数据-费用表'!$A$6:$A$348,0)+1,MATCH($E$55,'用友贴出原始数据-费用表'!$B$5:$AL$5,0)+1)+G99+T99+AC99+AD99</f>
        <v>0</v>
      </c>
      <c r="F99" s="106">
        <f>INDEX('用友贴出原始数据-费用表'!$A$5:$AL$271,MATCH($B99&amp;"调整额",'用友贴出原始数据-费用表'!$A$6:$A$348,0)+1,MATCH($F$55,'用友贴出原始数据-费用表'!$B$5:$AL$5,0)+1)</f>
        <v>3333333.33</v>
      </c>
      <c r="G99" s="106">
        <f>INDEX('用友贴出原始数据-费用表'!$A$5:$AL$271,MATCH($B99&amp;"调整额",'用友贴出原始数据-费用表'!$A$6:$A$348,0)+1,MATCH($G$55,'用友贴出原始数据-费用表'!$B$5:$AL$5,0)+1)</f>
        <v>0</v>
      </c>
      <c r="H99" s="106">
        <f t="shared" si="8"/>
        <v>0</v>
      </c>
      <c r="I99" s="106">
        <f>INDEX('用友贴出原始数据-费用表'!$A$5:$AL$271,MATCH($B99&amp;"调整额",'用友贴出原始数据-费用表'!$A$6:$A$348,0)+1,MATCH($I$55,'用友贴出原始数据-费用表'!$B$5:$AL$5,0)+1)</f>
        <v>0</v>
      </c>
      <c r="J99" s="106">
        <f>INDEX('用友贴出原始数据-费用表'!$A$5:$AL$271,MATCH($B99&amp;"调整额",'用友贴出原始数据-费用表'!$A$6:$A$348,0)+1,MATCH($J$55,'用友贴出原始数据-费用表'!$B$5:$AL$5,0)+0)</f>
        <v>0</v>
      </c>
      <c r="K99" s="106">
        <f>INDEX('用友贴出原始数据-费用表'!$A$5:$AL$271,MATCH($B99&amp;"调整额",'用友贴出原始数据-费用表'!$A$6:$A$348,0)+1,MATCH($K$55,'用友贴出原始数据-费用表'!$B$5:$AL$5,0)+1)</f>
        <v>0</v>
      </c>
      <c r="L99" s="106">
        <f t="shared" si="9"/>
        <v>0</v>
      </c>
      <c r="M99" s="106">
        <f>INDEX('用友贴出原始数据-费用表'!$A$5:$AL$271,MATCH($B99&amp;"调整额",'用友贴出原始数据-费用表'!$A$6:$A$348,0)+1,MATCH($M$55,'用友贴出原始数据-费用表'!$B$5:$AL$5,0)+1)</f>
        <v>0</v>
      </c>
      <c r="N99" s="106">
        <f>INDEX('用友贴出原始数据-费用表'!$A$5:$AL$271,MATCH($B99&amp;"调整额",'用友贴出原始数据-费用表'!$A$6:$A$348,0)+1,MATCH($N$55,'用友贴出原始数据-费用表'!$B$5:$AL$5,0)+1)</f>
        <v>0</v>
      </c>
      <c r="O99" s="106">
        <f>INDEX('用友贴出原始数据-费用表'!$A$5:$AL$271,MATCH($B99&amp;"调整额",'用友贴出原始数据-费用表'!$A$6:$A$348,0)+1,MATCH($O$55,'用友贴出原始数据-费用表'!$B$5:$AL$5,0)+1)</f>
        <v>0</v>
      </c>
      <c r="P99" s="106">
        <f>INDEX('用友贴出原始数据-费用表'!$A$5:$AL$271,MATCH($B99&amp;"调整额",'用友贴出原始数据-费用表'!$A$6:$A$348,0)+1,MATCH($P$55,'用友贴出原始数据-费用表'!$B$5:$AL$5,0)+1)</f>
        <v>0</v>
      </c>
      <c r="Q99" s="106">
        <f t="shared" si="10"/>
        <v>0</v>
      </c>
      <c r="R99" s="106">
        <f>INDEX('用友贴出原始数据-费用表'!$A$5:$AL$271,MATCH($B99&amp;"调整额",'用友贴出原始数据-费用表'!$A$6:$A$348,0)+1,MATCH($R$55,'用友贴出原始数据-费用表'!$B$5:$AL$5,0)+1)</f>
        <v>0</v>
      </c>
      <c r="S99" s="106">
        <f>INDEX('用友贴出原始数据-费用表'!$A$5:$AL$271,MATCH($B99&amp;"调整额",'用友贴出原始数据-费用表'!$A$6:$A$348,0)+1,MATCH($S$55,'用友贴出原始数据-费用表'!$B$5:$AL$5,0)+1)</f>
        <v>0</v>
      </c>
      <c r="T99" s="106">
        <f>INDEX('用友贴出原始数据-费用表'!$A$5:$AL$271,MATCH($B99&amp;"调整额",'用友贴出原始数据-费用表'!$A$6:$A$348,0)+1,MATCH($T$55,'用友贴出原始数据-费用表'!$B$5:$AL$5,0)+1)</f>
        <v>0</v>
      </c>
      <c r="U99" s="106">
        <f t="shared" si="11"/>
        <v>0</v>
      </c>
      <c r="V99" s="106">
        <f>INDEX('用友贴出原始数据-费用表'!$A$5:$AL$271,MATCH($B99&amp;"调整额",'用友贴出原始数据-费用表'!$A$6:$A$348,0)+1,MATCH($V$55,'用友贴出原始数据-费用表'!$B$5:$AL$5,0)+1)</f>
        <v>0</v>
      </c>
      <c r="W99" s="106">
        <f>INDEX('用友贴出原始数据-费用表'!$A$5:$AL$271,MATCH($B99&amp;"调整额",'用友贴出原始数据-费用表'!$A$6:$A$348,0)+1,MATCH($W$55,'用友贴出原始数据-费用表'!$B$5:$AL$5,0)+1)</f>
        <v>0</v>
      </c>
      <c r="X99" s="106">
        <f>INDEX('用友贴出原始数据-费用表'!$A$5:$AL$271,MATCH($B99&amp;"调整额",'用友贴出原始数据-费用表'!$A$6:$A$348,0)+1,MATCH($X$55,'用友贴出原始数据-费用表'!$B$5:$AL$5,0)+1)</f>
        <v>0</v>
      </c>
      <c r="Y99" s="106">
        <f>INDEX('用友贴出原始数据-费用表'!$A$5:$AL$271,MATCH($B99&amp;"调整额",'用友贴出原始数据-费用表'!$A$6:$A$348,0)+1,MATCH($Y$55,'用友贴出原始数据-费用表'!$B$5:$AL$5,0)+1)</f>
        <v>0</v>
      </c>
      <c r="Z99" s="106">
        <f>INDEX('用友贴出原始数据-费用表'!$A$5:$AL$271,MATCH($B99&amp;"调整额",'用友贴出原始数据-费用表'!$A$6:$A$348,0)+1,MATCH($Z$55,'用友贴出原始数据-费用表'!$B$5:$AL$5,0)+1)</f>
        <v>0</v>
      </c>
      <c r="AA99" s="106">
        <f>INDEX('用友贴出原始数据-费用表'!$A$5:$AL$271,MATCH($B99&amp;"调整额",'用友贴出原始数据-费用表'!$A$6:$A$348,0)+1,MATCH($AA$55,'用友贴出原始数据-费用表'!$B$5:$AL$5,0)+1)</f>
        <v>0</v>
      </c>
      <c r="AB99" s="106">
        <f>INDEX('用友贴出原始数据-费用表'!$A$5:$AL$271,MATCH($B99&amp;"调整额",'用友贴出原始数据-费用表'!$A$6:$A$348,0)+1,MATCH($AB$55,'用友贴出原始数据-费用表'!$B$5:$AL$5,0)+1)</f>
        <v>0</v>
      </c>
      <c r="AC99" s="106">
        <f>INDEX('用友贴出原始数据-费用表'!$A$5:$AL$271,MATCH($B99&amp;"调整额",'用友贴出原始数据-费用表'!$A$6:$A$348,0)+1,MATCH($AC$55,'用友贴出原始数据-费用表'!$B$5:$AL$5,0)+1)</f>
        <v>0</v>
      </c>
      <c r="AD99" s="106">
        <f>INDEX('用友贴出原始数据-费用表'!$A$5:$AL$271,MATCH($B99&amp;"调整额",'用友贴出原始数据-费用表'!$A$6:$A$348,0)+1,MATCH($AD$55,'用友贴出原始数据-费用表'!$B$5:$AL$5,0)+1)</f>
        <v>0</v>
      </c>
    </row>
    <row r="100" spans="1:30">
      <c r="A100" s="303"/>
      <c r="B100" s="75" t="s">
        <v>154</v>
      </c>
      <c r="C100" s="107">
        <f t="shared" si="7"/>
        <v>0</v>
      </c>
      <c r="D100" s="106"/>
      <c r="E100" s="106">
        <f>INDEX('用友贴出原始数据-费用表'!$A$5:$AL$271,MATCH($B100&amp;"调整额",'用友贴出原始数据-费用表'!$A$6:$A$348,0)+1,MATCH($E$55,'用友贴出原始数据-费用表'!$B$5:$AL$5,0)+1)+G100+T100+AC100+AD100</f>
        <v>0</v>
      </c>
      <c r="F100" s="106">
        <f>INDEX('用友贴出原始数据-费用表'!$A$5:$AL$271,MATCH($B100&amp;"调整额",'用友贴出原始数据-费用表'!$A$6:$A$348,0)+1,MATCH($F$55,'用友贴出原始数据-费用表'!$B$5:$AL$5,0)+1)</f>
        <v>0</v>
      </c>
      <c r="G100" s="106">
        <f>INDEX('用友贴出原始数据-费用表'!$A$5:$AL$271,MATCH($B100&amp;"调整额",'用友贴出原始数据-费用表'!$A$6:$A$348,0)+1,MATCH($G$55,'用友贴出原始数据-费用表'!$B$5:$AL$5,0)+1)</f>
        <v>0</v>
      </c>
      <c r="H100" s="106">
        <f t="shared" si="8"/>
        <v>0</v>
      </c>
      <c r="I100" s="106">
        <f>INDEX('用友贴出原始数据-费用表'!$A$5:$AL$271,MATCH($B100&amp;"调整额",'用友贴出原始数据-费用表'!$A$6:$A$348,0)+1,MATCH($I$55,'用友贴出原始数据-费用表'!$B$5:$AL$5,0)+1)</f>
        <v>0</v>
      </c>
      <c r="J100" s="106">
        <f>INDEX('用友贴出原始数据-费用表'!$A$5:$AL$271,MATCH($B100&amp;"调整额",'用友贴出原始数据-费用表'!$A$6:$A$348,0)+1,MATCH($J$55,'用友贴出原始数据-费用表'!$B$5:$AL$5,0)+0)</f>
        <v>0</v>
      </c>
      <c r="K100" s="106">
        <f>INDEX('用友贴出原始数据-费用表'!$A$5:$AL$271,MATCH($B100&amp;"调整额",'用友贴出原始数据-费用表'!$A$6:$A$348,0)+1,MATCH($K$55,'用友贴出原始数据-费用表'!$B$5:$AL$5,0)+1)</f>
        <v>0</v>
      </c>
      <c r="L100" s="106">
        <f t="shared" si="9"/>
        <v>0</v>
      </c>
      <c r="M100" s="106">
        <f>INDEX('用友贴出原始数据-费用表'!$A$5:$AL$271,MATCH($B100&amp;"调整额",'用友贴出原始数据-费用表'!$A$6:$A$348,0)+1,MATCH($M$55,'用友贴出原始数据-费用表'!$B$5:$AL$5,0)+1)</f>
        <v>0</v>
      </c>
      <c r="N100" s="106">
        <f>INDEX('用友贴出原始数据-费用表'!$A$5:$AL$271,MATCH($B100&amp;"调整额",'用友贴出原始数据-费用表'!$A$6:$A$348,0)+1,MATCH($N$55,'用友贴出原始数据-费用表'!$B$5:$AL$5,0)+1)</f>
        <v>0</v>
      </c>
      <c r="O100" s="106">
        <f>INDEX('用友贴出原始数据-费用表'!$A$5:$AL$271,MATCH($B100&amp;"调整额",'用友贴出原始数据-费用表'!$A$6:$A$348,0)+1,MATCH($O$55,'用友贴出原始数据-费用表'!$B$5:$AL$5,0)+1)</f>
        <v>0</v>
      </c>
      <c r="P100" s="106">
        <f>INDEX('用友贴出原始数据-费用表'!$A$5:$AL$271,MATCH($B100&amp;"调整额",'用友贴出原始数据-费用表'!$A$6:$A$348,0)+1,MATCH($P$55,'用友贴出原始数据-费用表'!$B$5:$AL$5,0)+1)</f>
        <v>0</v>
      </c>
      <c r="Q100" s="106">
        <f t="shared" si="10"/>
        <v>0</v>
      </c>
      <c r="R100" s="106">
        <f>INDEX('用友贴出原始数据-费用表'!$A$5:$AL$271,MATCH($B100&amp;"调整额",'用友贴出原始数据-费用表'!$A$6:$A$348,0)+1,MATCH($R$55,'用友贴出原始数据-费用表'!$B$5:$AL$5,0)+1)</f>
        <v>0</v>
      </c>
      <c r="S100" s="106">
        <f>INDEX('用友贴出原始数据-费用表'!$A$5:$AL$271,MATCH($B100&amp;"调整额",'用友贴出原始数据-费用表'!$A$6:$A$348,0)+1,MATCH($S$55,'用友贴出原始数据-费用表'!$B$5:$AL$5,0)+1)</f>
        <v>0</v>
      </c>
      <c r="T100" s="106">
        <f>INDEX('用友贴出原始数据-费用表'!$A$5:$AL$271,MATCH($B100&amp;"调整额",'用友贴出原始数据-费用表'!$A$6:$A$348,0)+1,MATCH($T$55,'用友贴出原始数据-费用表'!$B$5:$AL$5,0)+1)</f>
        <v>0</v>
      </c>
      <c r="U100" s="106">
        <f t="shared" si="11"/>
        <v>0</v>
      </c>
      <c r="V100" s="106">
        <f>INDEX('用友贴出原始数据-费用表'!$A$5:$AL$271,MATCH($B100&amp;"调整额",'用友贴出原始数据-费用表'!$A$6:$A$348,0)+1,MATCH($V$55,'用友贴出原始数据-费用表'!$B$5:$AL$5,0)+1)</f>
        <v>0</v>
      </c>
      <c r="W100" s="106">
        <f>INDEX('用友贴出原始数据-费用表'!$A$5:$AL$271,MATCH($B100&amp;"调整额",'用友贴出原始数据-费用表'!$A$6:$A$348,0)+1,MATCH($W$55,'用友贴出原始数据-费用表'!$B$5:$AL$5,0)+1)</f>
        <v>0</v>
      </c>
      <c r="X100" s="106">
        <f>INDEX('用友贴出原始数据-费用表'!$A$5:$AL$271,MATCH($B100&amp;"调整额",'用友贴出原始数据-费用表'!$A$6:$A$348,0)+1,MATCH($X$55,'用友贴出原始数据-费用表'!$B$5:$AL$5,0)+1)</f>
        <v>0</v>
      </c>
      <c r="Y100" s="106">
        <f>INDEX('用友贴出原始数据-费用表'!$A$5:$AL$271,MATCH($B100&amp;"调整额",'用友贴出原始数据-费用表'!$A$6:$A$348,0)+1,MATCH($Y$55,'用友贴出原始数据-费用表'!$B$5:$AL$5,0)+1)</f>
        <v>0</v>
      </c>
      <c r="Z100" s="106">
        <f>INDEX('用友贴出原始数据-费用表'!$A$5:$AL$271,MATCH($B100&amp;"调整额",'用友贴出原始数据-费用表'!$A$6:$A$348,0)+1,MATCH($Z$55,'用友贴出原始数据-费用表'!$B$5:$AL$5,0)+1)</f>
        <v>0</v>
      </c>
      <c r="AA100" s="106">
        <f>INDEX('用友贴出原始数据-费用表'!$A$5:$AL$271,MATCH($B100&amp;"调整额",'用友贴出原始数据-费用表'!$A$6:$A$348,0)+1,MATCH($AA$55,'用友贴出原始数据-费用表'!$B$5:$AL$5,0)+1)</f>
        <v>0</v>
      </c>
      <c r="AB100" s="106">
        <f>INDEX('用友贴出原始数据-费用表'!$A$5:$AL$271,MATCH($B100&amp;"调整额",'用友贴出原始数据-费用表'!$A$6:$A$348,0)+1,MATCH($AB$55,'用友贴出原始数据-费用表'!$B$5:$AL$5,0)+1)</f>
        <v>0</v>
      </c>
      <c r="AC100" s="106">
        <f>INDEX('用友贴出原始数据-费用表'!$A$5:$AL$271,MATCH($B100&amp;"调整额",'用友贴出原始数据-费用表'!$A$6:$A$348,0)+1,MATCH($AC$55,'用友贴出原始数据-费用表'!$B$5:$AL$5,0)+1)</f>
        <v>0</v>
      </c>
      <c r="AD100" s="106">
        <f>INDEX('用友贴出原始数据-费用表'!$A$5:$AL$271,MATCH($B100&amp;"调整额",'用友贴出原始数据-费用表'!$A$6:$A$348,0)+1,MATCH($AD$55,'用友贴出原始数据-费用表'!$B$5:$AL$5,0)+1)</f>
        <v>0</v>
      </c>
    </row>
    <row r="101" spans="1:30">
      <c r="A101" s="303"/>
      <c r="B101" s="75" t="s">
        <v>155</v>
      </c>
      <c r="C101" s="107">
        <f t="shared" si="7"/>
        <v>0</v>
      </c>
      <c r="D101" s="106"/>
      <c r="E101" s="106">
        <f>INDEX('用友贴出原始数据-费用表'!$A$5:$AL$271,MATCH($B101&amp;"调整额",'用友贴出原始数据-费用表'!$A$6:$A$348,0)+1,MATCH($E$55,'用友贴出原始数据-费用表'!$B$5:$AL$5,0)+1)+G101+T101+AC101+AD101</f>
        <v>43722.720000000001</v>
      </c>
      <c r="F101" s="106">
        <f>INDEX('用友贴出原始数据-费用表'!$A$5:$AL$271,MATCH($B101&amp;"调整额",'用友贴出原始数据-费用表'!$A$6:$A$348,0)+1,MATCH($F$55,'用友贴出原始数据-费用表'!$B$5:$AL$5,0)+1)</f>
        <v>-43722.720000000001</v>
      </c>
      <c r="G101" s="106">
        <f>INDEX('用友贴出原始数据-费用表'!$A$5:$AL$271,MATCH($B101&amp;"调整额",'用友贴出原始数据-费用表'!$A$6:$A$348,0)+1,MATCH($G$55,'用友贴出原始数据-费用表'!$B$5:$AL$5,0)+1)</f>
        <v>0</v>
      </c>
      <c r="H101" s="106">
        <f t="shared" si="8"/>
        <v>0</v>
      </c>
      <c r="I101" s="106">
        <f>INDEX('用友贴出原始数据-费用表'!$A$5:$AL$271,MATCH($B101&amp;"调整额",'用友贴出原始数据-费用表'!$A$6:$A$348,0)+1,MATCH($I$55,'用友贴出原始数据-费用表'!$B$5:$AL$5,0)+1)</f>
        <v>0</v>
      </c>
      <c r="J101" s="106">
        <f>INDEX('用友贴出原始数据-费用表'!$A$5:$AL$271,MATCH($B101&amp;"调整额",'用友贴出原始数据-费用表'!$A$6:$A$348,0)+1,MATCH($J$55,'用友贴出原始数据-费用表'!$B$5:$AL$5,0)+0)</f>
        <v>0</v>
      </c>
      <c r="K101" s="106">
        <f>INDEX('用友贴出原始数据-费用表'!$A$5:$AL$271,MATCH($B101&amp;"调整额",'用友贴出原始数据-费用表'!$A$6:$A$348,0)+1,MATCH($K$55,'用友贴出原始数据-费用表'!$B$5:$AL$5,0)+1)</f>
        <v>0</v>
      </c>
      <c r="L101" s="106">
        <f t="shared" si="9"/>
        <v>0</v>
      </c>
      <c r="M101" s="106">
        <f>INDEX('用友贴出原始数据-费用表'!$A$5:$AL$271,MATCH($B101&amp;"调整额",'用友贴出原始数据-费用表'!$A$6:$A$348,0)+1,MATCH($M$55,'用友贴出原始数据-费用表'!$B$5:$AL$5,0)+1)</f>
        <v>0</v>
      </c>
      <c r="N101" s="106">
        <f>INDEX('用友贴出原始数据-费用表'!$A$5:$AL$271,MATCH($B101&amp;"调整额",'用友贴出原始数据-费用表'!$A$6:$A$348,0)+1,MATCH($N$55,'用友贴出原始数据-费用表'!$B$5:$AL$5,0)+1)</f>
        <v>0</v>
      </c>
      <c r="O101" s="106">
        <f>INDEX('用友贴出原始数据-费用表'!$A$5:$AL$271,MATCH($B101&amp;"调整额",'用友贴出原始数据-费用表'!$A$6:$A$348,0)+1,MATCH($O$55,'用友贴出原始数据-费用表'!$B$5:$AL$5,0)+1)</f>
        <v>0</v>
      </c>
      <c r="P101" s="106">
        <f>INDEX('用友贴出原始数据-费用表'!$A$5:$AL$271,MATCH($B101&amp;"调整额",'用友贴出原始数据-费用表'!$A$6:$A$348,0)+1,MATCH($P$55,'用友贴出原始数据-费用表'!$B$5:$AL$5,0)+1)</f>
        <v>0</v>
      </c>
      <c r="Q101" s="106">
        <f t="shared" si="10"/>
        <v>0</v>
      </c>
      <c r="R101" s="106">
        <f>INDEX('用友贴出原始数据-费用表'!$A$5:$AL$271,MATCH($B101&amp;"调整额",'用友贴出原始数据-费用表'!$A$6:$A$348,0)+1,MATCH($R$55,'用友贴出原始数据-费用表'!$B$5:$AL$5,0)+1)</f>
        <v>0</v>
      </c>
      <c r="S101" s="106">
        <f>INDEX('用友贴出原始数据-费用表'!$A$5:$AL$271,MATCH($B101&amp;"调整额",'用友贴出原始数据-费用表'!$A$6:$A$348,0)+1,MATCH($S$55,'用友贴出原始数据-费用表'!$B$5:$AL$5,0)+1)</f>
        <v>0</v>
      </c>
      <c r="T101" s="106">
        <f>INDEX('用友贴出原始数据-费用表'!$A$5:$AL$271,MATCH($B101&amp;"调整额",'用友贴出原始数据-费用表'!$A$6:$A$348,0)+1,MATCH($T$55,'用友贴出原始数据-费用表'!$B$5:$AL$5,0)+1)</f>
        <v>0</v>
      </c>
      <c r="U101" s="106">
        <f t="shared" si="11"/>
        <v>0</v>
      </c>
      <c r="V101" s="106">
        <f>INDEX('用友贴出原始数据-费用表'!$A$5:$AL$271,MATCH($B101&amp;"调整额",'用友贴出原始数据-费用表'!$A$6:$A$348,0)+1,MATCH($V$55,'用友贴出原始数据-费用表'!$B$5:$AL$5,0)+1)</f>
        <v>0</v>
      </c>
      <c r="W101" s="106">
        <f>INDEX('用友贴出原始数据-费用表'!$A$5:$AL$271,MATCH($B101&amp;"调整额",'用友贴出原始数据-费用表'!$A$6:$A$348,0)+1,MATCH($W$55,'用友贴出原始数据-费用表'!$B$5:$AL$5,0)+1)</f>
        <v>0</v>
      </c>
      <c r="X101" s="106">
        <f>INDEX('用友贴出原始数据-费用表'!$A$5:$AL$271,MATCH($B101&amp;"调整额",'用友贴出原始数据-费用表'!$A$6:$A$348,0)+1,MATCH($X$55,'用友贴出原始数据-费用表'!$B$5:$AL$5,0)+1)</f>
        <v>0</v>
      </c>
      <c r="Y101" s="106">
        <f>INDEX('用友贴出原始数据-费用表'!$A$5:$AL$271,MATCH($B101&amp;"调整额",'用友贴出原始数据-费用表'!$A$6:$A$348,0)+1,MATCH($Y$55,'用友贴出原始数据-费用表'!$B$5:$AL$5,0)+1)</f>
        <v>0</v>
      </c>
      <c r="Z101" s="106">
        <f>INDEX('用友贴出原始数据-费用表'!$A$5:$AL$271,MATCH($B101&amp;"调整额",'用友贴出原始数据-费用表'!$A$6:$A$348,0)+1,MATCH($Z$55,'用友贴出原始数据-费用表'!$B$5:$AL$5,0)+1)</f>
        <v>0</v>
      </c>
      <c r="AA101" s="106">
        <f>INDEX('用友贴出原始数据-费用表'!$A$5:$AL$271,MATCH($B101&amp;"调整额",'用友贴出原始数据-费用表'!$A$6:$A$348,0)+1,MATCH($AA$55,'用友贴出原始数据-费用表'!$B$5:$AL$5,0)+1)</f>
        <v>0</v>
      </c>
      <c r="AB101" s="106">
        <f>INDEX('用友贴出原始数据-费用表'!$A$5:$AL$271,MATCH($B101&amp;"调整额",'用友贴出原始数据-费用表'!$A$6:$A$348,0)+1,MATCH($AB$55,'用友贴出原始数据-费用表'!$B$5:$AL$5,0)+1)</f>
        <v>0</v>
      </c>
      <c r="AC101" s="106">
        <f>INDEX('用友贴出原始数据-费用表'!$A$5:$AL$271,MATCH($B101&amp;"调整额",'用友贴出原始数据-费用表'!$A$6:$A$348,0)+1,MATCH($AC$55,'用友贴出原始数据-费用表'!$B$5:$AL$5,0)+1)</f>
        <v>0</v>
      </c>
      <c r="AD101" s="106">
        <f>INDEX('用友贴出原始数据-费用表'!$A$5:$AL$271,MATCH($B101&amp;"调整额",'用友贴出原始数据-费用表'!$A$6:$A$348,0)+1,MATCH($AD$55,'用友贴出原始数据-费用表'!$B$5:$AL$5,0)+1)</f>
        <v>43722.720000000001</v>
      </c>
    </row>
    <row r="102" spans="1:30">
      <c r="A102" s="303"/>
      <c r="B102" s="75" t="s">
        <v>156</v>
      </c>
      <c r="C102" s="107">
        <f t="shared" si="7"/>
        <v>0</v>
      </c>
      <c r="D102" s="106"/>
      <c r="E102" s="106">
        <f>INDEX('用友贴出原始数据-费用表'!$A$5:$AL$271,MATCH($B102&amp;"调整额",'用友贴出原始数据-费用表'!$A$6:$A$348,0)+1,MATCH($E$55,'用友贴出原始数据-费用表'!$B$5:$AL$5,0)+1)+G102+T102+AC102+AD102</f>
        <v>0</v>
      </c>
      <c r="F102" s="106">
        <f>INDEX('用友贴出原始数据-费用表'!$A$5:$AL$271,MATCH($B102&amp;"调整额",'用友贴出原始数据-费用表'!$A$6:$A$348,0)+1,MATCH($F$55,'用友贴出原始数据-费用表'!$B$5:$AL$5,0)+1)</f>
        <v>0</v>
      </c>
      <c r="G102" s="106">
        <f>INDEX('用友贴出原始数据-费用表'!$A$5:$AL$271,MATCH($B102&amp;"调整额",'用友贴出原始数据-费用表'!$A$6:$A$348,0)+1,MATCH($G$55,'用友贴出原始数据-费用表'!$B$5:$AL$5,0)+1)</f>
        <v>0</v>
      </c>
      <c r="H102" s="106">
        <f t="shared" si="8"/>
        <v>0</v>
      </c>
      <c r="I102" s="106">
        <f>INDEX('用友贴出原始数据-费用表'!$A$5:$AL$271,MATCH($B102&amp;"调整额",'用友贴出原始数据-费用表'!$A$6:$A$348,0)+1,MATCH($I$55,'用友贴出原始数据-费用表'!$B$5:$AL$5,0)+1)</f>
        <v>0</v>
      </c>
      <c r="J102" s="106">
        <f>INDEX('用友贴出原始数据-费用表'!$A$5:$AL$271,MATCH($B102&amp;"调整额",'用友贴出原始数据-费用表'!$A$6:$A$348,0)+1,MATCH($J$55,'用友贴出原始数据-费用表'!$B$5:$AL$5,0)+0)</f>
        <v>0</v>
      </c>
      <c r="K102" s="106">
        <f>INDEX('用友贴出原始数据-费用表'!$A$5:$AL$271,MATCH($B102&amp;"调整额",'用友贴出原始数据-费用表'!$A$6:$A$348,0)+1,MATCH($K$55,'用友贴出原始数据-费用表'!$B$5:$AL$5,0)+1)</f>
        <v>0</v>
      </c>
      <c r="L102" s="106">
        <f t="shared" si="9"/>
        <v>0</v>
      </c>
      <c r="M102" s="106">
        <f>INDEX('用友贴出原始数据-费用表'!$A$5:$AL$271,MATCH($B102&amp;"调整额",'用友贴出原始数据-费用表'!$A$6:$A$348,0)+1,MATCH($M$55,'用友贴出原始数据-费用表'!$B$5:$AL$5,0)+1)</f>
        <v>0</v>
      </c>
      <c r="N102" s="106">
        <f>INDEX('用友贴出原始数据-费用表'!$A$5:$AL$271,MATCH($B102&amp;"调整额",'用友贴出原始数据-费用表'!$A$6:$A$348,0)+1,MATCH($N$55,'用友贴出原始数据-费用表'!$B$5:$AL$5,0)+1)</f>
        <v>0</v>
      </c>
      <c r="O102" s="106">
        <f>INDEX('用友贴出原始数据-费用表'!$A$5:$AL$271,MATCH($B102&amp;"调整额",'用友贴出原始数据-费用表'!$A$6:$A$348,0)+1,MATCH($O$55,'用友贴出原始数据-费用表'!$B$5:$AL$5,0)+1)</f>
        <v>0</v>
      </c>
      <c r="P102" s="106">
        <f>INDEX('用友贴出原始数据-费用表'!$A$5:$AL$271,MATCH($B102&amp;"调整额",'用友贴出原始数据-费用表'!$A$6:$A$348,0)+1,MATCH($P$55,'用友贴出原始数据-费用表'!$B$5:$AL$5,0)+1)</f>
        <v>0</v>
      </c>
      <c r="Q102" s="106">
        <f t="shared" si="10"/>
        <v>0</v>
      </c>
      <c r="R102" s="106">
        <f>INDEX('用友贴出原始数据-费用表'!$A$5:$AL$271,MATCH($B102&amp;"调整额",'用友贴出原始数据-费用表'!$A$6:$A$348,0)+1,MATCH($R$55,'用友贴出原始数据-费用表'!$B$5:$AL$5,0)+1)</f>
        <v>0</v>
      </c>
      <c r="S102" s="106">
        <f>INDEX('用友贴出原始数据-费用表'!$A$5:$AL$271,MATCH($B102&amp;"调整额",'用友贴出原始数据-费用表'!$A$6:$A$348,0)+1,MATCH($S$55,'用友贴出原始数据-费用表'!$B$5:$AL$5,0)+1)</f>
        <v>0</v>
      </c>
      <c r="T102" s="106">
        <f>INDEX('用友贴出原始数据-费用表'!$A$5:$AL$271,MATCH($B102&amp;"调整额",'用友贴出原始数据-费用表'!$A$6:$A$348,0)+1,MATCH($T$55,'用友贴出原始数据-费用表'!$B$5:$AL$5,0)+1)</f>
        <v>0</v>
      </c>
      <c r="U102" s="106">
        <f t="shared" si="11"/>
        <v>0</v>
      </c>
      <c r="V102" s="106">
        <f>INDEX('用友贴出原始数据-费用表'!$A$5:$AL$271,MATCH($B102&amp;"调整额",'用友贴出原始数据-费用表'!$A$6:$A$348,0)+1,MATCH($V$55,'用友贴出原始数据-费用表'!$B$5:$AL$5,0)+1)</f>
        <v>0</v>
      </c>
      <c r="W102" s="106">
        <f>INDEX('用友贴出原始数据-费用表'!$A$5:$AL$271,MATCH($B102&amp;"调整额",'用友贴出原始数据-费用表'!$A$6:$A$348,0)+1,MATCH($W$55,'用友贴出原始数据-费用表'!$B$5:$AL$5,0)+1)</f>
        <v>0</v>
      </c>
      <c r="X102" s="106">
        <f>INDEX('用友贴出原始数据-费用表'!$A$5:$AL$271,MATCH($B102&amp;"调整额",'用友贴出原始数据-费用表'!$A$6:$A$348,0)+1,MATCH($X$55,'用友贴出原始数据-费用表'!$B$5:$AL$5,0)+1)</f>
        <v>0</v>
      </c>
      <c r="Y102" s="106">
        <f>INDEX('用友贴出原始数据-费用表'!$A$5:$AL$271,MATCH($B102&amp;"调整额",'用友贴出原始数据-费用表'!$A$6:$A$348,0)+1,MATCH($Y$55,'用友贴出原始数据-费用表'!$B$5:$AL$5,0)+1)</f>
        <v>0</v>
      </c>
      <c r="Z102" s="106">
        <f>INDEX('用友贴出原始数据-费用表'!$A$5:$AL$271,MATCH($B102&amp;"调整额",'用友贴出原始数据-费用表'!$A$6:$A$348,0)+1,MATCH($Z$55,'用友贴出原始数据-费用表'!$B$5:$AL$5,0)+1)</f>
        <v>0</v>
      </c>
      <c r="AA102" s="106">
        <f>INDEX('用友贴出原始数据-费用表'!$A$5:$AL$271,MATCH($B102&amp;"调整额",'用友贴出原始数据-费用表'!$A$6:$A$348,0)+1,MATCH($AA$55,'用友贴出原始数据-费用表'!$B$5:$AL$5,0)+1)</f>
        <v>0</v>
      </c>
      <c r="AB102" s="106">
        <f>INDEX('用友贴出原始数据-费用表'!$A$5:$AL$271,MATCH($B102&amp;"调整额",'用友贴出原始数据-费用表'!$A$6:$A$348,0)+1,MATCH($AB$55,'用友贴出原始数据-费用表'!$B$5:$AL$5,0)+1)</f>
        <v>0</v>
      </c>
      <c r="AC102" s="106">
        <f>INDEX('用友贴出原始数据-费用表'!$A$5:$AL$271,MATCH($B102&amp;"调整额",'用友贴出原始数据-费用表'!$A$6:$A$348,0)+1,MATCH($AC$55,'用友贴出原始数据-费用表'!$B$5:$AL$5,0)+1)</f>
        <v>0</v>
      </c>
      <c r="AD102" s="106">
        <f>INDEX('用友贴出原始数据-费用表'!$A$5:$AL$271,MATCH($B102&amp;"调整额",'用友贴出原始数据-费用表'!$A$6:$A$348,0)+1,MATCH($AD$55,'用友贴出原始数据-费用表'!$B$5:$AL$5,0)+1)</f>
        <v>0</v>
      </c>
    </row>
    <row r="103" spans="1:30">
      <c r="A103" s="304"/>
      <c r="B103" s="76" t="s">
        <v>119</v>
      </c>
      <c r="C103" s="111">
        <f t="shared" si="7"/>
        <v>0</v>
      </c>
      <c r="D103" s="111">
        <f>SUM(D87:D102)</f>
        <v>-3333333.33</v>
      </c>
      <c r="E103" s="111">
        <f t="shared" ref="E103:I103" si="47">SUM(E87:E102)</f>
        <v>43722.720000000001</v>
      </c>
      <c r="F103" s="111">
        <f t="shared" si="47"/>
        <v>3289610.61</v>
      </c>
      <c r="G103" s="111">
        <f t="shared" si="47"/>
        <v>0</v>
      </c>
      <c r="H103" s="111">
        <f t="shared" si="47"/>
        <v>0</v>
      </c>
      <c r="I103" s="111">
        <f t="shared" si="47"/>
        <v>0</v>
      </c>
      <c r="J103" s="111">
        <f t="shared" ref="J103:AD103" si="48">SUM(J87:J102)</f>
        <v>0</v>
      </c>
      <c r="K103" s="111">
        <f t="shared" si="48"/>
        <v>0</v>
      </c>
      <c r="L103" s="111">
        <f t="shared" si="48"/>
        <v>0</v>
      </c>
      <c r="M103" s="111">
        <f t="shared" si="48"/>
        <v>0</v>
      </c>
      <c r="N103" s="111">
        <f t="shared" si="48"/>
        <v>0</v>
      </c>
      <c r="O103" s="111">
        <f t="shared" si="48"/>
        <v>0</v>
      </c>
      <c r="P103" s="111">
        <f t="shared" si="48"/>
        <v>0</v>
      </c>
      <c r="Q103" s="111">
        <f t="shared" si="48"/>
        <v>0</v>
      </c>
      <c r="R103" s="111">
        <f t="shared" si="48"/>
        <v>0</v>
      </c>
      <c r="S103" s="111">
        <f t="shared" si="48"/>
        <v>0</v>
      </c>
      <c r="T103" s="111">
        <f t="shared" si="48"/>
        <v>0</v>
      </c>
      <c r="U103" s="111">
        <f t="shared" si="48"/>
        <v>0</v>
      </c>
      <c r="V103" s="111">
        <f t="shared" si="48"/>
        <v>0</v>
      </c>
      <c r="W103" s="111">
        <f t="shared" si="48"/>
        <v>0</v>
      </c>
      <c r="X103" s="111">
        <f t="shared" si="48"/>
        <v>0</v>
      </c>
      <c r="Y103" s="111">
        <f t="shared" si="48"/>
        <v>0</v>
      </c>
      <c r="Z103" s="111">
        <f t="shared" si="48"/>
        <v>0</v>
      </c>
      <c r="AA103" s="111">
        <f t="shared" si="48"/>
        <v>0</v>
      </c>
      <c r="AB103" s="111">
        <f t="shared" si="48"/>
        <v>0</v>
      </c>
      <c r="AC103" s="111">
        <f t="shared" si="48"/>
        <v>0</v>
      </c>
      <c r="AD103" s="111">
        <f t="shared" si="48"/>
        <v>43722.720000000001</v>
      </c>
    </row>
    <row r="104" spans="1:30">
      <c r="A104" s="102"/>
      <c r="B104" s="112" t="s">
        <v>2</v>
      </c>
      <c r="C104" s="113">
        <f>C103+C86+C72+C66</f>
        <v>954557.90325000009</v>
      </c>
      <c r="D104" s="113">
        <f>D103+D86+D72+D66</f>
        <v>-1372672.2299500001</v>
      </c>
      <c r="E104" s="113">
        <f t="shared" ref="E104:AD104" si="49">E103+E86+E72+E66</f>
        <v>30706.493199999997</v>
      </c>
      <c r="F104" s="113">
        <f t="shared" si="49"/>
        <v>580995.58179999981</v>
      </c>
      <c r="G104" s="113">
        <f t="shared" si="49"/>
        <v>-117752.11990000001</v>
      </c>
      <c r="H104" s="113">
        <f t="shared" si="49"/>
        <v>-76905.965499999991</v>
      </c>
      <c r="I104" s="113">
        <f t="shared" si="49"/>
        <v>-21864.5</v>
      </c>
      <c r="J104" s="113">
        <f t="shared" si="49"/>
        <v>34579.367375000002</v>
      </c>
      <c r="K104" s="113">
        <f t="shared" si="49"/>
        <v>-89620.832874999993</v>
      </c>
      <c r="L104" s="113">
        <f t="shared" si="49"/>
        <v>910221.59612499992</v>
      </c>
      <c r="M104" s="113">
        <f t="shared" si="49"/>
        <v>-9510.4030000000002</v>
      </c>
      <c r="N104" s="113">
        <f t="shared" si="49"/>
        <v>-38698.654575</v>
      </c>
      <c r="O104" s="113">
        <f t="shared" si="49"/>
        <v>930663.41892500001</v>
      </c>
      <c r="P104" s="113">
        <f t="shared" si="49"/>
        <v>27767.234775000001</v>
      </c>
      <c r="Q104" s="113">
        <f t="shared" si="49"/>
        <v>886138.60317499994</v>
      </c>
      <c r="R104" s="113">
        <f t="shared" si="49"/>
        <v>880526.27407499996</v>
      </c>
      <c r="S104" s="113">
        <f t="shared" si="49"/>
        <v>5612.3290999999999</v>
      </c>
      <c r="T104" s="113">
        <f t="shared" si="49"/>
        <v>0</v>
      </c>
      <c r="U104" s="113">
        <f t="shared" si="49"/>
        <v>-3926.1756000000005</v>
      </c>
      <c r="V104" s="113">
        <f t="shared" si="49"/>
        <v>0</v>
      </c>
      <c r="W104" s="113">
        <f t="shared" si="49"/>
        <v>-619.10379999999998</v>
      </c>
      <c r="X104" s="113">
        <f t="shared" si="49"/>
        <v>-3307.0717999999997</v>
      </c>
      <c r="Y104" s="113">
        <f t="shared" si="49"/>
        <v>0</v>
      </c>
      <c r="Z104" s="113">
        <f t="shared" si="49"/>
        <v>0</v>
      </c>
      <c r="AA104" s="113">
        <f t="shared" si="49"/>
        <v>0</v>
      </c>
      <c r="AB104" s="113">
        <f t="shared" si="49"/>
        <v>0</v>
      </c>
      <c r="AC104" s="113">
        <f t="shared" si="49"/>
        <v>0</v>
      </c>
      <c r="AD104" s="113">
        <f t="shared" si="49"/>
        <v>43722.720000000001</v>
      </c>
    </row>
    <row r="106" spans="1:30">
      <c r="B106" s="91" t="s">
        <v>158</v>
      </c>
    </row>
    <row r="107" spans="1:30">
      <c r="A107" s="93" t="s">
        <v>105</v>
      </c>
      <c r="B107" s="94" t="s">
        <v>106</v>
      </c>
      <c r="C107" s="105" t="str">
        <f>C3</f>
        <v>合计</v>
      </c>
      <c r="D107" s="105" t="str">
        <f t="shared" ref="D107:AD107" si="50">D3</f>
        <v>其他</v>
      </c>
      <c r="E107" s="105" t="str">
        <f t="shared" si="50"/>
        <v>总部中后台</v>
      </c>
      <c r="F107" s="105" t="str">
        <f t="shared" si="50"/>
        <v>经纪业务</v>
      </c>
      <c r="G107" s="105" t="str">
        <f t="shared" si="50"/>
        <v>资产管理部</v>
      </c>
      <c r="H107" s="105" t="str">
        <f t="shared" si="50"/>
        <v>权益投资小计</v>
      </c>
      <c r="I107" s="105" t="str">
        <f t="shared" si="50"/>
        <v>权益产品投资部</v>
      </c>
      <c r="J107" s="105" t="str">
        <f t="shared" si="50"/>
        <v>量化产品投资部</v>
      </c>
      <c r="K107" s="105" t="str">
        <f t="shared" si="50"/>
        <v>证券投资部</v>
      </c>
      <c r="L107" s="105" t="str">
        <f t="shared" si="50"/>
        <v>固收投资小计</v>
      </c>
      <c r="M107" s="105" t="str">
        <f t="shared" si="50"/>
        <v>固定收益投资部</v>
      </c>
      <c r="N107" s="105" t="str">
        <f t="shared" si="50"/>
        <v>固定收益市场部</v>
      </c>
      <c r="O107" s="105" t="str">
        <f t="shared" si="50"/>
        <v>固收产品投资部</v>
      </c>
      <c r="P107" s="105" t="str">
        <f t="shared" si="50"/>
        <v>投顾业务部</v>
      </c>
      <c r="Q107" s="105" t="str">
        <f t="shared" si="50"/>
        <v>深分投资小计</v>
      </c>
      <c r="R107" s="105" t="str">
        <f t="shared" si="50"/>
        <v>做市业务部</v>
      </c>
      <c r="S107" s="105" t="str">
        <f t="shared" si="50"/>
        <v>金融衍生品部</v>
      </c>
      <c r="T107" s="105" t="str">
        <f t="shared" si="50"/>
        <v>深圳管理总部</v>
      </c>
      <c r="U107" s="105" t="str">
        <f t="shared" si="50"/>
        <v>投资银行合计</v>
      </c>
      <c r="V107" s="105" t="str">
        <f t="shared" si="50"/>
        <v>投资银行一部</v>
      </c>
      <c r="W107" s="105" t="str">
        <f t="shared" si="50"/>
        <v>投资银行二部</v>
      </c>
      <c r="X107" s="105" t="str">
        <f t="shared" si="50"/>
        <v>投资银行三部</v>
      </c>
      <c r="Y107" s="105" t="str">
        <f t="shared" si="50"/>
        <v>投资银行四部</v>
      </c>
      <c r="Z107" s="105" t="str">
        <f t="shared" si="50"/>
        <v>投资银行北京一部</v>
      </c>
      <c r="AA107" s="105" t="str">
        <f t="shared" si="50"/>
        <v>投资银行北京二部</v>
      </c>
      <c r="AB107" s="105" t="str">
        <f t="shared" si="50"/>
        <v>投资银行深圳一部</v>
      </c>
      <c r="AC107" s="105" t="str">
        <f t="shared" si="50"/>
        <v>投资银行管理部</v>
      </c>
      <c r="AD107" s="105" t="str">
        <f t="shared" si="50"/>
        <v>运营支持部</v>
      </c>
    </row>
    <row r="108" spans="1:30" ht="13.5" customHeight="1">
      <c r="A108" s="296" t="s">
        <v>108</v>
      </c>
      <c r="B108" s="75" t="s">
        <v>109</v>
      </c>
      <c r="C108" s="107">
        <f>C4+C56</f>
        <v>88835394.569999993</v>
      </c>
      <c r="D108" s="107">
        <f t="shared" ref="D108:AC117" si="51">D4+D56</f>
        <v>0</v>
      </c>
      <c r="E108" s="107">
        <f t="shared" si="51"/>
        <v>29485828.610000003</v>
      </c>
      <c r="F108" s="107">
        <f t="shared" si="51"/>
        <v>40608383.109999999</v>
      </c>
      <c r="G108" s="107">
        <f t="shared" si="51"/>
        <v>1140992.19</v>
      </c>
      <c r="H108" s="107">
        <f t="shared" si="51"/>
        <v>4002437.71</v>
      </c>
      <c r="I108" s="107">
        <f t="shared" si="51"/>
        <v>1316869.03</v>
      </c>
      <c r="J108" s="107">
        <f t="shared" si="51"/>
        <v>765148.21</v>
      </c>
      <c r="K108" s="107">
        <f t="shared" si="51"/>
        <v>1920420.47</v>
      </c>
      <c r="L108" s="107">
        <f>L4+L56</f>
        <v>2242824.44</v>
      </c>
      <c r="M108" s="107">
        <f t="shared" si="51"/>
        <v>566986.38</v>
      </c>
      <c r="N108" s="107">
        <f t="shared" si="51"/>
        <v>708331.64999999991</v>
      </c>
      <c r="O108" s="107">
        <f>O4+O56</f>
        <v>647900.41</v>
      </c>
      <c r="P108" s="107">
        <f t="shared" si="51"/>
        <v>319606</v>
      </c>
      <c r="Q108" s="107">
        <f t="shared" si="51"/>
        <v>2048054.33</v>
      </c>
      <c r="R108" s="107">
        <f t="shared" si="51"/>
        <v>900448.02</v>
      </c>
      <c r="S108" s="107">
        <f t="shared" si="51"/>
        <v>1147606.31</v>
      </c>
      <c r="T108" s="107">
        <f t="shared" si="51"/>
        <v>607664.12</v>
      </c>
      <c r="U108" s="107">
        <f t="shared" si="51"/>
        <v>10447866.369999999</v>
      </c>
      <c r="V108" s="107">
        <f t="shared" si="51"/>
        <v>3267875.29</v>
      </c>
      <c r="W108" s="107">
        <f t="shared" si="51"/>
        <v>3572213.34</v>
      </c>
      <c r="X108" s="107">
        <f t="shared" si="51"/>
        <v>1729996.8199999998</v>
      </c>
      <c r="Y108" s="107">
        <f t="shared" si="51"/>
        <v>653088</v>
      </c>
      <c r="Z108" s="107">
        <f t="shared" si="51"/>
        <v>796797.99</v>
      </c>
      <c r="AA108" s="107">
        <f t="shared" si="51"/>
        <v>427894.93</v>
      </c>
      <c r="AB108" s="107">
        <f t="shared" si="51"/>
        <v>0</v>
      </c>
      <c r="AC108" s="107">
        <f t="shared" si="51"/>
        <v>2300558.2800000003</v>
      </c>
      <c r="AD108" s="107">
        <f>AD4+AD56</f>
        <v>2425098.66</v>
      </c>
    </row>
    <row r="109" spans="1:30">
      <c r="A109" s="297"/>
      <c r="B109" s="75" t="s">
        <v>110</v>
      </c>
      <c r="C109" s="107">
        <f t="shared" ref="C109:R124" si="52">C5+C57</f>
        <v>1711892.5600000003</v>
      </c>
      <c r="D109" s="107">
        <f t="shared" si="52"/>
        <v>0</v>
      </c>
      <c r="E109" s="107">
        <f t="shared" si="51"/>
        <v>629100.43000000005</v>
      </c>
      <c r="F109" s="107">
        <f t="shared" si="51"/>
        <v>854989.98</v>
      </c>
      <c r="G109" s="107">
        <f t="shared" si="51"/>
        <v>32015</v>
      </c>
      <c r="H109" s="107">
        <f t="shared" si="51"/>
        <v>46200</v>
      </c>
      <c r="I109" s="107">
        <f t="shared" si="51"/>
        <v>37075</v>
      </c>
      <c r="J109" s="107">
        <f t="shared" si="51"/>
        <v>2545</v>
      </c>
      <c r="K109" s="107">
        <f t="shared" si="51"/>
        <v>6580</v>
      </c>
      <c r="L109" s="107">
        <f t="shared" si="51"/>
        <v>16051.87</v>
      </c>
      <c r="M109" s="107">
        <f t="shared" si="51"/>
        <v>5155.3500000000004</v>
      </c>
      <c r="N109" s="107">
        <f t="shared" si="51"/>
        <v>2581.52</v>
      </c>
      <c r="O109" s="107">
        <f t="shared" si="51"/>
        <v>4955</v>
      </c>
      <c r="P109" s="107">
        <f t="shared" si="51"/>
        <v>3360</v>
      </c>
      <c r="Q109" s="107">
        <f t="shared" si="51"/>
        <v>3745</v>
      </c>
      <c r="R109" s="107">
        <f t="shared" si="51"/>
        <v>3745</v>
      </c>
      <c r="S109" s="107">
        <f t="shared" si="51"/>
        <v>0</v>
      </c>
      <c r="T109" s="107">
        <f t="shared" si="51"/>
        <v>4040</v>
      </c>
      <c r="U109" s="107">
        <f t="shared" si="51"/>
        <v>161805.28000000003</v>
      </c>
      <c r="V109" s="107">
        <f t="shared" si="51"/>
        <v>89815.02</v>
      </c>
      <c r="W109" s="107">
        <f t="shared" si="51"/>
        <v>37045</v>
      </c>
      <c r="X109" s="107">
        <f t="shared" si="51"/>
        <v>13510</v>
      </c>
      <c r="Y109" s="107">
        <f t="shared" si="51"/>
        <v>14875</v>
      </c>
      <c r="Z109" s="107">
        <f t="shared" si="51"/>
        <v>5135.26</v>
      </c>
      <c r="AA109" s="107">
        <f t="shared" si="51"/>
        <v>1425</v>
      </c>
      <c r="AB109" s="107">
        <f t="shared" si="51"/>
        <v>0</v>
      </c>
      <c r="AC109" s="107">
        <f t="shared" si="51"/>
        <v>72384.89</v>
      </c>
      <c r="AD109" s="107">
        <f t="shared" ref="AA109:AD124" si="53">AD5+AD57</f>
        <v>60490.68</v>
      </c>
    </row>
    <row r="110" spans="1:30">
      <c r="A110" s="297"/>
      <c r="B110" s="75" t="s">
        <v>111</v>
      </c>
      <c r="C110" s="107">
        <f t="shared" si="52"/>
        <v>2019280.2900000003</v>
      </c>
      <c r="D110" s="107">
        <f t="shared" si="52"/>
        <v>0</v>
      </c>
      <c r="E110" s="107">
        <f t="shared" si="51"/>
        <v>605025.49000000011</v>
      </c>
      <c r="F110" s="107">
        <f t="shared" si="51"/>
        <v>1034071.27</v>
      </c>
      <c r="G110" s="107">
        <f t="shared" si="51"/>
        <v>23886.639999999999</v>
      </c>
      <c r="H110" s="107">
        <f t="shared" si="51"/>
        <v>81092.87</v>
      </c>
      <c r="I110" s="107">
        <f t="shared" si="51"/>
        <v>27102.18</v>
      </c>
      <c r="J110" s="107">
        <f t="shared" si="51"/>
        <v>15582.289999999999</v>
      </c>
      <c r="K110" s="107">
        <f t="shared" si="51"/>
        <v>38408.399999999994</v>
      </c>
      <c r="L110" s="107">
        <f t="shared" si="51"/>
        <v>48237.649999999994</v>
      </c>
      <c r="M110" s="107">
        <f t="shared" si="51"/>
        <v>11339.729999999998</v>
      </c>
      <c r="N110" s="107">
        <f t="shared" si="51"/>
        <v>14166.64</v>
      </c>
      <c r="O110" s="107">
        <f t="shared" si="51"/>
        <v>16339.16</v>
      </c>
      <c r="P110" s="107">
        <f t="shared" si="51"/>
        <v>6392.119999999999</v>
      </c>
      <c r="Q110" s="107">
        <f t="shared" si="51"/>
        <v>40961.089999999997</v>
      </c>
      <c r="R110" s="107">
        <f t="shared" si="51"/>
        <v>18008.96</v>
      </c>
      <c r="S110" s="107">
        <f t="shared" si="51"/>
        <v>22952.13</v>
      </c>
      <c r="T110" s="107">
        <f t="shared" si="51"/>
        <v>12153.289999999999</v>
      </c>
      <c r="U110" s="107">
        <f t="shared" si="51"/>
        <v>209891.91999999998</v>
      </c>
      <c r="V110" s="107">
        <f t="shared" si="51"/>
        <v>65389.020000000004</v>
      </c>
      <c r="W110" s="107">
        <f t="shared" si="51"/>
        <v>71518.42</v>
      </c>
      <c r="X110" s="107">
        <f t="shared" si="51"/>
        <v>34599.939999999995</v>
      </c>
      <c r="Y110" s="107">
        <f t="shared" si="51"/>
        <v>13890.68</v>
      </c>
      <c r="Z110" s="107">
        <f t="shared" si="51"/>
        <v>15935.960000000001</v>
      </c>
      <c r="AA110" s="107">
        <f t="shared" si="53"/>
        <v>8557.9</v>
      </c>
      <c r="AB110" s="107">
        <f t="shared" si="53"/>
        <v>0</v>
      </c>
      <c r="AC110" s="107">
        <f t="shared" si="53"/>
        <v>46011.170000000006</v>
      </c>
      <c r="AD110" s="107">
        <f t="shared" si="53"/>
        <v>51057.59</v>
      </c>
    </row>
    <row r="111" spans="1:30">
      <c r="A111" s="297"/>
      <c r="B111" s="75" t="s">
        <v>112</v>
      </c>
      <c r="C111" s="107">
        <f t="shared" si="52"/>
        <v>319775.65999999997</v>
      </c>
      <c r="D111" s="107">
        <f t="shared" si="52"/>
        <v>0</v>
      </c>
      <c r="E111" s="107">
        <f t="shared" si="51"/>
        <v>45794.439999999995</v>
      </c>
      <c r="F111" s="107">
        <f t="shared" si="51"/>
        <v>255688.11999999997</v>
      </c>
      <c r="G111" s="107">
        <f t="shared" si="51"/>
        <v>22821.229999999996</v>
      </c>
      <c r="H111" s="107">
        <f t="shared" si="51"/>
        <v>1996.27</v>
      </c>
      <c r="I111" s="107">
        <f t="shared" si="51"/>
        <v>1996.27</v>
      </c>
      <c r="J111" s="107">
        <f t="shared" si="51"/>
        <v>0</v>
      </c>
      <c r="K111" s="107">
        <f t="shared" si="51"/>
        <v>0</v>
      </c>
      <c r="L111" s="107">
        <f t="shared" si="51"/>
        <v>9052.83</v>
      </c>
      <c r="M111" s="107">
        <f t="shared" si="51"/>
        <v>4051.04</v>
      </c>
      <c r="N111" s="107">
        <f t="shared" si="51"/>
        <v>1886.79</v>
      </c>
      <c r="O111" s="107">
        <f t="shared" si="51"/>
        <v>3115</v>
      </c>
      <c r="P111" s="107">
        <f t="shared" si="51"/>
        <v>0</v>
      </c>
      <c r="Q111" s="107">
        <f t="shared" si="51"/>
        <v>3615.53</v>
      </c>
      <c r="R111" s="107">
        <f t="shared" si="51"/>
        <v>3615.53</v>
      </c>
      <c r="S111" s="107">
        <f t="shared" si="51"/>
        <v>0</v>
      </c>
      <c r="T111" s="107">
        <f t="shared" si="51"/>
        <v>0</v>
      </c>
      <c r="U111" s="107">
        <f t="shared" si="51"/>
        <v>3628.4700000000003</v>
      </c>
      <c r="V111" s="107">
        <f t="shared" si="51"/>
        <v>0</v>
      </c>
      <c r="W111" s="107">
        <f t="shared" si="51"/>
        <v>3628.4700000000003</v>
      </c>
      <c r="X111" s="107">
        <f t="shared" si="51"/>
        <v>0</v>
      </c>
      <c r="Y111" s="107">
        <f t="shared" si="51"/>
        <v>0</v>
      </c>
      <c r="Z111" s="107">
        <f t="shared" si="51"/>
        <v>0</v>
      </c>
      <c r="AA111" s="107">
        <f t="shared" si="53"/>
        <v>0</v>
      </c>
      <c r="AB111" s="107">
        <f t="shared" si="53"/>
        <v>0</v>
      </c>
      <c r="AC111" s="107">
        <f t="shared" si="53"/>
        <v>13436.2</v>
      </c>
      <c r="AD111" s="107">
        <f t="shared" si="53"/>
        <v>9537.01</v>
      </c>
    </row>
    <row r="112" spans="1:30">
      <c r="A112" s="297"/>
      <c r="B112" s="75" t="s">
        <v>113</v>
      </c>
      <c r="C112" s="107">
        <f t="shared" si="52"/>
        <v>21081227.120000001</v>
      </c>
      <c r="D112" s="107">
        <f t="shared" si="52"/>
        <v>0</v>
      </c>
      <c r="E112" s="107">
        <f t="shared" si="51"/>
        <v>5985392.7599999998</v>
      </c>
      <c r="F112" s="107">
        <f t="shared" si="51"/>
        <v>11147347.23</v>
      </c>
      <c r="G112" s="107">
        <f t="shared" si="51"/>
        <v>300529.82</v>
      </c>
      <c r="H112" s="107">
        <f t="shared" si="51"/>
        <v>770379.22</v>
      </c>
      <c r="I112" s="107">
        <f t="shared" si="51"/>
        <v>311797.93999999994</v>
      </c>
      <c r="J112" s="107">
        <f t="shared" si="51"/>
        <v>130971.98999999999</v>
      </c>
      <c r="K112" s="107">
        <f t="shared" si="51"/>
        <v>327609.28999999998</v>
      </c>
      <c r="L112" s="107">
        <f t="shared" si="51"/>
        <v>450256.08999999997</v>
      </c>
      <c r="M112" s="107">
        <f t="shared" si="51"/>
        <v>100909.24999999999</v>
      </c>
      <c r="N112" s="107">
        <f t="shared" si="51"/>
        <v>166078.04</v>
      </c>
      <c r="O112" s="107">
        <f t="shared" si="51"/>
        <v>118358.48</v>
      </c>
      <c r="P112" s="107">
        <f t="shared" si="51"/>
        <v>64910.320000000007</v>
      </c>
      <c r="Q112" s="107">
        <f t="shared" si="51"/>
        <v>383006.37</v>
      </c>
      <c r="R112" s="107">
        <f t="shared" si="51"/>
        <v>184780.00999999998</v>
      </c>
      <c r="S112" s="107">
        <f t="shared" si="51"/>
        <v>198226.36000000002</v>
      </c>
      <c r="T112" s="107">
        <f t="shared" si="51"/>
        <v>164787.98000000001</v>
      </c>
      <c r="U112" s="107">
        <f t="shared" si="51"/>
        <v>2344845.4499999997</v>
      </c>
      <c r="V112" s="107">
        <f t="shared" si="51"/>
        <v>769977.17999999993</v>
      </c>
      <c r="W112" s="107">
        <f t="shared" si="51"/>
        <v>639680.54999999993</v>
      </c>
      <c r="X112" s="107">
        <f t="shared" si="51"/>
        <v>415676.26999999996</v>
      </c>
      <c r="Y112" s="107">
        <f t="shared" si="51"/>
        <v>151178.74</v>
      </c>
      <c r="Z112" s="107">
        <f t="shared" si="51"/>
        <v>236580.31</v>
      </c>
      <c r="AA112" s="107">
        <f t="shared" si="53"/>
        <v>131752.4</v>
      </c>
      <c r="AB112" s="107">
        <f t="shared" si="53"/>
        <v>0</v>
      </c>
      <c r="AC112" s="107">
        <f t="shared" si="53"/>
        <v>475286.04000000004</v>
      </c>
      <c r="AD112" s="107">
        <f t="shared" si="53"/>
        <v>609293.51</v>
      </c>
    </row>
    <row r="113" spans="1:30">
      <c r="A113" s="297"/>
      <c r="B113" s="75" t="s">
        <v>114</v>
      </c>
      <c r="C113" s="107">
        <f t="shared" si="52"/>
        <v>200000</v>
      </c>
      <c r="D113" s="107">
        <f t="shared" si="52"/>
        <v>0</v>
      </c>
      <c r="E113" s="107">
        <f t="shared" si="51"/>
        <v>0</v>
      </c>
      <c r="F113" s="107">
        <f t="shared" si="51"/>
        <v>200000</v>
      </c>
      <c r="G113" s="107">
        <f t="shared" si="51"/>
        <v>0</v>
      </c>
      <c r="H113" s="107">
        <f t="shared" si="51"/>
        <v>0</v>
      </c>
      <c r="I113" s="107">
        <f t="shared" si="51"/>
        <v>0</v>
      </c>
      <c r="J113" s="107">
        <f t="shared" si="51"/>
        <v>0</v>
      </c>
      <c r="K113" s="107">
        <f t="shared" si="51"/>
        <v>0</v>
      </c>
      <c r="L113" s="107">
        <f t="shared" si="51"/>
        <v>0</v>
      </c>
      <c r="M113" s="107">
        <f t="shared" si="51"/>
        <v>0</v>
      </c>
      <c r="N113" s="107">
        <f t="shared" si="51"/>
        <v>0</v>
      </c>
      <c r="O113" s="107">
        <f t="shared" si="51"/>
        <v>0</v>
      </c>
      <c r="P113" s="107">
        <f t="shared" si="51"/>
        <v>0</v>
      </c>
      <c r="Q113" s="107">
        <f t="shared" si="51"/>
        <v>0</v>
      </c>
      <c r="R113" s="107">
        <f t="shared" si="51"/>
        <v>0</v>
      </c>
      <c r="S113" s="107">
        <f t="shared" si="51"/>
        <v>0</v>
      </c>
      <c r="T113" s="107">
        <f t="shared" si="51"/>
        <v>0</v>
      </c>
      <c r="U113" s="107">
        <f t="shared" si="51"/>
        <v>0</v>
      </c>
      <c r="V113" s="107">
        <f t="shared" si="51"/>
        <v>0</v>
      </c>
      <c r="W113" s="107">
        <f t="shared" si="51"/>
        <v>0</v>
      </c>
      <c r="X113" s="107">
        <f t="shared" si="51"/>
        <v>0</v>
      </c>
      <c r="Y113" s="107">
        <f t="shared" si="51"/>
        <v>0</v>
      </c>
      <c r="Z113" s="107">
        <f t="shared" si="51"/>
        <v>0</v>
      </c>
      <c r="AA113" s="107">
        <f t="shared" si="53"/>
        <v>0</v>
      </c>
      <c r="AB113" s="107">
        <f t="shared" si="53"/>
        <v>0</v>
      </c>
      <c r="AC113" s="107">
        <f t="shared" si="53"/>
        <v>0</v>
      </c>
      <c r="AD113" s="107">
        <f t="shared" si="53"/>
        <v>0</v>
      </c>
    </row>
    <row r="114" spans="1:30">
      <c r="A114" s="297"/>
      <c r="B114" s="75" t="s">
        <v>115</v>
      </c>
      <c r="C114" s="107">
        <f t="shared" si="52"/>
        <v>136463.94</v>
      </c>
      <c r="D114" s="107">
        <f t="shared" si="52"/>
        <v>0</v>
      </c>
      <c r="E114" s="107">
        <f t="shared" si="51"/>
        <v>-1575.5</v>
      </c>
      <c r="F114" s="107">
        <f t="shared" si="51"/>
        <v>150643.44</v>
      </c>
      <c r="G114" s="107">
        <f t="shared" si="51"/>
        <v>0</v>
      </c>
      <c r="H114" s="107">
        <f t="shared" si="51"/>
        <v>-6302</v>
      </c>
      <c r="I114" s="107">
        <f t="shared" si="51"/>
        <v>0</v>
      </c>
      <c r="J114" s="107">
        <f t="shared" si="51"/>
        <v>-4726.5</v>
      </c>
      <c r="K114" s="107">
        <f t="shared" si="51"/>
        <v>-1575.5</v>
      </c>
      <c r="L114" s="107">
        <f t="shared" si="51"/>
        <v>0</v>
      </c>
      <c r="M114" s="107">
        <f t="shared" si="51"/>
        <v>0</v>
      </c>
      <c r="N114" s="107">
        <f t="shared" si="51"/>
        <v>0</v>
      </c>
      <c r="O114" s="107">
        <f t="shared" si="51"/>
        <v>0</v>
      </c>
      <c r="P114" s="107">
        <f t="shared" si="51"/>
        <v>0</v>
      </c>
      <c r="Q114" s="107">
        <f t="shared" si="51"/>
        <v>0</v>
      </c>
      <c r="R114" s="107">
        <f t="shared" si="51"/>
        <v>0</v>
      </c>
      <c r="S114" s="107">
        <f t="shared" si="51"/>
        <v>0</v>
      </c>
      <c r="T114" s="107">
        <f t="shared" si="51"/>
        <v>0</v>
      </c>
      <c r="U114" s="107">
        <f t="shared" si="51"/>
        <v>-6302</v>
      </c>
      <c r="V114" s="107">
        <f t="shared" si="51"/>
        <v>0</v>
      </c>
      <c r="W114" s="107">
        <f t="shared" si="51"/>
        <v>-4726.5</v>
      </c>
      <c r="X114" s="107">
        <f t="shared" si="51"/>
        <v>-1575.5</v>
      </c>
      <c r="Y114" s="107">
        <f t="shared" si="51"/>
        <v>0</v>
      </c>
      <c r="Z114" s="107">
        <f t="shared" si="51"/>
        <v>0</v>
      </c>
      <c r="AA114" s="107">
        <f t="shared" si="53"/>
        <v>0</v>
      </c>
      <c r="AB114" s="107">
        <f t="shared" si="53"/>
        <v>0</v>
      </c>
      <c r="AC114" s="107">
        <f t="shared" si="53"/>
        <v>0</v>
      </c>
      <c r="AD114" s="107">
        <f t="shared" si="53"/>
        <v>0</v>
      </c>
    </row>
    <row r="115" spans="1:30">
      <c r="A115" s="297"/>
      <c r="B115" s="75" t="s">
        <v>116</v>
      </c>
      <c r="C115" s="107">
        <f t="shared" si="52"/>
        <v>1635814.2</v>
      </c>
      <c r="D115" s="107">
        <f t="shared" si="52"/>
        <v>0</v>
      </c>
      <c r="E115" s="107">
        <f t="shared" si="51"/>
        <v>757721.78</v>
      </c>
      <c r="F115" s="107">
        <f t="shared" si="51"/>
        <v>812518.61999999988</v>
      </c>
      <c r="G115" s="107">
        <f t="shared" si="51"/>
        <v>53340</v>
      </c>
      <c r="H115" s="107">
        <f t="shared" si="51"/>
        <v>52206.21</v>
      </c>
      <c r="I115" s="107">
        <f t="shared" si="51"/>
        <v>38240</v>
      </c>
      <c r="J115" s="107">
        <f t="shared" si="51"/>
        <v>13966.21</v>
      </c>
      <c r="K115" s="107">
        <f t="shared" si="51"/>
        <v>0</v>
      </c>
      <c r="L115" s="107">
        <f t="shared" si="51"/>
        <v>9660</v>
      </c>
      <c r="M115" s="107">
        <f t="shared" si="51"/>
        <v>0</v>
      </c>
      <c r="N115" s="107">
        <f t="shared" si="51"/>
        <v>0</v>
      </c>
      <c r="O115" s="107">
        <f t="shared" si="51"/>
        <v>9660</v>
      </c>
      <c r="P115" s="107">
        <f t="shared" si="51"/>
        <v>0</v>
      </c>
      <c r="Q115" s="107">
        <f t="shared" si="51"/>
        <v>0</v>
      </c>
      <c r="R115" s="107">
        <f t="shared" si="51"/>
        <v>0</v>
      </c>
      <c r="S115" s="107">
        <f t="shared" si="51"/>
        <v>0</v>
      </c>
      <c r="T115" s="107">
        <f t="shared" si="51"/>
        <v>0</v>
      </c>
      <c r="U115" s="107">
        <f t="shared" si="51"/>
        <v>3707.59</v>
      </c>
      <c r="V115" s="107">
        <f t="shared" si="51"/>
        <v>0</v>
      </c>
      <c r="W115" s="107">
        <f t="shared" si="51"/>
        <v>3707.59</v>
      </c>
      <c r="X115" s="107">
        <f t="shared" si="51"/>
        <v>0</v>
      </c>
      <c r="Y115" s="107">
        <f t="shared" si="51"/>
        <v>0</v>
      </c>
      <c r="Z115" s="107">
        <f t="shared" si="51"/>
        <v>0</v>
      </c>
      <c r="AA115" s="107">
        <f t="shared" si="53"/>
        <v>0</v>
      </c>
      <c r="AB115" s="107">
        <f t="shared" si="53"/>
        <v>0</v>
      </c>
      <c r="AC115" s="107">
        <f t="shared" si="53"/>
        <v>0</v>
      </c>
      <c r="AD115" s="107">
        <f t="shared" si="53"/>
        <v>127780</v>
      </c>
    </row>
    <row r="116" spans="1:30">
      <c r="A116" s="297"/>
      <c r="B116" s="75" t="s">
        <v>117</v>
      </c>
      <c r="C116" s="107">
        <f t="shared" si="52"/>
        <v>1377254.5100000002</v>
      </c>
      <c r="D116" s="107">
        <f t="shared" si="52"/>
        <v>0</v>
      </c>
      <c r="E116" s="107">
        <f t="shared" si="51"/>
        <v>1377254.5100000002</v>
      </c>
      <c r="F116" s="107">
        <f t="shared" si="51"/>
        <v>0</v>
      </c>
      <c r="G116" s="107">
        <f t="shared" si="51"/>
        <v>0</v>
      </c>
      <c r="H116" s="107">
        <f t="shared" si="51"/>
        <v>0</v>
      </c>
      <c r="I116" s="107">
        <f t="shared" si="51"/>
        <v>0</v>
      </c>
      <c r="J116" s="107">
        <f t="shared" si="51"/>
        <v>0</v>
      </c>
      <c r="K116" s="107">
        <f t="shared" si="51"/>
        <v>0</v>
      </c>
      <c r="L116" s="107">
        <f t="shared" si="51"/>
        <v>0</v>
      </c>
      <c r="M116" s="107">
        <f t="shared" si="51"/>
        <v>0</v>
      </c>
      <c r="N116" s="107">
        <f t="shared" si="51"/>
        <v>0</v>
      </c>
      <c r="O116" s="107">
        <f t="shared" si="51"/>
        <v>0</v>
      </c>
      <c r="P116" s="107">
        <f t="shared" si="51"/>
        <v>0</v>
      </c>
      <c r="Q116" s="107">
        <f t="shared" si="51"/>
        <v>0</v>
      </c>
      <c r="R116" s="107">
        <f t="shared" si="51"/>
        <v>0</v>
      </c>
      <c r="S116" s="107">
        <f t="shared" si="51"/>
        <v>0</v>
      </c>
      <c r="T116" s="107">
        <f t="shared" si="51"/>
        <v>128860.35</v>
      </c>
      <c r="U116" s="107">
        <f t="shared" si="51"/>
        <v>0</v>
      </c>
      <c r="V116" s="107">
        <f t="shared" si="51"/>
        <v>0</v>
      </c>
      <c r="W116" s="107">
        <f t="shared" si="51"/>
        <v>0</v>
      </c>
      <c r="X116" s="107">
        <f t="shared" si="51"/>
        <v>0</v>
      </c>
      <c r="Y116" s="107">
        <f t="shared" si="51"/>
        <v>0</v>
      </c>
      <c r="Z116" s="107">
        <f t="shared" si="51"/>
        <v>0</v>
      </c>
      <c r="AA116" s="107">
        <f t="shared" si="53"/>
        <v>0</v>
      </c>
      <c r="AB116" s="107">
        <f t="shared" si="53"/>
        <v>0</v>
      </c>
      <c r="AC116" s="107">
        <f t="shared" si="53"/>
        <v>24448.5</v>
      </c>
      <c r="AD116" s="107">
        <f t="shared" si="53"/>
        <v>638223.34</v>
      </c>
    </row>
    <row r="117" spans="1:30">
      <c r="A117" s="297"/>
      <c r="B117" s="75" t="s">
        <v>118</v>
      </c>
      <c r="C117" s="107">
        <f t="shared" si="52"/>
        <v>0</v>
      </c>
      <c r="D117" s="107">
        <f t="shared" si="52"/>
        <v>0</v>
      </c>
      <c r="E117" s="107">
        <f t="shared" si="51"/>
        <v>0</v>
      </c>
      <c r="F117" s="107">
        <f t="shared" si="51"/>
        <v>0</v>
      </c>
      <c r="G117" s="107">
        <f t="shared" si="51"/>
        <v>0</v>
      </c>
      <c r="H117" s="107">
        <f t="shared" si="51"/>
        <v>0</v>
      </c>
      <c r="I117" s="107">
        <f t="shared" si="51"/>
        <v>0</v>
      </c>
      <c r="J117" s="107">
        <f t="shared" si="51"/>
        <v>0</v>
      </c>
      <c r="K117" s="107">
        <f t="shared" si="51"/>
        <v>0</v>
      </c>
      <c r="L117" s="107">
        <f t="shared" si="51"/>
        <v>0</v>
      </c>
      <c r="M117" s="107">
        <f t="shared" si="51"/>
        <v>0</v>
      </c>
      <c r="N117" s="107">
        <f t="shared" si="51"/>
        <v>0</v>
      </c>
      <c r="O117" s="107">
        <f t="shared" si="51"/>
        <v>0</v>
      </c>
      <c r="P117" s="107">
        <f t="shared" si="51"/>
        <v>0</v>
      </c>
      <c r="Q117" s="107">
        <f t="shared" si="51"/>
        <v>0</v>
      </c>
      <c r="R117" s="107">
        <f t="shared" si="51"/>
        <v>0</v>
      </c>
      <c r="S117" s="107">
        <f t="shared" si="51"/>
        <v>0</v>
      </c>
      <c r="T117" s="107">
        <f t="shared" si="51"/>
        <v>0</v>
      </c>
      <c r="U117" s="107">
        <f t="shared" si="51"/>
        <v>0</v>
      </c>
      <c r="V117" s="107">
        <f t="shared" si="51"/>
        <v>0</v>
      </c>
      <c r="W117" s="107">
        <f t="shared" si="51"/>
        <v>0</v>
      </c>
      <c r="X117" s="107">
        <f t="shared" si="51"/>
        <v>0</v>
      </c>
      <c r="Y117" s="107">
        <f t="shared" si="51"/>
        <v>0</v>
      </c>
      <c r="Z117" s="107">
        <f t="shared" si="51"/>
        <v>0</v>
      </c>
      <c r="AA117" s="107">
        <f t="shared" si="53"/>
        <v>0</v>
      </c>
      <c r="AB117" s="107">
        <f t="shared" si="53"/>
        <v>0</v>
      </c>
      <c r="AC117" s="107">
        <f t="shared" si="53"/>
        <v>0</v>
      </c>
      <c r="AD117" s="107">
        <f t="shared" si="53"/>
        <v>0</v>
      </c>
    </row>
    <row r="118" spans="1:30" ht="13.5" customHeight="1">
      <c r="A118" s="298"/>
      <c r="B118" s="76" t="s">
        <v>119</v>
      </c>
      <c r="C118" s="110">
        <f t="shared" si="52"/>
        <v>117317102.85000001</v>
      </c>
      <c r="D118" s="110">
        <f t="shared" ref="D118:U118" si="54">SUM(D108:D117)</f>
        <v>0</v>
      </c>
      <c r="E118" s="110">
        <f t="shared" si="54"/>
        <v>38884542.520000003</v>
      </c>
      <c r="F118" s="110">
        <f t="shared" si="54"/>
        <v>55063641.769999988</v>
      </c>
      <c r="G118" s="110">
        <f t="shared" si="54"/>
        <v>1573584.88</v>
      </c>
      <c r="H118" s="110">
        <f t="shared" si="54"/>
        <v>4948010.28</v>
      </c>
      <c r="I118" s="110">
        <f t="shared" si="54"/>
        <v>1733080.42</v>
      </c>
      <c r="J118" s="110">
        <f t="shared" si="54"/>
        <v>923487.2</v>
      </c>
      <c r="K118" s="110">
        <f t="shared" si="54"/>
        <v>2291442.6599999997</v>
      </c>
      <c r="L118" s="110">
        <f t="shared" si="54"/>
        <v>2776082.88</v>
      </c>
      <c r="M118" s="110">
        <f t="shared" si="54"/>
        <v>688441.75</v>
      </c>
      <c r="N118" s="110">
        <f t="shared" si="54"/>
        <v>893044.64</v>
      </c>
      <c r="O118" s="110">
        <f t="shared" si="54"/>
        <v>800328.05</v>
      </c>
      <c r="P118" s="110">
        <f t="shared" si="54"/>
        <v>394268.44</v>
      </c>
      <c r="Q118" s="110">
        <f t="shared" si="54"/>
        <v>2479382.3200000003</v>
      </c>
      <c r="R118" s="110">
        <f t="shared" si="54"/>
        <v>1110597.52</v>
      </c>
      <c r="S118" s="110">
        <f t="shared" si="54"/>
        <v>1368784.8</v>
      </c>
      <c r="T118" s="110">
        <f t="shared" si="54"/>
        <v>917505.74</v>
      </c>
      <c r="U118" s="110">
        <f t="shared" si="54"/>
        <v>13165443.079999998</v>
      </c>
      <c r="V118" s="110">
        <f t="shared" ref="V118:AC118" si="55">SUM(V108:V117)</f>
        <v>4193056.51</v>
      </c>
      <c r="W118" s="110">
        <f t="shared" si="55"/>
        <v>4323066.87</v>
      </c>
      <c r="X118" s="110">
        <f t="shared" si="55"/>
        <v>2192207.5299999998</v>
      </c>
      <c r="Y118" s="110">
        <f t="shared" si="55"/>
        <v>833032.42</v>
      </c>
      <c r="Z118" s="110">
        <f t="shared" si="55"/>
        <v>1054449.52</v>
      </c>
      <c r="AA118" s="110">
        <f t="shared" si="55"/>
        <v>569630.23</v>
      </c>
      <c r="AB118" s="110">
        <f t="shared" si="55"/>
        <v>0</v>
      </c>
      <c r="AC118" s="110">
        <f t="shared" si="55"/>
        <v>2932125.0800000005</v>
      </c>
      <c r="AD118" s="107">
        <f t="shared" si="53"/>
        <v>3921480.79</v>
      </c>
    </row>
    <row r="119" spans="1:30" ht="13.5" customHeight="1">
      <c r="A119" s="299" t="s">
        <v>120</v>
      </c>
      <c r="B119" s="75" t="s">
        <v>121</v>
      </c>
      <c r="C119" s="107">
        <f t="shared" si="52"/>
        <v>10940276.600000001</v>
      </c>
      <c r="D119" s="107">
        <f t="shared" si="52"/>
        <v>0</v>
      </c>
      <c r="E119" s="107">
        <f t="shared" si="52"/>
        <v>0</v>
      </c>
      <c r="F119" s="107">
        <f t="shared" si="52"/>
        <v>7928446.8300000001</v>
      </c>
      <c r="G119" s="107">
        <f t="shared" si="52"/>
        <v>0</v>
      </c>
      <c r="H119" s="107">
        <f t="shared" si="52"/>
        <v>36590.75</v>
      </c>
      <c r="I119" s="107">
        <f t="shared" si="52"/>
        <v>0</v>
      </c>
      <c r="J119" s="107">
        <f t="shared" si="52"/>
        <v>36590.75</v>
      </c>
      <c r="K119" s="107">
        <f t="shared" si="52"/>
        <v>0</v>
      </c>
      <c r="L119" s="107">
        <f t="shared" si="52"/>
        <v>1133033.02</v>
      </c>
      <c r="M119" s="107">
        <f t="shared" si="52"/>
        <v>0</v>
      </c>
      <c r="N119" s="107">
        <f t="shared" si="52"/>
        <v>0</v>
      </c>
      <c r="O119" s="107">
        <f t="shared" si="52"/>
        <v>1133033.02</v>
      </c>
      <c r="P119" s="107">
        <f t="shared" si="52"/>
        <v>0</v>
      </c>
      <c r="Q119" s="107">
        <f t="shared" si="52"/>
        <v>0</v>
      </c>
      <c r="R119" s="107">
        <f t="shared" si="52"/>
        <v>0</v>
      </c>
      <c r="S119" s="107">
        <f t="shared" ref="S119:AC123" si="56">S15+S67</f>
        <v>0</v>
      </c>
      <c r="T119" s="107">
        <f t="shared" si="56"/>
        <v>0</v>
      </c>
      <c r="U119" s="107">
        <f t="shared" si="56"/>
        <v>1842206</v>
      </c>
      <c r="V119" s="107">
        <f t="shared" si="56"/>
        <v>1655900</v>
      </c>
      <c r="W119" s="107">
        <f t="shared" si="56"/>
        <v>0</v>
      </c>
      <c r="X119" s="107">
        <f t="shared" si="56"/>
        <v>121650</v>
      </c>
      <c r="Y119" s="107">
        <f t="shared" si="56"/>
        <v>64656</v>
      </c>
      <c r="Z119" s="107">
        <f t="shared" si="56"/>
        <v>0</v>
      </c>
      <c r="AA119" s="107">
        <f t="shared" si="56"/>
        <v>0</v>
      </c>
      <c r="AB119" s="107">
        <f t="shared" si="56"/>
        <v>0</v>
      </c>
      <c r="AC119" s="107">
        <f t="shared" si="56"/>
        <v>0</v>
      </c>
      <c r="AD119" s="107">
        <f t="shared" si="53"/>
        <v>0</v>
      </c>
    </row>
    <row r="120" spans="1:30">
      <c r="A120" s="300"/>
      <c r="B120" s="75" t="s">
        <v>122</v>
      </c>
      <c r="C120" s="107">
        <f t="shared" si="52"/>
        <v>23195382.18</v>
      </c>
      <c r="D120" s="107">
        <f t="shared" ref="D120" si="57">D16+D68</f>
        <v>3018867.92</v>
      </c>
      <c r="E120" s="107">
        <f t="shared" si="52"/>
        <v>0</v>
      </c>
      <c r="F120" s="107">
        <f t="shared" si="52"/>
        <v>19431675.219999999</v>
      </c>
      <c r="G120" s="107">
        <f t="shared" si="52"/>
        <v>0</v>
      </c>
      <c r="H120" s="107">
        <f t="shared" si="52"/>
        <v>0</v>
      </c>
      <c r="I120" s="107">
        <f t="shared" si="52"/>
        <v>0</v>
      </c>
      <c r="J120" s="107">
        <f t="shared" si="52"/>
        <v>0</v>
      </c>
      <c r="K120" s="107">
        <f t="shared" si="52"/>
        <v>0</v>
      </c>
      <c r="L120" s="107">
        <f t="shared" si="52"/>
        <v>424096.02</v>
      </c>
      <c r="M120" s="107">
        <f t="shared" si="52"/>
        <v>0</v>
      </c>
      <c r="N120" s="107">
        <f t="shared" si="52"/>
        <v>0</v>
      </c>
      <c r="O120" s="107">
        <f t="shared" si="52"/>
        <v>424096.02</v>
      </c>
      <c r="P120" s="107">
        <f t="shared" si="52"/>
        <v>0</v>
      </c>
      <c r="Q120" s="107">
        <f t="shared" si="52"/>
        <v>0</v>
      </c>
      <c r="R120" s="107">
        <f t="shared" si="52"/>
        <v>0</v>
      </c>
      <c r="S120" s="107">
        <f t="shared" si="56"/>
        <v>0</v>
      </c>
      <c r="T120" s="107">
        <f t="shared" si="56"/>
        <v>0</v>
      </c>
      <c r="U120" s="107">
        <f t="shared" si="56"/>
        <v>320743.02</v>
      </c>
      <c r="V120" s="107">
        <f t="shared" si="56"/>
        <v>97087.38</v>
      </c>
      <c r="W120" s="107">
        <f t="shared" si="56"/>
        <v>0</v>
      </c>
      <c r="X120" s="107">
        <f t="shared" si="56"/>
        <v>223655.64</v>
      </c>
      <c r="Y120" s="107">
        <f t="shared" si="56"/>
        <v>0</v>
      </c>
      <c r="Z120" s="107">
        <f t="shared" si="56"/>
        <v>0</v>
      </c>
      <c r="AA120" s="107">
        <f t="shared" si="56"/>
        <v>0</v>
      </c>
      <c r="AB120" s="107">
        <f t="shared" si="56"/>
        <v>0</v>
      </c>
      <c r="AC120" s="107">
        <f t="shared" si="56"/>
        <v>0</v>
      </c>
      <c r="AD120" s="107">
        <f t="shared" si="53"/>
        <v>0</v>
      </c>
    </row>
    <row r="121" spans="1:30">
      <c r="A121" s="300"/>
      <c r="B121" s="75" t="s">
        <v>123</v>
      </c>
      <c r="C121" s="107">
        <f t="shared" si="52"/>
        <v>3089874.6032499997</v>
      </c>
      <c r="D121" s="107">
        <f t="shared" ref="D121" si="58">D17+D69</f>
        <v>-1042993.8299499999</v>
      </c>
      <c r="E121" s="107">
        <f t="shared" si="52"/>
        <v>-1680049.3968</v>
      </c>
      <c r="F121" s="107">
        <f t="shared" si="52"/>
        <v>5308375.7517999997</v>
      </c>
      <c r="G121" s="107">
        <f t="shared" si="52"/>
        <v>89746.130100000009</v>
      </c>
      <c r="H121" s="107">
        <f t="shared" si="52"/>
        <v>-117308.3455</v>
      </c>
      <c r="I121" s="107">
        <f t="shared" si="52"/>
        <v>134257.66</v>
      </c>
      <c r="J121" s="107">
        <f t="shared" si="52"/>
        <v>-6908.4926250000008</v>
      </c>
      <c r="K121" s="107">
        <f t="shared" si="52"/>
        <v>-244657.51287499999</v>
      </c>
      <c r="L121" s="107">
        <f t="shared" si="52"/>
        <v>967734.91612499999</v>
      </c>
      <c r="M121" s="107">
        <f t="shared" si="52"/>
        <v>374042.88700000005</v>
      </c>
      <c r="N121" s="107">
        <f t="shared" si="52"/>
        <v>399564.55542499997</v>
      </c>
      <c r="O121" s="107">
        <f t="shared" si="52"/>
        <v>151628.228925</v>
      </c>
      <c r="P121" s="107">
        <f t="shared" si="52"/>
        <v>42499.244774999999</v>
      </c>
      <c r="Q121" s="107">
        <f t="shared" si="52"/>
        <v>-509630.6168250005</v>
      </c>
      <c r="R121" s="107">
        <f t="shared" si="52"/>
        <v>-381829.58592500037</v>
      </c>
      <c r="S121" s="107">
        <f t="shared" si="56"/>
        <v>-127801.03090000001</v>
      </c>
      <c r="T121" s="107">
        <f t="shared" si="56"/>
        <v>-18.129999999999995</v>
      </c>
      <c r="U121" s="107">
        <f t="shared" si="56"/>
        <v>163746.12439999997</v>
      </c>
      <c r="V121" s="107">
        <f t="shared" si="56"/>
        <v>131124.24</v>
      </c>
      <c r="W121" s="107">
        <f t="shared" si="56"/>
        <v>3702.9461999999994</v>
      </c>
      <c r="X121" s="107">
        <f t="shared" si="56"/>
        <v>28741.158199999998</v>
      </c>
      <c r="Y121" s="107">
        <f t="shared" si="56"/>
        <v>177.75</v>
      </c>
      <c r="Z121" s="107">
        <f t="shared" si="56"/>
        <v>0</v>
      </c>
      <c r="AA121" s="107">
        <f t="shared" si="56"/>
        <v>0.03</v>
      </c>
      <c r="AB121" s="107">
        <f t="shared" si="56"/>
        <v>0</v>
      </c>
      <c r="AC121" s="107">
        <f t="shared" si="56"/>
        <v>247.64</v>
      </c>
      <c r="AD121" s="107">
        <f t="shared" si="53"/>
        <v>0</v>
      </c>
    </row>
    <row r="122" spans="1:30">
      <c r="A122" s="300"/>
      <c r="B122" s="75" t="s">
        <v>124</v>
      </c>
      <c r="C122" s="107">
        <f t="shared" si="52"/>
        <v>229693.19</v>
      </c>
      <c r="D122" s="107">
        <f t="shared" ref="D122" si="59">D18+D70</f>
        <v>0</v>
      </c>
      <c r="E122" s="107">
        <f t="shared" si="52"/>
        <v>111710.44</v>
      </c>
      <c r="F122" s="107">
        <f t="shared" si="52"/>
        <v>117982.75</v>
      </c>
      <c r="G122" s="107">
        <f t="shared" si="52"/>
        <v>0</v>
      </c>
      <c r="H122" s="107">
        <f t="shared" si="52"/>
        <v>0</v>
      </c>
      <c r="I122" s="107">
        <f t="shared" si="52"/>
        <v>0</v>
      </c>
      <c r="J122" s="107">
        <f t="shared" si="52"/>
        <v>0</v>
      </c>
      <c r="K122" s="107">
        <f t="shared" si="52"/>
        <v>0</v>
      </c>
      <c r="L122" s="107">
        <f t="shared" si="52"/>
        <v>0</v>
      </c>
      <c r="M122" s="107">
        <f t="shared" si="52"/>
        <v>0</v>
      </c>
      <c r="N122" s="107">
        <f t="shared" si="52"/>
        <v>0</v>
      </c>
      <c r="O122" s="107">
        <f t="shared" si="52"/>
        <v>0</v>
      </c>
      <c r="P122" s="107">
        <f t="shared" si="52"/>
        <v>0</v>
      </c>
      <c r="Q122" s="107">
        <f t="shared" si="52"/>
        <v>0</v>
      </c>
      <c r="R122" s="107">
        <f t="shared" si="52"/>
        <v>0</v>
      </c>
      <c r="S122" s="107">
        <f t="shared" si="56"/>
        <v>0</v>
      </c>
      <c r="T122" s="107">
        <f t="shared" si="56"/>
        <v>22910.44</v>
      </c>
      <c r="U122" s="107">
        <f t="shared" si="56"/>
        <v>0</v>
      </c>
      <c r="V122" s="107">
        <f t="shared" si="56"/>
        <v>0</v>
      </c>
      <c r="W122" s="107">
        <f t="shared" si="56"/>
        <v>0</v>
      </c>
      <c r="X122" s="107">
        <f t="shared" si="56"/>
        <v>0</v>
      </c>
      <c r="Y122" s="107">
        <f t="shared" si="56"/>
        <v>0</v>
      </c>
      <c r="Z122" s="107">
        <f t="shared" si="56"/>
        <v>0</v>
      </c>
      <c r="AA122" s="107">
        <f t="shared" si="56"/>
        <v>0</v>
      </c>
      <c r="AB122" s="107">
        <f t="shared" si="56"/>
        <v>0</v>
      </c>
      <c r="AC122" s="107">
        <f t="shared" si="56"/>
        <v>0</v>
      </c>
      <c r="AD122" s="107">
        <f t="shared" si="53"/>
        <v>0</v>
      </c>
    </row>
    <row r="123" spans="1:30" ht="13.5" customHeight="1">
      <c r="A123" s="300"/>
      <c r="B123" s="75" t="s">
        <v>125</v>
      </c>
      <c r="C123" s="107">
        <f t="shared" si="52"/>
        <v>-8493.15</v>
      </c>
      <c r="D123" s="107">
        <f t="shared" ref="D123" si="60">D19+D71</f>
        <v>0</v>
      </c>
      <c r="E123" s="107">
        <f t="shared" si="52"/>
        <v>0</v>
      </c>
      <c r="F123" s="107">
        <f t="shared" si="52"/>
        <v>-8493.15</v>
      </c>
      <c r="G123" s="107">
        <f t="shared" si="52"/>
        <v>0</v>
      </c>
      <c r="H123" s="107">
        <f t="shared" si="52"/>
        <v>0</v>
      </c>
      <c r="I123" s="107">
        <f t="shared" si="52"/>
        <v>0</v>
      </c>
      <c r="J123" s="107">
        <f t="shared" si="52"/>
        <v>0</v>
      </c>
      <c r="K123" s="107">
        <f t="shared" si="52"/>
        <v>0</v>
      </c>
      <c r="L123" s="107">
        <f t="shared" si="52"/>
        <v>0</v>
      </c>
      <c r="M123" s="107">
        <f t="shared" si="52"/>
        <v>0</v>
      </c>
      <c r="N123" s="107">
        <f t="shared" si="52"/>
        <v>0</v>
      </c>
      <c r="O123" s="107">
        <f t="shared" si="52"/>
        <v>0</v>
      </c>
      <c r="P123" s="107">
        <f t="shared" si="52"/>
        <v>0</v>
      </c>
      <c r="Q123" s="107">
        <f t="shared" si="52"/>
        <v>0</v>
      </c>
      <c r="R123" s="107">
        <f t="shared" si="52"/>
        <v>0</v>
      </c>
      <c r="S123" s="107">
        <f t="shared" si="56"/>
        <v>0</v>
      </c>
      <c r="T123" s="107">
        <f t="shared" si="56"/>
        <v>0</v>
      </c>
      <c r="U123" s="107">
        <f t="shared" si="56"/>
        <v>0</v>
      </c>
      <c r="V123" s="107">
        <f t="shared" si="56"/>
        <v>0</v>
      </c>
      <c r="W123" s="107">
        <f t="shared" si="56"/>
        <v>0</v>
      </c>
      <c r="X123" s="107">
        <f t="shared" si="56"/>
        <v>0</v>
      </c>
      <c r="Y123" s="107">
        <f t="shared" si="56"/>
        <v>0</v>
      </c>
      <c r="Z123" s="107">
        <f t="shared" si="56"/>
        <v>0</v>
      </c>
      <c r="AA123" s="107">
        <f t="shared" si="56"/>
        <v>0</v>
      </c>
      <c r="AB123" s="107">
        <f t="shared" si="56"/>
        <v>0</v>
      </c>
      <c r="AC123" s="107">
        <f t="shared" si="56"/>
        <v>0</v>
      </c>
      <c r="AD123" s="107">
        <f t="shared" si="53"/>
        <v>0</v>
      </c>
    </row>
    <row r="124" spans="1:30">
      <c r="A124" s="301"/>
      <c r="B124" s="76" t="s">
        <v>119</v>
      </c>
      <c r="C124" s="110">
        <f t="shared" si="52"/>
        <v>37446733.423249997</v>
      </c>
      <c r="D124" s="110">
        <f t="shared" ref="D124:AC124" si="61">SUM(D119:D123)</f>
        <v>1975874.09005</v>
      </c>
      <c r="E124" s="110">
        <f t="shared" si="61"/>
        <v>-1568338.9568</v>
      </c>
      <c r="F124" s="110">
        <f t="shared" si="61"/>
        <v>32777987.401799999</v>
      </c>
      <c r="G124" s="110">
        <f t="shared" si="61"/>
        <v>89746.130100000009</v>
      </c>
      <c r="H124" s="110">
        <f t="shared" si="61"/>
        <v>-80717.595499999996</v>
      </c>
      <c r="I124" s="110">
        <f t="shared" si="61"/>
        <v>134257.66</v>
      </c>
      <c r="J124" s="110">
        <f t="shared" si="61"/>
        <v>29682.257375000001</v>
      </c>
      <c r="K124" s="110">
        <f t="shared" si="61"/>
        <v>-244657.51287499999</v>
      </c>
      <c r="L124" s="110">
        <f t="shared" si="61"/>
        <v>2524863.956125</v>
      </c>
      <c r="M124" s="110">
        <f t="shared" si="61"/>
        <v>374042.88700000005</v>
      </c>
      <c r="N124" s="110">
        <f t="shared" si="61"/>
        <v>399564.55542499997</v>
      </c>
      <c r="O124" s="110">
        <f t="shared" si="61"/>
        <v>1708757.268925</v>
      </c>
      <c r="P124" s="110">
        <f t="shared" si="61"/>
        <v>42499.244774999999</v>
      </c>
      <c r="Q124" s="110">
        <f t="shared" si="61"/>
        <v>-509630.6168250005</v>
      </c>
      <c r="R124" s="110">
        <f t="shared" si="61"/>
        <v>-381829.58592500037</v>
      </c>
      <c r="S124" s="110">
        <f t="shared" si="61"/>
        <v>-127801.03090000001</v>
      </c>
      <c r="T124" s="110">
        <f t="shared" si="61"/>
        <v>22892.309999999998</v>
      </c>
      <c r="U124" s="110">
        <f t="shared" si="61"/>
        <v>2326695.1444000001</v>
      </c>
      <c r="V124" s="110">
        <f t="shared" si="61"/>
        <v>1884111.6199999999</v>
      </c>
      <c r="W124" s="110">
        <f t="shared" si="61"/>
        <v>3702.9461999999994</v>
      </c>
      <c r="X124" s="110">
        <f t="shared" si="61"/>
        <v>374046.79820000002</v>
      </c>
      <c r="Y124" s="110">
        <f t="shared" si="61"/>
        <v>64833.75</v>
      </c>
      <c r="Z124" s="110">
        <f t="shared" si="61"/>
        <v>0</v>
      </c>
      <c r="AA124" s="110">
        <f t="shared" si="61"/>
        <v>0.03</v>
      </c>
      <c r="AB124" s="110">
        <f t="shared" si="61"/>
        <v>0</v>
      </c>
      <c r="AC124" s="110">
        <f t="shared" si="61"/>
        <v>247.64</v>
      </c>
      <c r="AD124" s="107">
        <f t="shared" si="53"/>
        <v>0</v>
      </c>
    </row>
    <row r="125" spans="1:30" ht="13.5" customHeight="1">
      <c r="A125" s="302" t="s">
        <v>126</v>
      </c>
      <c r="B125" s="75" t="s">
        <v>127</v>
      </c>
      <c r="C125" s="107">
        <f t="shared" ref="C125:AD134" si="62">C21+C73</f>
        <v>4972018.6100000003</v>
      </c>
      <c r="D125" s="107">
        <f t="shared" si="62"/>
        <v>0</v>
      </c>
      <c r="E125" s="107">
        <f t="shared" si="62"/>
        <v>656906.47</v>
      </c>
      <c r="F125" s="107">
        <f t="shared" si="62"/>
        <v>2748101</v>
      </c>
      <c r="G125" s="107">
        <f t="shared" si="62"/>
        <v>83768.87</v>
      </c>
      <c r="H125" s="107">
        <f t="shared" si="62"/>
        <v>120842.86000000002</v>
      </c>
      <c r="I125" s="107">
        <f t="shared" si="62"/>
        <v>60872.1</v>
      </c>
      <c r="J125" s="107">
        <f t="shared" si="62"/>
        <v>19294</v>
      </c>
      <c r="K125" s="107">
        <f t="shared" si="62"/>
        <v>40676.76</v>
      </c>
      <c r="L125" s="107">
        <f t="shared" si="62"/>
        <v>71009.7</v>
      </c>
      <c r="M125" s="107">
        <f t="shared" si="62"/>
        <v>15069</v>
      </c>
      <c r="N125" s="107">
        <f t="shared" si="62"/>
        <v>6802.5</v>
      </c>
      <c r="O125" s="107">
        <f t="shared" si="62"/>
        <v>33757.199999999997</v>
      </c>
      <c r="P125" s="107">
        <f t="shared" si="62"/>
        <v>15381</v>
      </c>
      <c r="Q125" s="107">
        <f t="shared" si="62"/>
        <v>23431.5</v>
      </c>
      <c r="R125" s="107">
        <f t="shared" si="62"/>
        <v>8739.5</v>
      </c>
      <c r="S125" s="107">
        <f t="shared" si="62"/>
        <v>14692</v>
      </c>
      <c r="T125" s="107">
        <f t="shared" si="62"/>
        <v>58677.83</v>
      </c>
      <c r="U125" s="107">
        <f t="shared" si="62"/>
        <v>1351727.08</v>
      </c>
      <c r="V125" s="107">
        <f t="shared" si="62"/>
        <v>587611.19999999995</v>
      </c>
      <c r="W125" s="107">
        <f t="shared" si="62"/>
        <v>114896.1</v>
      </c>
      <c r="X125" s="107">
        <f t="shared" si="62"/>
        <v>365852.31999999995</v>
      </c>
      <c r="Y125" s="107">
        <f t="shared" si="62"/>
        <v>156751.6</v>
      </c>
      <c r="Z125" s="107">
        <f t="shared" si="62"/>
        <v>100549.8</v>
      </c>
      <c r="AA125" s="107">
        <f t="shared" si="62"/>
        <v>26066.06</v>
      </c>
      <c r="AB125" s="107">
        <f t="shared" si="62"/>
        <v>0</v>
      </c>
      <c r="AC125" s="107">
        <f t="shared" si="62"/>
        <v>74113.5</v>
      </c>
      <c r="AD125" s="107">
        <f t="shared" si="62"/>
        <v>35058.71</v>
      </c>
    </row>
    <row r="126" spans="1:30">
      <c r="A126" s="303"/>
      <c r="B126" s="75" t="s">
        <v>128</v>
      </c>
      <c r="C126" s="107">
        <f t="shared" si="62"/>
        <v>2545314.35</v>
      </c>
      <c r="D126" s="107">
        <f t="shared" ref="D126:D154" si="63">D22+D74</f>
        <v>0</v>
      </c>
      <c r="E126" s="107">
        <f t="shared" si="62"/>
        <v>478961.28000000009</v>
      </c>
      <c r="F126" s="107">
        <f t="shared" si="62"/>
        <v>387166.36</v>
      </c>
      <c r="G126" s="107">
        <f t="shared" si="62"/>
        <v>20593.52</v>
      </c>
      <c r="H126" s="107">
        <f t="shared" si="62"/>
        <v>58470.240000000005</v>
      </c>
      <c r="I126" s="107">
        <f t="shared" si="62"/>
        <v>9454.77</v>
      </c>
      <c r="J126" s="107">
        <f t="shared" si="62"/>
        <v>12342.21</v>
      </c>
      <c r="K126" s="107">
        <f t="shared" si="62"/>
        <v>36673.26</v>
      </c>
      <c r="L126" s="107">
        <f t="shared" si="62"/>
        <v>53447.43</v>
      </c>
      <c r="M126" s="107">
        <f t="shared" si="62"/>
        <v>8002.76</v>
      </c>
      <c r="N126" s="107">
        <f t="shared" si="62"/>
        <v>15146.71</v>
      </c>
      <c r="O126" s="107">
        <f t="shared" si="62"/>
        <v>9512.15</v>
      </c>
      <c r="P126" s="107">
        <f t="shared" si="62"/>
        <v>20785.809999999998</v>
      </c>
      <c r="Q126" s="107">
        <f t="shared" si="62"/>
        <v>28020.65</v>
      </c>
      <c r="R126" s="107">
        <f t="shared" si="62"/>
        <v>19476</v>
      </c>
      <c r="S126" s="107">
        <f t="shared" si="62"/>
        <v>8544.65</v>
      </c>
      <c r="T126" s="107">
        <f t="shared" si="62"/>
        <v>10427.27</v>
      </c>
      <c r="U126" s="107">
        <f t="shared" si="62"/>
        <v>1539248.39</v>
      </c>
      <c r="V126" s="107">
        <f t="shared" si="62"/>
        <v>683281.26</v>
      </c>
      <c r="W126" s="107">
        <f t="shared" si="62"/>
        <v>199161.68</v>
      </c>
      <c r="X126" s="107">
        <f t="shared" si="62"/>
        <v>298842.54000000004</v>
      </c>
      <c r="Y126" s="107">
        <f t="shared" si="62"/>
        <v>154764.54999999999</v>
      </c>
      <c r="Z126" s="107">
        <f t="shared" si="62"/>
        <v>137784.91</v>
      </c>
      <c r="AA126" s="107">
        <f t="shared" si="62"/>
        <v>65413.45</v>
      </c>
      <c r="AB126" s="107">
        <f t="shared" si="62"/>
        <v>0</v>
      </c>
      <c r="AC126" s="107">
        <f t="shared" si="62"/>
        <v>107223.44</v>
      </c>
      <c r="AD126" s="107">
        <f t="shared" si="62"/>
        <v>10391.169999999998</v>
      </c>
    </row>
    <row r="127" spans="1:30">
      <c r="A127" s="303"/>
      <c r="B127" s="75" t="s">
        <v>129</v>
      </c>
      <c r="C127" s="107">
        <f t="shared" si="62"/>
        <v>562913.82000000007</v>
      </c>
      <c r="D127" s="107">
        <f t="shared" si="63"/>
        <v>0</v>
      </c>
      <c r="E127" s="107">
        <f t="shared" si="62"/>
        <v>184911.66000000003</v>
      </c>
      <c r="F127" s="107">
        <f t="shared" si="62"/>
        <v>300379.46000000002</v>
      </c>
      <c r="G127" s="107">
        <f t="shared" si="62"/>
        <v>16705.68</v>
      </c>
      <c r="H127" s="107">
        <f t="shared" si="62"/>
        <v>12650.77</v>
      </c>
      <c r="I127" s="107">
        <f t="shared" si="62"/>
        <v>3055.96</v>
      </c>
      <c r="J127" s="107">
        <f t="shared" si="62"/>
        <v>3746.95</v>
      </c>
      <c r="K127" s="107">
        <f t="shared" si="62"/>
        <v>5847.86</v>
      </c>
      <c r="L127" s="107">
        <f t="shared" si="62"/>
        <v>14524.599999999999</v>
      </c>
      <c r="M127" s="107">
        <f t="shared" si="62"/>
        <v>3159.45</v>
      </c>
      <c r="N127" s="107">
        <f t="shared" si="62"/>
        <v>4635.45</v>
      </c>
      <c r="O127" s="107">
        <f t="shared" si="62"/>
        <v>4212.75</v>
      </c>
      <c r="P127" s="107">
        <f t="shared" si="62"/>
        <v>2516.9499999999998</v>
      </c>
      <c r="Q127" s="107">
        <f t="shared" si="62"/>
        <v>7450.9</v>
      </c>
      <c r="R127" s="107">
        <f t="shared" si="62"/>
        <v>3605.95</v>
      </c>
      <c r="S127" s="107">
        <f t="shared" si="62"/>
        <v>3844.95</v>
      </c>
      <c r="T127" s="107">
        <f t="shared" si="62"/>
        <v>29440.879999999997</v>
      </c>
      <c r="U127" s="107">
        <f t="shared" si="62"/>
        <v>42996.429999999993</v>
      </c>
      <c r="V127" s="107">
        <f t="shared" si="62"/>
        <v>15520.5</v>
      </c>
      <c r="W127" s="107">
        <f t="shared" si="62"/>
        <v>6568.98</v>
      </c>
      <c r="X127" s="107">
        <f t="shared" si="62"/>
        <v>6082.8499999999995</v>
      </c>
      <c r="Y127" s="107">
        <f t="shared" si="62"/>
        <v>4336.78</v>
      </c>
      <c r="Z127" s="107">
        <f t="shared" si="62"/>
        <v>10094.299999999999</v>
      </c>
      <c r="AA127" s="107">
        <f t="shared" si="62"/>
        <v>393.02</v>
      </c>
      <c r="AB127" s="107">
        <f t="shared" si="62"/>
        <v>0</v>
      </c>
      <c r="AC127" s="107">
        <f t="shared" si="62"/>
        <v>2884.76</v>
      </c>
      <c r="AD127" s="107">
        <f t="shared" si="62"/>
        <v>15810.07</v>
      </c>
    </row>
    <row r="128" spans="1:30">
      <c r="A128" s="303"/>
      <c r="B128" s="75" t="s">
        <v>130</v>
      </c>
      <c r="C128" s="107">
        <f t="shared" si="62"/>
        <v>326384.87000000005</v>
      </c>
      <c r="D128" s="107">
        <f t="shared" si="63"/>
        <v>0</v>
      </c>
      <c r="E128" s="107">
        <f t="shared" si="62"/>
        <v>136909.46000000005</v>
      </c>
      <c r="F128" s="107">
        <f t="shared" si="62"/>
        <v>168747.64</v>
      </c>
      <c r="G128" s="107">
        <f t="shared" si="62"/>
        <v>2383.4899999999998</v>
      </c>
      <c r="H128" s="107">
        <f t="shared" si="62"/>
        <v>1415.2199999999998</v>
      </c>
      <c r="I128" s="107">
        <f t="shared" si="62"/>
        <v>412.62</v>
      </c>
      <c r="J128" s="107">
        <f t="shared" si="62"/>
        <v>287.70999999999998</v>
      </c>
      <c r="K128" s="107">
        <f t="shared" si="62"/>
        <v>714.89</v>
      </c>
      <c r="L128" s="107">
        <f t="shared" si="62"/>
        <v>3429.9000000000005</v>
      </c>
      <c r="M128" s="107">
        <f t="shared" si="62"/>
        <v>345.71</v>
      </c>
      <c r="N128" s="107">
        <f t="shared" si="62"/>
        <v>1163.71</v>
      </c>
      <c r="O128" s="107">
        <f t="shared" si="62"/>
        <v>901.68000000000006</v>
      </c>
      <c r="P128" s="107">
        <f t="shared" si="62"/>
        <v>1018.8</v>
      </c>
      <c r="Q128" s="107">
        <f t="shared" si="62"/>
        <v>75.42</v>
      </c>
      <c r="R128" s="107">
        <f t="shared" si="62"/>
        <v>37.71</v>
      </c>
      <c r="S128" s="107">
        <f t="shared" si="62"/>
        <v>37.71</v>
      </c>
      <c r="T128" s="107">
        <f t="shared" si="62"/>
        <v>37.75</v>
      </c>
      <c r="U128" s="107">
        <f t="shared" si="62"/>
        <v>15807.23</v>
      </c>
      <c r="V128" s="107">
        <f t="shared" si="62"/>
        <v>11266.99</v>
      </c>
      <c r="W128" s="107">
        <f t="shared" si="62"/>
        <v>1262.1400000000001</v>
      </c>
      <c r="X128" s="107">
        <f t="shared" si="62"/>
        <v>1786.74</v>
      </c>
      <c r="Y128" s="107">
        <f t="shared" si="62"/>
        <v>1240.49</v>
      </c>
      <c r="Z128" s="107">
        <f t="shared" si="62"/>
        <v>0</v>
      </c>
      <c r="AA128" s="107">
        <f t="shared" si="62"/>
        <v>250.87</v>
      </c>
      <c r="AB128" s="107">
        <f t="shared" si="62"/>
        <v>0</v>
      </c>
      <c r="AC128" s="107">
        <f t="shared" si="62"/>
        <v>2718.45</v>
      </c>
      <c r="AD128" s="107">
        <f t="shared" si="62"/>
        <v>2898.06</v>
      </c>
    </row>
    <row r="129" spans="1:30">
      <c r="A129" s="303"/>
      <c r="B129" s="75" t="s">
        <v>131</v>
      </c>
      <c r="C129" s="107">
        <f t="shared" si="62"/>
        <v>1157521.54</v>
      </c>
      <c r="D129" s="107">
        <f t="shared" si="63"/>
        <v>0</v>
      </c>
      <c r="E129" s="107">
        <f t="shared" si="62"/>
        <v>387374.35</v>
      </c>
      <c r="F129" s="107">
        <f t="shared" si="62"/>
        <v>770147.19000000006</v>
      </c>
      <c r="G129" s="107">
        <f t="shared" si="62"/>
        <v>367</v>
      </c>
      <c r="H129" s="107">
        <f t="shared" si="62"/>
        <v>0</v>
      </c>
      <c r="I129" s="107">
        <f t="shared" si="62"/>
        <v>0</v>
      </c>
      <c r="J129" s="107">
        <f t="shared" si="62"/>
        <v>0</v>
      </c>
      <c r="K129" s="107">
        <f t="shared" si="62"/>
        <v>0</v>
      </c>
      <c r="L129" s="107">
        <f t="shared" si="62"/>
        <v>0</v>
      </c>
      <c r="M129" s="107">
        <f t="shared" si="62"/>
        <v>0</v>
      </c>
      <c r="N129" s="107">
        <f t="shared" si="62"/>
        <v>0</v>
      </c>
      <c r="O129" s="107">
        <f t="shared" si="62"/>
        <v>0</v>
      </c>
      <c r="P129" s="107">
        <f t="shared" si="62"/>
        <v>0</v>
      </c>
      <c r="Q129" s="107">
        <f t="shared" si="62"/>
        <v>0</v>
      </c>
      <c r="R129" s="107">
        <f t="shared" si="62"/>
        <v>0</v>
      </c>
      <c r="S129" s="107">
        <f t="shared" si="62"/>
        <v>0</v>
      </c>
      <c r="T129" s="107">
        <f t="shared" si="62"/>
        <v>0</v>
      </c>
      <c r="U129" s="107">
        <f t="shared" si="62"/>
        <v>0</v>
      </c>
      <c r="V129" s="107">
        <f t="shared" si="62"/>
        <v>0</v>
      </c>
      <c r="W129" s="107">
        <f t="shared" si="62"/>
        <v>0</v>
      </c>
      <c r="X129" s="107">
        <f t="shared" si="62"/>
        <v>0</v>
      </c>
      <c r="Y129" s="107">
        <f t="shared" si="62"/>
        <v>0</v>
      </c>
      <c r="Z129" s="107">
        <f t="shared" si="62"/>
        <v>0</v>
      </c>
      <c r="AA129" s="107">
        <f t="shared" si="62"/>
        <v>0</v>
      </c>
      <c r="AB129" s="107">
        <f t="shared" si="62"/>
        <v>0</v>
      </c>
      <c r="AC129" s="107">
        <f t="shared" si="62"/>
        <v>0</v>
      </c>
      <c r="AD129" s="107">
        <f t="shared" si="62"/>
        <v>0</v>
      </c>
    </row>
    <row r="130" spans="1:30">
      <c r="A130" s="303"/>
      <c r="B130" s="75" t="s">
        <v>132</v>
      </c>
      <c r="C130" s="107">
        <f t="shared" si="62"/>
        <v>682364.15</v>
      </c>
      <c r="D130" s="107">
        <f t="shared" si="63"/>
        <v>0</v>
      </c>
      <c r="E130" s="107">
        <f t="shared" si="62"/>
        <v>141509.43</v>
      </c>
      <c r="F130" s="107">
        <f t="shared" si="62"/>
        <v>419118.85</v>
      </c>
      <c r="G130" s="107">
        <f t="shared" si="62"/>
        <v>0</v>
      </c>
      <c r="H130" s="107">
        <f t="shared" si="62"/>
        <v>81761.039999999994</v>
      </c>
      <c r="I130" s="107">
        <f t="shared" si="62"/>
        <v>0</v>
      </c>
      <c r="J130" s="107">
        <f t="shared" si="62"/>
        <v>0</v>
      </c>
      <c r="K130" s="107">
        <f t="shared" si="62"/>
        <v>81761.039999999994</v>
      </c>
      <c r="L130" s="107">
        <f t="shared" si="62"/>
        <v>0</v>
      </c>
      <c r="M130" s="107">
        <f t="shared" si="62"/>
        <v>0</v>
      </c>
      <c r="N130" s="107">
        <f t="shared" si="62"/>
        <v>0</v>
      </c>
      <c r="O130" s="107">
        <f t="shared" si="62"/>
        <v>0</v>
      </c>
      <c r="P130" s="107">
        <f t="shared" si="62"/>
        <v>0</v>
      </c>
      <c r="Q130" s="107">
        <f t="shared" si="62"/>
        <v>19974.830000000002</v>
      </c>
      <c r="R130" s="107">
        <f t="shared" si="62"/>
        <v>19974.830000000002</v>
      </c>
      <c r="S130" s="107">
        <f t="shared" si="62"/>
        <v>0</v>
      </c>
      <c r="T130" s="107">
        <f t="shared" si="62"/>
        <v>0</v>
      </c>
      <c r="U130" s="107">
        <f t="shared" si="62"/>
        <v>20000</v>
      </c>
      <c r="V130" s="107">
        <f t="shared" si="62"/>
        <v>0</v>
      </c>
      <c r="W130" s="107">
        <f t="shared" si="62"/>
        <v>0</v>
      </c>
      <c r="X130" s="107">
        <f t="shared" si="62"/>
        <v>20000</v>
      </c>
      <c r="Y130" s="107">
        <f t="shared" si="62"/>
        <v>0</v>
      </c>
      <c r="Z130" s="107">
        <f t="shared" si="62"/>
        <v>0</v>
      </c>
      <c r="AA130" s="107">
        <f t="shared" si="62"/>
        <v>0</v>
      </c>
      <c r="AB130" s="107">
        <f t="shared" si="62"/>
        <v>0</v>
      </c>
      <c r="AC130" s="107">
        <f t="shared" si="62"/>
        <v>0</v>
      </c>
      <c r="AD130" s="107">
        <f t="shared" si="62"/>
        <v>0</v>
      </c>
    </row>
    <row r="131" spans="1:30">
      <c r="A131" s="303"/>
      <c r="B131" s="75" t="s">
        <v>133</v>
      </c>
      <c r="C131" s="107">
        <f t="shared" si="62"/>
        <v>308215.86</v>
      </c>
      <c r="D131" s="107">
        <f t="shared" si="63"/>
        <v>0</v>
      </c>
      <c r="E131" s="107">
        <f t="shared" si="62"/>
        <v>77928.72</v>
      </c>
      <c r="F131" s="107">
        <f t="shared" si="62"/>
        <v>165149.13</v>
      </c>
      <c r="G131" s="107">
        <f t="shared" si="62"/>
        <v>0</v>
      </c>
      <c r="H131" s="107">
        <f t="shared" si="62"/>
        <v>0</v>
      </c>
      <c r="I131" s="107">
        <f t="shared" si="62"/>
        <v>0</v>
      </c>
      <c r="J131" s="107">
        <f t="shared" si="62"/>
        <v>0</v>
      </c>
      <c r="K131" s="107">
        <f t="shared" si="62"/>
        <v>0</v>
      </c>
      <c r="L131" s="107">
        <f t="shared" si="62"/>
        <v>0</v>
      </c>
      <c r="M131" s="107">
        <f t="shared" si="62"/>
        <v>0</v>
      </c>
      <c r="N131" s="107">
        <f t="shared" si="62"/>
        <v>0</v>
      </c>
      <c r="O131" s="107">
        <f t="shared" si="62"/>
        <v>0</v>
      </c>
      <c r="P131" s="107">
        <f t="shared" si="62"/>
        <v>0</v>
      </c>
      <c r="Q131" s="107">
        <f t="shared" si="62"/>
        <v>0</v>
      </c>
      <c r="R131" s="107">
        <f t="shared" si="62"/>
        <v>0</v>
      </c>
      <c r="S131" s="107">
        <f t="shared" si="62"/>
        <v>0</v>
      </c>
      <c r="T131" s="107">
        <f t="shared" si="62"/>
        <v>0</v>
      </c>
      <c r="U131" s="107">
        <f t="shared" si="62"/>
        <v>65138.009999999995</v>
      </c>
      <c r="V131" s="107">
        <f t="shared" si="62"/>
        <v>39082.81</v>
      </c>
      <c r="W131" s="107">
        <f t="shared" si="62"/>
        <v>23449.68</v>
      </c>
      <c r="X131" s="107">
        <f t="shared" si="62"/>
        <v>0</v>
      </c>
      <c r="Y131" s="107">
        <f t="shared" si="62"/>
        <v>2605.52</v>
      </c>
      <c r="Z131" s="107">
        <f t="shared" si="62"/>
        <v>0</v>
      </c>
      <c r="AA131" s="107">
        <f t="shared" si="62"/>
        <v>0</v>
      </c>
      <c r="AB131" s="107">
        <f t="shared" si="62"/>
        <v>0</v>
      </c>
      <c r="AC131" s="107">
        <f t="shared" si="62"/>
        <v>-10603.09</v>
      </c>
      <c r="AD131" s="107">
        <f t="shared" si="62"/>
        <v>16601.939999999999</v>
      </c>
    </row>
    <row r="132" spans="1:30">
      <c r="A132" s="303"/>
      <c r="B132" s="75" t="s">
        <v>134</v>
      </c>
      <c r="C132" s="107">
        <f t="shared" si="62"/>
        <v>286137.28000000003</v>
      </c>
      <c r="D132" s="107">
        <f t="shared" si="63"/>
        <v>0</v>
      </c>
      <c r="E132" s="107">
        <f t="shared" si="62"/>
        <v>94357.54</v>
      </c>
      <c r="F132" s="107">
        <f t="shared" si="62"/>
        <v>121073.9</v>
      </c>
      <c r="G132" s="107">
        <f t="shared" si="62"/>
        <v>308.26</v>
      </c>
      <c r="H132" s="107">
        <f t="shared" si="62"/>
        <v>332.62</v>
      </c>
      <c r="I132" s="107">
        <f t="shared" si="62"/>
        <v>212.62</v>
      </c>
      <c r="J132" s="107">
        <f t="shared" si="62"/>
        <v>120</v>
      </c>
      <c r="K132" s="107">
        <f t="shared" si="62"/>
        <v>0</v>
      </c>
      <c r="L132" s="107">
        <f t="shared" si="62"/>
        <v>720</v>
      </c>
      <c r="M132" s="107">
        <f t="shared" si="62"/>
        <v>360</v>
      </c>
      <c r="N132" s="107">
        <f t="shared" si="62"/>
        <v>300</v>
      </c>
      <c r="O132" s="107">
        <f t="shared" si="62"/>
        <v>0</v>
      </c>
      <c r="P132" s="107">
        <f t="shared" si="62"/>
        <v>60</v>
      </c>
      <c r="Q132" s="107">
        <f t="shared" si="62"/>
        <v>248.16</v>
      </c>
      <c r="R132" s="107">
        <f t="shared" si="62"/>
        <v>188.16</v>
      </c>
      <c r="S132" s="107">
        <f t="shared" si="62"/>
        <v>60</v>
      </c>
      <c r="T132" s="107">
        <f t="shared" si="62"/>
        <v>5666.84</v>
      </c>
      <c r="U132" s="107">
        <f t="shared" si="62"/>
        <v>69405.060000000012</v>
      </c>
      <c r="V132" s="107">
        <f t="shared" si="62"/>
        <v>56169.64</v>
      </c>
      <c r="W132" s="107">
        <f t="shared" si="62"/>
        <v>2828.16</v>
      </c>
      <c r="X132" s="107">
        <f t="shared" si="62"/>
        <v>4546.8900000000003</v>
      </c>
      <c r="Y132" s="107">
        <f t="shared" si="62"/>
        <v>1729.16</v>
      </c>
      <c r="Z132" s="107">
        <f t="shared" si="62"/>
        <v>3502.4900000000002</v>
      </c>
      <c r="AA132" s="107">
        <f t="shared" si="62"/>
        <v>628.72</v>
      </c>
      <c r="AB132" s="107">
        <f t="shared" si="62"/>
        <v>0</v>
      </c>
      <c r="AC132" s="107">
        <f t="shared" si="62"/>
        <v>9700.98</v>
      </c>
      <c r="AD132" s="107">
        <f t="shared" si="62"/>
        <v>0</v>
      </c>
    </row>
    <row r="133" spans="1:30">
      <c r="A133" s="303"/>
      <c r="B133" s="75" t="s">
        <v>135</v>
      </c>
      <c r="C133" s="107">
        <f t="shared" si="62"/>
        <v>48559.22</v>
      </c>
      <c r="D133" s="107">
        <f t="shared" si="63"/>
        <v>0</v>
      </c>
      <c r="E133" s="107">
        <f t="shared" si="62"/>
        <v>5018.3500000000004</v>
      </c>
      <c r="F133" s="107">
        <f t="shared" si="62"/>
        <v>41529.220000000008</v>
      </c>
      <c r="G133" s="107">
        <f t="shared" si="62"/>
        <v>0</v>
      </c>
      <c r="H133" s="107">
        <f t="shared" si="62"/>
        <v>1683.9499999999998</v>
      </c>
      <c r="I133" s="107">
        <f t="shared" si="62"/>
        <v>887.15</v>
      </c>
      <c r="J133" s="107">
        <f t="shared" si="62"/>
        <v>0</v>
      </c>
      <c r="K133" s="107">
        <f t="shared" si="62"/>
        <v>796.8</v>
      </c>
      <c r="L133" s="107">
        <f t="shared" si="62"/>
        <v>0</v>
      </c>
      <c r="M133" s="107">
        <f t="shared" si="62"/>
        <v>0</v>
      </c>
      <c r="N133" s="107">
        <f t="shared" si="62"/>
        <v>0</v>
      </c>
      <c r="O133" s="107">
        <f t="shared" si="62"/>
        <v>0</v>
      </c>
      <c r="P133" s="107">
        <f t="shared" si="62"/>
        <v>0</v>
      </c>
      <c r="Q133" s="107">
        <f t="shared" si="62"/>
        <v>0</v>
      </c>
      <c r="R133" s="107">
        <f t="shared" si="62"/>
        <v>0</v>
      </c>
      <c r="S133" s="107">
        <f t="shared" si="62"/>
        <v>0</v>
      </c>
      <c r="T133" s="107">
        <f t="shared" si="62"/>
        <v>0</v>
      </c>
      <c r="U133" s="107">
        <f t="shared" si="62"/>
        <v>327.7</v>
      </c>
      <c r="V133" s="107">
        <f t="shared" si="62"/>
        <v>327.7</v>
      </c>
      <c r="W133" s="107">
        <f t="shared" si="62"/>
        <v>0</v>
      </c>
      <c r="X133" s="107">
        <f t="shared" si="62"/>
        <v>0</v>
      </c>
      <c r="Y133" s="107">
        <f t="shared" si="62"/>
        <v>0</v>
      </c>
      <c r="Z133" s="107">
        <f t="shared" si="62"/>
        <v>0</v>
      </c>
      <c r="AA133" s="107">
        <f t="shared" si="62"/>
        <v>0</v>
      </c>
      <c r="AB133" s="107">
        <f t="shared" si="62"/>
        <v>0</v>
      </c>
      <c r="AC133" s="107">
        <f t="shared" si="62"/>
        <v>0</v>
      </c>
      <c r="AD133" s="107">
        <f t="shared" si="62"/>
        <v>158.4</v>
      </c>
    </row>
    <row r="134" spans="1:30">
      <c r="A134" s="303"/>
      <c r="B134" s="75" t="s">
        <v>136</v>
      </c>
      <c r="C134" s="107">
        <f t="shared" si="62"/>
        <v>74110.3</v>
      </c>
      <c r="D134" s="107">
        <f t="shared" si="63"/>
        <v>0</v>
      </c>
      <c r="E134" s="107">
        <f t="shared" si="62"/>
        <v>21796.67</v>
      </c>
      <c r="F134" s="107">
        <f t="shared" ref="F134:AD149" si="64">F30+F82</f>
        <v>8430.7999999999993</v>
      </c>
      <c r="G134" s="107">
        <f t="shared" si="64"/>
        <v>175.24</v>
      </c>
      <c r="H134" s="107">
        <f t="shared" si="64"/>
        <v>2907.63</v>
      </c>
      <c r="I134" s="107">
        <f t="shared" si="64"/>
        <v>1395.18</v>
      </c>
      <c r="J134" s="107">
        <f t="shared" si="64"/>
        <v>1512.45</v>
      </c>
      <c r="K134" s="107">
        <f t="shared" si="64"/>
        <v>0</v>
      </c>
      <c r="L134" s="107">
        <f t="shared" si="64"/>
        <v>1097.51</v>
      </c>
      <c r="M134" s="107">
        <f t="shared" si="64"/>
        <v>140.31</v>
      </c>
      <c r="N134" s="107">
        <f t="shared" si="64"/>
        <v>324.77999999999997</v>
      </c>
      <c r="O134" s="107">
        <f t="shared" si="64"/>
        <v>370.9</v>
      </c>
      <c r="P134" s="107">
        <f t="shared" si="64"/>
        <v>261.52</v>
      </c>
      <c r="Q134" s="107">
        <f t="shared" si="64"/>
        <v>1574.3</v>
      </c>
      <c r="R134" s="107">
        <f t="shared" si="64"/>
        <v>305.5</v>
      </c>
      <c r="S134" s="107">
        <f t="shared" si="64"/>
        <v>1268.8</v>
      </c>
      <c r="T134" s="107">
        <f t="shared" si="64"/>
        <v>735.8</v>
      </c>
      <c r="U134" s="107">
        <f t="shared" si="64"/>
        <v>38303.39</v>
      </c>
      <c r="V134" s="107">
        <f t="shared" si="64"/>
        <v>7368.26</v>
      </c>
      <c r="W134" s="107">
        <f t="shared" si="64"/>
        <v>3757.3900000000003</v>
      </c>
      <c r="X134" s="107">
        <f t="shared" si="64"/>
        <v>8143.39</v>
      </c>
      <c r="Y134" s="107">
        <f t="shared" si="64"/>
        <v>12009.24</v>
      </c>
      <c r="Z134" s="107">
        <f t="shared" si="64"/>
        <v>5948.91</v>
      </c>
      <c r="AA134" s="107">
        <f t="shared" si="64"/>
        <v>1076.2</v>
      </c>
      <c r="AB134" s="107">
        <f t="shared" si="64"/>
        <v>0</v>
      </c>
      <c r="AC134" s="107">
        <f t="shared" si="64"/>
        <v>1340.94</v>
      </c>
      <c r="AD134" s="107">
        <f t="shared" si="64"/>
        <v>0</v>
      </c>
    </row>
    <row r="135" spans="1:30">
      <c r="A135" s="303"/>
      <c r="B135" s="75" t="s">
        <v>137</v>
      </c>
      <c r="C135" s="107">
        <f t="shared" ref="C135:Z146" si="65">C31+C83</f>
        <v>312451.7</v>
      </c>
      <c r="D135" s="107">
        <f t="shared" si="63"/>
        <v>0</v>
      </c>
      <c r="E135" s="107">
        <f t="shared" si="65"/>
        <v>181371.56000000003</v>
      </c>
      <c r="F135" s="107">
        <f t="shared" si="65"/>
        <v>131080.13999999998</v>
      </c>
      <c r="G135" s="107">
        <f t="shared" si="65"/>
        <v>0</v>
      </c>
      <c r="H135" s="107">
        <f t="shared" si="65"/>
        <v>0</v>
      </c>
      <c r="I135" s="107">
        <f t="shared" si="65"/>
        <v>0</v>
      </c>
      <c r="J135" s="107">
        <f t="shared" si="65"/>
        <v>0</v>
      </c>
      <c r="K135" s="107">
        <f t="shared" si="65"/>
        <v>0</v>
      </c>
      <c r="L135" s="107">
        <f t="shared" si="65"/>
        <v>0</v>
      </c>
      <c r="M135" s="107">
        <f t="shared" si="65"/>
        <v>0</v>
      </c>
      <c r="N135" s="107">
        <f t="shared" si="65"/>
        <v>0</v>
      </c>
      <c r="O135" s="107">
        <f t="shared" si="65"/>
        <v>0</v>
      </c>
      <c r="P135" s="107">
        <f t="shared" si="65"/>
        <v>0</v>
      </c>
      <c r="Q135" s="107">
        <f t="shared" si="65"/>
        <v>0</v>
      </c>
      <c r="R135" s="107">
        <f t="shared" si="65"/>
        <v>0</v>
      </c>
      <c r="S135" s="107">
        <f t="shared" si="65"/>
        <v>0</v>
      </c>
      <c r="T135" s="107">
        <f t="shared" si="65"/>
        <v>14865.73</v>
      </c>
      <c r="U135" s="107">
        <f t="shared" si="65"/>
        <v>0</v>
      </c>
      <c r="V135" s="107">
        <f t="shared" si="65"/>
        <v>0</v>
      </c>
      <c r="W135" s="107">
        <f t="shared" si="65"/>
        <v>0</v>
      </c>
      <c r="X135" s="107">
        <f t="shared" si="65"/>
        <v>0</v>
      </c>
      <c r="Y135" s="107">
        <f t="shared" si="65"/>
        <v>0</v>
      </c>
      <c r="Z135" s="107">
        <f t="shared" si="65"/>
        <v>0</v>
      </c>
      <c r="AA135" s="107">
        <f t="shared" si="64"/>
        <v>0</v>
      </c>
      <c r="AB135" s="107">
        <f t="shared" si="64"/>
        <v>0</v>
      </c>
      <c r="AC135" s="107">
        <f t="shared" si="64"/>
        <v>0</v>
      </c>
      <c r="AD135" s="107">
        <f t="shared" si="64"/>
        <v>0</v>
      </c>
    </row>
    <row r="136" spans="1:30">
      <c r="A136" s="303"/>
      <c r="B136" s="75" t="s">
        <v>138</v>
      </c>
      <c r="C136" s="107">
        <f t="shared" si="65"/>
        <v>1617378.47</v>
      </c>
      <c r="D136" s="107">
        <f t="shared" si="63"/>
        <v>0</v>
      </c>
      <c r="E136" s="107">
        <f t="shared" si="65"/>
        <v>0</v>
      </c>
      <c r="F136" s="107">
        <f t="shared" si="65"/>
        <v>1617378.47</v>
      </c>
      <c r="G136" s="107">
        <f t="shared" si="65"/>
        <v>0</v>
      </c>
      <c r="H136" s="107">
        <f t="shared" si="65"/>
        <v>0</v>
      </c>
      <c r="I136" s="107">
        <f t="shared" si="65"/>
        <v>0</v>
      </c>
      <c r="J136" s="107">
        <f t="shared" si="65"/>
        <v>0</v>
      </c>
      <c r="K136" s="107">
        <f t="shared" si="65"/>
        <v>0</v>
      </c>
      <c r="L136" s="107">
        <f t="shared" si="65"/>
        <v>0</v>
      </c>
      <c r="M136" s="107">
        <f t="shared" si="65"/>
        <v>0</v>
      </c>
      <c r="N136" s="107">
        <f t="shared" si="65"/>
        <v>0</v>
      </c>
      <c r="O136" s="107">
        <f t="shared" si="65"/>
        <v>0</v>
      </c>
      <c r="P136" s="107">
        <f t="shared" si="65"/>
        <v>0</v>
      </c>
      <c r="Q136" s="107">
        <f t="shared" si="65"/>
        <v>0</v>
      </c>
      <c r="R136" s="107">
        <f t="shared" si="65"/>
        <v>0</v>
      </c>
      <c r="S136" s="107">
        <f t="shared" si="65"/>
        <v>0</v>
      </c>
      <c r="T136" s="107">
        <f t="shared" si="65"/>
        <v>0</v>
      </c>
      <c r="U136" s="107">
        <f t="shared" si="65"/>
        <v>0</v>
      </c>
      <c r="V136" s="107">
        <f t="shared" si="65"/>
        <v>0</v>
      </c>
      <c r="W136" s="107">
        <f t="shared" si="65"/>
        <v>0</v>
      </c>
      <c r="X136" s="107">
        <f t="shared" si="65"/>
        <v>0</v>
      </c>
      <c r="Y136" s="107">
        <f t="shared" si="65"/>
        <v>0</v>
      </c>
      <c r="Z136" s="107">
        <f t="shared" si="65"/>
        <v>0</v>
      </c>
      <c r="AA136" s="107">
        <f t="shared" si="64"/>
        <v>0</v>
      </c>
      <c r="AB136" s="107">
        <f t="shared" si="64"/>
        <v>0</v>
      </c>
      <c r="AC136" s="107">
        <f t="shared" si="64"/>
        <v>0</v>
      </c>
      <c r="AD136" s="107">
        <f t="shared" si="64"/>
        <v>0</v>
      </c>
    </row>
    <row r="137" spans="1:30">
      <c r="A137" s="303"/>
      <c r="B137" s="75" t="s">
        <v>139</v>
      </c>
      <c r="C137" s="107">
        <f t="shared" si="65"/>
        <v>326.2</v>
      </c>
      <c r="D137" s="107">
        <f t="shared" si="63"/>
        <v>0</v>
      </c>
      <c r="E137" s="107">
        <f t="shared" si="65"/>
        <v>326.2</v>
      </c>
      <c r="F137" s="107">
        <f t="shared" si="65"/>
        <v>0</v>
      </c>
      <c r="G137" s="107">
        <f t="shared" si="65"/>
        <v>0</v>
      </c>
      <c r="H137" s="107">
        <f t="shared" si="65"/>
        <v>0</v>
      </c>
      <c r="I137" s="107">
        <f t="shared" si="65"/>
        <v>0</v>
      </c>
      <c r="J137" s="107">
        <f t="shared" si="65"/>
        <v>0</v>
      </c>
      <c r="K137" s="107">
        <f t="shared" si="65"/>
        <v>0</v>
      </c>
      <c r="L137" s="107">
        <f t="shared" si="65"/>
        <v>0</v>
      </c>
      <c r="M137" s="107">
        <f t="shared" si="65"/>
        <v>0</v>
      </c>
      <c r="N137" s="107">
        <f t="shared" si="65"/>
        <v>0</v>
      </c>
      <c r="O137" s="107">
        <f t="shared" si="65"/>
        <v>0</v>
      </c>
      <c r="P137" s="107">
        <f t="shared" si="65"/>
        <v>0</v>
      </c>
      <c r="Q137" s="107">
        <f t="shared" si="65"/>
        <v>0</v>
      </c>
      <c r="R137" s="107">
        <f t="shared" si="65"/>
        <v>0</v>
      </c>
      <c r="S137" s="107">
        <f t="shared" si="65"/>
        <v>0</v>
      </c>
      <c r="T137" s="107">
        <f t="shared" si="65"/>
        <v>0</v>
      </c>
      <c r="U137" s="107">
        <f t="shared" si="65"/>
        <v>0</v>
      </c>
      <c r="V137" s="107">
        <f t="shared" si="65"/>
        <v>0</v>
      </c>
      <c r="W137" s="107">
        <f t="shared" si="65"/>
        <v>0</v>
      </c>
      <c r="X137" s="107">
        <f t="shared" si="65"/>
        <v>0</v>
      </c>
      <c r="Y137" s="107">
        <f t="shared" si="65"/>
        <v>0</v>
      </c>
      <c r="Z137" s="107">
        <f t="shared" si="65"/>
        <v>0</v>
      </c>
      <c r="AA137" s="107">
        <f t="shared" si="64"/>
        <v>0</v>
      </c>
      <c r="AB137" s="107">
        <f t="shared" si="64"/>
        <v>0</v>
      </c>
      <c r="AC137" s="107">
        <f t="shared" si="64"/>
        <v>0</v>
      </c>
      <c r="AD137" s="107">
        <f t="shared" si="64"/>
        <v>326.2</v>
      </c>
    </row>
    <row r="138" spans="1:30">
      <c r="A138" s="304"/>
      <c r="B138" s="76" t="s">
        <v>119</v>
      </c>
      <c r="C138" s="110">
        <f t="shared" si="65"/>
        <v>12893696.369999999</v>
      </c>
      <c r="D138" s="110">
        <f t="shared" ref="D138:U138" si="66">SUM(D125:D137)</f>
        <v>0</v>
      </c>
      <c r="E138" s="110">
        <f t="shared" si="66"/>
        <v>2367371.6900000004</v>
      </c>
      <c r="F138" s="110">
        <f t="shared" si="66"/>
        <v>6878302.1599999992</v>
      </c>
      <c r="G138" s="110">
        <f t="shared" si="66"/>
        <v>124302.06000000001</v>
      </c>
      <c r="H138" s="110">
        <f t="shared" si="66"/>
        <v>280064.33</v>
      </c>
      <c r="I138" s="110">
        <f t="shared" si="66"/>
        <v>76290.39999999998</v>
      </c>
      <c r="J138" s="110">
        <f t="shared" si="66"/>
        <v>37303.319999999992</v>
      </c>
      <c r="K138" s="110">
        <f t="shared" si="66"/>
        <v>166470.60999999999</v>
      </c>
      <c r="L138" s="110">
        <f t="shared" si="66"/>
        <v>144229.14000000001</v>
      </c>
      <c r="M138" s="110">
        <f t="shared" si="66"/>
        <v>27077.230000000003</v>
      </c>
      <c r="N138" s="110">
        <f t="shared" si="66"/>
        <v>28373.149999999998</v>
      </c>
      <c r="O138" s="110">
        <f t="shared" si="66"/>
        <v>48754.68</v>
      </c>
      <c r="P138" s="110">
        <f t="shared" si="66"/>
        <v>40024.079999999994</v>
      </c>
      <c r="Q138" s="110">
        <f t="shared" si="66"/>
        <v>80775.760000000009</v>
      </c>
      <c r="R138" s="110">
        <f t="shared" si="66"/>
        <v>52327.650000000009</v>
      </c>
      <c r="S138" s="110">
        <f t="shared" si="66"/>
        <v>28448.11</v>
      </c>
      <c r="T138" s="110">
        <f t="shared" si="66"/>
        <v>119852.1</v>
      </c>
      <c r="U138" s="110">
        <f t="shared" si="66"/>
        <v>3142953.29</v>
      </c>
      <c r="V138" s="110">
        <f t="shared" ref="V138:AC138" si="67">SUM(V125:V137)</f>
        <v>1400628.3599999999</v>
      </c>
      <c r="W138" s="110">
        <f t="shared" si="67"/>
        <v>351924.13</v>
      </c>
      <c r="X138" s="110">
        <f t="shared" si="67"/>
        <v>705254.73</v>
      </c>
      <c r="Y138" s="110">
        <f t="shared" si="67"/>
        <v>333437.34000000003</v>
      </c>
      <c r="Z138" s="110">
        <f t="shared" si="67"/>
        <v>257880.41</v>
      </c>
      <c r="AA138" s="110">
        <f t="shared" si="67"/>
        <v>93828.319999999992</v>
      </c>
      <c r="AB138" s="110">
        <f t="shared" si="67"/>
        <v>0</v>
      </c>
      <c r="AC138" s="110">
        <f t="shared" si="67"/>
        <v>187378.98000000004</v>
      </c>
      <c r="AD138" s="107">
        <f t="shared" si="64"/>
        <v>81244.549999999988</v>
      </c>
    </row>
    <row r="139" spans="1:30" ht="13.5" customHeight="1">
      <c r="A139" s="302" t="s">
        <v>140</v>
      </c>
      <c r="B139" s="75" t="s">
        <v>141</v>
      </c>
      <c r="C139" s="107">
        <f t="shared" si="65"/>
        <v>1290809.3599999999</v>
      </c>
      <c r="D139" s="107">
        <f t="shared" si="63"/>
        <v>0</v>
      </c>
      <c r="E139" s="107">
        <f t="shared" si="65"/>
        <v>393154.11000000004</v>
      </c>
      <c r="F139" s="107">
        <f t="shared" si="65"/>
        <v>855195.87</v>
      </c>
      <c r="G139" s="107">
        <f t="shared" si="65"/>
        <v>0</v>
      </c>
      <c r="H139" s="107">
        <f t="shared" si="65"/>
        <v>4749.66</v>
      </c>
      <c r="I139" s="107">
        <f t="shared" si="65"/>
        <v>0</v>
      </c>
      <c r="J139" s="107">
        <f t="shared" si="65"/>
        <v>2374.83</v>
      </c>
      <c r="K139" s="107">
        <f t="shared" si="65"/>
        <v>2374.83</v>
      </c>
      <c r="L139" s="107">
        <f t="shared" si="65"/>
        <v>9499.32</v>
      </c>
      <c r="M139" s="107">
        <f t="shared" si="65"/>
        <v>2374.83</v>
      </c>
      <c r="N139" s="107">
        <f t="shared" si="65"/>
        <v>2374.83</v>
      </c>
      <c r="O139" s="107">
        <f t="shared" si="65"/>
        <v>2374.83</v>
      </c>
      <c r="P139" s="107">
        <f t="shared" si="65"/>
        <v>2374.83</v>
      </c>
      <c r="Q139" s="107">
        <f t="shared" si="65"/>
        <v>4749.66</v>
      </c>
      <c r="R139" s="107">
        <f t="shared" si="65"/>
        <v>2374.83</v>
      </c>
      <c r="S139" s="107">
        <f t="shared" si="65"/>
        <v>2374.83</v>
      </c>
      <c r="T139" s="107">
        <f t="shared" si="65"/>
        <v>26245.39</v>
      </c>
      <c r="U139" s="107">
        <f t="shared" si="65"/>
        <v>23460.739999999998</v>
      </c>
      <c r="V139" s="107">
        <f t="shared" si="65"/>
        <v>14076.44</v>
      </c>
      <c r="W139" s="107">
        <f t="shared" si="65"/>
        <v>9384.2999999999993</v>
      </c>
      <c r="X139" s="107">
        <f t="shared" si="65"/>
        <v>0</v>
      </c>
      <c r="Y139" s="107">
        <f t="shared" si="65"/>
        <v>0</v>
      </c>
      <c r="Z139" s="107">
        <f t="shared" si="65"/>
        <v>0</v>
      </c>
      <c r="AA139" s="107">
        <f t="shared" ref="AA139:AD154" si="68">AA35+AA87</f>
        <v>0</v>
      </c>
      <c r="AB139" s="107">
        <f t="shared" si="68"/>
        <v>0</v>
      </c>
      <c r="AC139" s="107">
        <f t="shared" si="68"/>
        <v>6041.84</v>
      </c>
      <c r="AD139" s="107">
        <f t="shared" si="64"/>
        <v>0</v>
      </c>
    </row>
    <row r="140" spans="1:30">
      <c r="A140" s="303"/>
      <c r="B140" s="75" t="s">
        <v>142</v>
      </c>
      <c r="C140" s="107">
        <f t="shared" si="65"/>
        <v>705981.48999999987</v>
      </c>
      <c r="D140" s="107">
        <f t="shared" si="63"/>
        <v>0</v>
      </c>
      <c r="E140" s="107">
        <f t="shared" si="65"/>
        <v>294244.23999999993</v>
      </c>
      <c r="F140" s="107">
        <f t="shared" si="65"/>
        <v>359863.71</v>
      </c>
      <c r="G140" s="107">
        <f t="shared" si="65"/>
        <v>2828.79</v>
      </c>
      <c r="H140" s="107">
        <f t="shared" si="65"/>
        <v>10177.75</v>
      </c>
      <c r="I140" s="107">
        <f t="shared" si="65"/>
        <v>528.4</v>
      </c>
      <c r="J140" s="107">
        <f t="shared" si="65"/>
        <v>5652.55</v>
      </c>
      <c r="K140" s="107">
        <f t="shared" si="65"/>
        <v>3996.8</v>
      </c>
      <c r="L140" s="107">
        <f t="shared" si="65"/>
        <v>17315.489999999998</v>
      </c>
      <c r="M140" s="107">
        <f t="shared" si="65"/>
        <v>2989.3399999999997</v>
      </c>
      <c r="N140" s="107">
        <f t="shared" si="65"/>
        <v>6887.5199999999995</v>
      </c>
      <c r="O140" s="107">
        <f t="shared" si="65"/>
        <v>3571.74</v>
      </c>
      <c r="P140" s="107">
        <f t="shared" si="65"/>
        <v>3866.8900000000003</v>
      </c>
      <c r="Q140" s="107">
        <f t="shared" si="65"/>
        <v>5649.83</v>
      </c>
      <c r="R140" s="107">
        <f t="shared" si="65"/>
        <v>855.59</v>
      </c>
      <c r="S140" s="107">
        <f t="shared" si="65"/>
        <v>4794.24</v>
      </c>
      <c r="T140" s="107">
        <f t="shared" si="65"/>
        <v>103068.94999999998</v>
      </c>
      <c r="U140" s="107">
        <f t="shared" si="65"/>
        <v>18730.47</v>
      </c>
      <c r="V140" s="107">
        <f t="shared" si="65"/>
        <v>3504.8199999999993</v>
      </c>
      <c r="W140" s="107">
        <f t="shared" si="65"/>
        <v>4693.83</v>
      </c>
      <c r="X140" s="107">
        <f t="shared" si="65"/>
        <v>2441.58</v>
      </c>
      <c r="Y140" s="107">
        <f t="shared" si="65"/>
        <v>1264.75</v>
      </c>
      <c r="Z140" s="107">
        <f t="shared" si="65"/>
        <v>5522.13</v>
      </c>
      <c r="AA140" s="107">
        <f t="shared" si="68"/>
        <v>1303.3600000000001</v>
      </c>
      <c r="AB140" s="107">
        <f t="shared" si="68"/>
        <v>0</v>
      </c>
      <c r="AC140" s="107">
        <f t="shared" si="68"/>
        <v>3501.04</v>
      </c>
      <c r="AD140" s="107">
        <f t="shared" si="64"/>
        <v>31317.05</v>
      </c>
    </row>
    <row r="141" spans="1:30">
      <c r="A141" s="303"/>
      <c r="B141" s="75" t="s">
        <v>143</v>
      </c>
      <c r="C141" s="107">
        <f t="shared" si="65"/>
        <v>234213.46999999997</v>
      </c>
      <c r="D141" s="107">
        <f t="shared" si="63"/>
        <v>0</v>
      </c>
      <c r="E141" s="107">
        <f t="shared" si="65"/>
        <v>221329.34999999998</v>
      </c>
      <c r="F141" s="107">
        <f t="shared" si="65"/>
        <v>12884.12</v>
      </c>
      <c r="G141" s="107">
        <f t="shared" si="65"/>
        <v>0</v>
      </c>
      <c r="H141" s="107">
        <f t="shared" si="65"/>
        <v>0</v>
      </c>
      <c r="I141" s="107">
        <f t="shared" si="65"/>
        <v>0</v>
      </c>
      <c r="J141" s="107">
        <f t="shared" si="65"/>
        <v>0</v>
      </c>
      <c r="K141" s="107">
        <f t="shared" si="65"/>
        <v>0</v>
      </c>
      <c r="L141" s="107">
        <f t="shared" si="65"/>
        <v>0</v>
      </c>
      <c r="M141" s="107">
        <f t="shared" si="65"/>
        <v>0</v>
      </c>
      <c r="N141" s="107">
        <f t="shared" si="65"/>
        <v>0</v>
      </c>
      <c r="O141" s="107">
        <f t="shared" si="65"/>
        <v>0</v>
      </c>
      <c r="P141" s="107">
        <f t="shared" si="65"/>
        <v>0</v>
      </c>
      <c r="Q141" s="107">
        <f t="shared" si="65"/>
        <v>0</v>
      </c>
      <c r="R141" s="107">
        <f t="shared" si="65"/>
        <v>0</v>
      </c>
      <c r="S141" s="107">
        <f t="shared" si="65"/>
        <v>0</v>
      </c>
      <c r="T141" s="107">
        <f t="shared" si="65"/>
        <v>0</v>
      </c>
      <c r="U141" s="107">
        <f t="shared" si="65"/>
        <v>0</v>
      </c>
      <c r="V141" s="107">
        <f t="shared" si="65"/>
        <v>0</v>
      </c>
      <c r="W141" s="107">
        <f t="shared" si="65"/>
        <v>0</v>
      </c>
      <c r="X141" s="107">
        <f t="shared" si="65"/>
        <v>0</v>
      </c>
      <c r="Y141" s="107">
        <f t="shared" si="65"/>
        <v>0</v>
      </c>
      <c r="Z141" s="107">
        <f t="shared" si="65"/>
        <v>0</v>
      </c>
      <c r="AA141" s="107">
        <f t="shared" si="68"/>
        <v>0</v>
      </c>
      <c r="AB141" s="107">
        <f t="shared" si="68"/>
        <v>0</v>
      </c>
      <c r="AC141" s="107">
        <f t="shared" si="68"/>
        <v>0</v>
      </c>
      <c r="AD141" s="107">
        <f t="shared" si="64"/>
        <v>0</v>
      </c>
    </row>
    <row r="142" spans="1:30">
      <c r="A142" s="303"/>
      <c r="B142" s="75" t="s">
        <v>144</v>
      </c>
      <c r="C142" s="107">
        <f t="shared" si="65"/>
        <v>792048.07</v>
      </c>
      <c r="D142" s="107">
        <f t="shared" si="63"/>
        <v>0</v>
      </c>
      <c r="E142" s="107">
        <f t="shared" si="65"/>
        <v>138819.25999999998</v>
      </c>
      <c r="F142" s="107">
        <f t="shared" si="65"/>
        <v>627634.42999999993</v>
      </c>
      <c r="G142" s="107">
        <f t="shared" si="65"/>
        <v>0</v>
      </c>
      <c r="H142" s="107">
        <f t="shared" si="65"/>
        <v>5689.62</v>
      </c>
      <c r="I142" s="107">
        <f t="shared" si="65"/>
        <v>0</v>
      </c>
      <c r="J142" s="107">
        <f t="shared" si="65"/>
        <v>3317.46</v>
      </c>
      <c r="K142" s="107">
        <f t="shared" si="65"/>
        <v>2372.16</v>
      </c>
      <c r="L142" s="107">
        <f t="shared" si="65"/>
        <v>13269.84</v>
      </c>
      <c r="M142" s="107">
        <f t="shared" si="65"/>
        <v>3317.46</v>
      </c>
      <c r="N142" s="107">
        <f t="shared" si="65"/>
        <v>3317.46</v>
      </c>
      <c r="O142" s="107">
        <f t="shared" si="65"/>
        <v>3317.46</v>
      </c>
      <c r="P142" s="107">
        <f t="shared" si="65"/>
        <v>3317.46</v>
      </c>
      <c r="Q142" s="107">
        <f t="shared" si="65"/>
        <v>6634.92</v>
      </c>
      <c r="R142" s="107">
        <f t="shared" si="65"/>
        <v>3317.46</v>
      </c>
      <c r="S142" s="107">
        <f t="shared" si="65"/>
        <v>3317.46</v>
      </c>
      <c r="T142" s="107">
        <f t="shared" si="65"/>
        <v>3317.46</v>
      </c>
      <c r="U142" s="107">
        <f t="shared" si="65"/>
        <v>0</v>
      </c>
      <c r="V142" s="107">
        <f t="shared" si="65"/>
        <v>0</v>
      </c>
      <c r="W142" s="107">
        <f t="shared" si="65"/>
        <v>0</v>
      </c>
      <c r="X142" s="107">
        <f t="shared" si="65"/>
        <v>0</v>
      </c>
      <c r="Y142" s="107">
        <f t="shared" si="65"/>
        <v>0</v>
      </c>
      <c r="Z142" s="107">
        <f t="shared" si="65"/>
        <v>0</v>
      </c>
      <c r="AA142" s="107">
        <f t="shared" si="68"/>
        <v>0</v>
      </c>
      <c r="AB142" s="107">
        <f t="shared" si="68"/>
        <v>0</v>
      </c>
      <c r="AC142" s="107">
        <f t="shared" si="68"/>
        <v>0</v>
      </c>
      <c r="AD142" s="107">
        <f t="shared" si="64"/>
        <v>10952</v>
      </c>
    </row>
    <row r="143" spans="1:30">
      <c r="A143" s="303"/>
      <c r="B143" s="75" t="s">
        <v>145</v>
      </c>
      <c r="C143" s="107">
        <f t="shared" si="65"/>
        <v>95797.5</v>
      </c>
      <c r="D143" s="107">
        <f t="shared" si="63"/>
        <v>0</v>
      </c>
      <c r="E143" s="107">
        <f t="shared" si="65"/>
        <v>95797.5</v>
      </c>
      <c r="F143" s="107">
        <f t="shared" si="65"/>
        <v>0</v>
      </c>
      <c r="G143" s="107">
        <f t="shared" si="65"/>
        <v>0</v>
      </c>
      <c r="H143" s="107">
        <f t="shared" si="65"/>
        <v>0</v>
      </c>
      <c r="I143" s="107">
        <f t="shared" si="65"/>
        <v>0</v>
      </c>
      <c r="J143" s="107">
        <f t="shared" si="65"/>
        <v>0</v>
      </c>
      <c r="K143" s="107">
        <f t="shared" si="65"/>
        <v>0</v>
      </c>
      <c r="L143" s="107">
        <f t="shared" si="65"/>
        <v>0</v>
      </c>
      <c r="M143" s="107">
        <f t="shared" si="65"/>
        <v>0</v>
      </c>
      <c r="N143" s="107">
        <f t="shared" si="65"/>
        <v>0</v>
      </c>
      <c r="O143" s="107">
        <f t="shared" si="65"/>
        <v>0</v>
      </c>
      <c r="P143" s="107">
        <f t="shared" si="65"/>
        <v>0</v>
      </c>
      <c r="Q143" s="107">
        <f t="shared" si="65"/>
        <v>0</v>
      </c>
      <c r="R143" s="107">
        <f t="shared" si="65"/>
        <v>0</v>
      </c>
      <c r="S143" s="107">
        <f t="shared" si="65"/>
        <v>0</v>
      </c>
      <c r="T143" s="107">
        <f t="shared" si="65"/>
        <v>0</v>
      </c>
      <c r="U143" s="107">
        <f t="shared" si="65"/>
        <v>0</v>
      </c>
      <c r="V143" s="107">
        <f t="shared" si="65"/>
        <v>0</v>
      </c>
      <c r="W143" s="107">
        <f t="shared" si="65"/>
        <v>0</v>
      </c>
      <c r="X143" s="107">
        <f t="shared" si="65"/>
        <v>0</v>
      </c>
      <c r="Y143" s="107">
        <f t="shared" si="65"/>
        <v>0</v>
      </c>
      <c r="Z143" s="107">
        <f t="shared" si="65"/>
        <v>0</v>
      </c>
      <c r="AA143" s="107">
        <f t="shared" si="68"/>
        <v>0</v>
      </c>
      <c r="AB143" s="107">
        <f t="shared" si="68"/>
        <v>0</v>
      </c>
      <c r="AC143" s="107">
        <f t="shared" si="68"/>
        <v>0</v>
      </c>
      <c r="AD143" s="107">
        <f t="shared" si="64"/>
        <v>0</v>
      </c>
    </row>
    <row r="144" spans="1:30">
      <c r="A144" s="303"/>
      <c r="B144" s="75" t="s">
        <v>146</v>
      </c>
      <c r="C144" s="107">
        <f t="shared" si="65"/>
        <v>109701.48</v>
      </c>
      <c r="D144" s="107">
        <f t="shared" si="63"/>
        <v>0</v>
      </c>
      <c r="E144" s="107">
        <f t="shared" si="65"/>
        <v>56750.02</v>
      </c>
      <c r="F144" s="107">
        <f t="shared" si="65"/>
        <v>51381.46</v>
      </c>
      <c r="G144" s="107">
        <f t="shared" si="65"/>
        <v>0</v>
      </c>
      <c r="H144" s="107">
        <f t="shared" si="65"/>
        <v>0</v>
      </c>
      <c r="I144" s="107">
        <f t="shared" si="65"/>
        <v>0</v>
      </c>
      <c r="J144" s="107">
        <f t="shared" si="65"/>
        <v>0</v>
      </c>
      <c r="K144" s="107">
        <f t="shared" si="65"/>
        <v>0</v>
      </c>
      <c r="L144" s="107">
        <f t="shared" si="65"/>
        <v>0</v>
      </c>
      <c r="M144" s="107">
        <f t="shared" si="65"/>
        <v>0</v>
      </c>
      <c r="N144" s="107">
        <f t="shared" si="65"/>
        <v>0</v>
      </c>
      <c r="O144" s="107">
        <f t="shared" si="65"/>
        <v>0</v>
      </c>
      <c r="P144" s="107">
        <f t="shared" si="65"/>
        <v>0</v>
      </c>
      <c r="Q144" s="107">
        <f t="shared" si="65"/>
        <v>50</v>
      </c>
      <c r="R144" s="107">
        <f t="shared" si="65"/>
        <v>0</v>
      </c>
      <c r="S144" s="107">
        <f t="shared" si="65"/>
        <v>50</v>
      </c>
      <c r="T144" s="107">
        <f t="shared" si="65"/>
        <v>0</v>
      </c>
      <c r="U144" s="107">
        <f t="shared" si="65"/>
        <v>1520</v>
      </c>
      <c r="V144" s="107">
        <f t="shared" si="65"/>
        <v>0</v>
      </c>
      <c r="W144" s="107">
        <f t="shared" si="65"/>
        <v>0</v>
      </c>
      <c r="X144" s="107">
        <f t="shared" si="65"/>
        <v>1040</v>
      </c>
      <c r="Y144" s="107">
        <f t="shared" si="65"/>
        <v>480</v>
      </c>
      <c r="Z144" s="107">
        <f t="shared" si="65"/>
        <v>0</v>
      </c>
      <c r="AA144" s="107">
        <f t="shared" si="68"/>
        <v>0</v>
      </c>
      <c r="AB144" s="107">
        <f t="shared" si="68"/>
        <v>0</v>
      </c>
      <c r="AC144" s="107">
        <f t="shared" si="68"/>
        <v>0</v>
      </c>
      <c r="AD144" s="107">
        <f t="shared" si="64"/>
        <v>0</v>
      </c>
    </row>
    <row r="145" spans="1:30">
      <c r="A145" s="303"/>
      <c r="B145" s="75" t="s">
        <v>147</v>
      </c>
      <c r="C145" s="107">
        <f t="shared" si="65"/>
        <v>471000</v>
      </c>
      <c r="D145" s="107">
        <f t="shared" si="63"/>
        <v>0</v>
      </c>
      <c r="E145" s="107">
        <f t="shared" si="65"/>
        <v>100000</v>
      </c>
      <c r="F145" s="107">
        <f t="shared" si="65"/>
        <v>371000</v>
      </c>
      <c r="G145" s="107">
        <f t="shared" si="65"/>
        <v>0</v>
      </c>
      <c r="H145" s="107">
        <f t="shared" si="65"/>
        <v>0</v>
      </c>
      <c r="I145" s="107">
        <f t="shared" si="65"/>
        <v>0</v>
      </c>
      <c r="J145" s="107">
        <f t="shared" si="65"/>
        <v>0</v>
      </c>
      <c r="K145" s="107">
        <f t="shared" si="65"/>
        <v>0</v>
      </c>
      <c r="L145" s="107">
        <f t="shared" si="65"/>
        <v>0</v>
      </c>
      <c r="M145" s="107">
        <f t="shared" si="65"/>
        <v>0</v>
      </c>
      <c r="N145" s="107">
        <f t="shared" si="65"/>
        <v>0</v>
      </c>
      <c r="O145" s="107">
        <f t="shared" si="65"/>
        <v>0</v>
      </c>
      <c r="P145" s="107">
        <f t="shared" si="65"/>
        <v>0</v>
      </c>
      <c r="Q145" s="107">
        <f t="shared" si="65"/>
        <v>0</v>
      </c>
      <c r="R145" s="107">
        <f t="shared" si="65"/>
        <v>0</v>
      </c>
      <c r="S145" s="107">
        <f t="shared" si="65"/>
        <v>0</v>
      </c>
      <c r="T145" s="107">
        <f t="shared" si="65"/>
        <v>0</v>
      </c>
      <c r="U145" s="107">
        <f t="shared" si="65"/>
        <v>0</v>
      </c>
      <c r="V145" s="107">
        <f t="shared" si="65"/>
        <v>0</v>
      </c>
      <c r="W145" s="107">
        <f t="shared" si="65"/>
        <v>0</v>
      </c>
      <c r="X145" s="107">
        <f t="shared" si="65"/>
        <v>0</v>
      </c>
      <c r="Y145" s="107">
        <f t="shared" si="65"/>
        <v>0</v>
      </c>
      <c r="Z145" s="107">
        <f t="shared" si="65"/>
        <v>0</v>
      </c>
      <c r="AA145" s="107">
        <f t="shared" si="68"/>
        <v>0</v>
      </c>
      <c r="AB145" s="107">
        <f t="shared" si="68"/>
        <v>0</v>
      </c>
      <c r="AC145" s="107">
        <f t="shared" si="68"/>
        <v>0</v>
      </c>
      <c r="AD145" s="107">
        <f t="shared" si="64"/>
        <v>0</v>
      </c>
    </row>
    <row r="146" spans="1:30">
      <c r="A146" s="303"/>
      <c r="B146" s="75" t="s">
        <v>148</v>
      </c>
      <c r="C146" s="107">
        <f t="shared" si="65"/>
        <v>1143339.9899999998</v>
      </c>
      <c r="D146" s="107">
        <f t="shared" si="63"/>
        <v>0</v>
      </c>
      <c r="E146" s="107">
        <f t="shared" si="65"/>
        <v>259433.96000000002</v>
      </c>
      <c r="F146" s="107">
        <f t="shared" si="65"/>
        <v>163215.43</v>
      </c>
      <c r="G146" s="107">
        <f t="shared" si="65"/>
        <v>0</v>
      </c>
      <c r="H146" s="107">
        <f t="shared" si="65"/>
        <v>0</v>
      </c>
      <c r="I146" s="107">
        <f t="shared" si="65"/>
        <v>0</v>
      </c>
      <c r="J146" s="107">
        <f t="shared" si="65"/>
        <v>0</v>
      </c>
      <c r="K146" s="107">
        <f t="shared" si="65"/>
        <v>0</v>
      </c>
      <c r="L146" s="107">
        <f t="shared" si="65"/>
        <v>701822.67999999993</v>
      </c>
      <c r="M146" s="107">
        <f t="shared" si="65"/>
        <v>0</v>
      </c>
      <c r="N146" s="107">
        <f t="shared" si="65"/>
        <v>701822.67999999993</v>
      </c>
      <c r="O146" s="107">
        <f t="shared" si="65"/>
        <v>0</v>
      </c>
      <c r="P146" s="107">
        <f t="shared" si="65"/>
        <v>0</v>
      </c>
      <c r="Q146" s="107">
        <f t="shared" ref="Q146:Z146" si="69">Q42+Q94</f>
        <v>0</v>
      </c>
      <c r="R146" s="107">
        <f t="shared" si="69"/>
        <v>0</v>
      </c>
      <c r="S146" s="107">
        <f t="shared" si="69"/>
        <v>0</v>
      </c>
      <c r="T146" s="107">
        <f t="shared" si="69"/>
        <v>0</v>
      </c>
      <c r="U146" s="107">
        <f t="shared" si="69"/>
        <v>18867.919999999998</v>
      </c>
      <c r="V146" s="107">
        <f t="shared" si="69"/>
        <v>18867.919999999998</v>
      </c>
      <c r="W146" s="107">
        <f t="shared" si="69"/>
        <v>0</v>
      </c>
      <c r="X146" s="107">
        <f t="shared" si="69"/>
        <v>0</v>
      </c>
      <c r="Y146" s="107">
        <f t="shared" si="69"/>
        <v>0</v>
      </c>
      <c r="Z146" s="107">
        <f t="shared" si="69"/>
        <v>0</v>
      </c>
      <c r="AA146" s="107">
        <f t="shared" si="68"/>
        <v>0</v>
      </c>
      <c r="AB146" s="107">
        <f t="shared" si="68"/>
        <v>0</v>
      </c>
      <c r="AC146" s="107">
        <f t="shared" si="68"/>
        <v>0</v>
      </c>
      <c r="AD146" s="107">
        <f t="shared" si="64"/>
        <v>0</v>
      </c>
    </row>
    <row r="147" spans="1:30">
      <c r="A147" s="303"/>
      <c r="B147" s="75" t="s">
        <v>149</v>
      </c>
      <c r="C147" s="107">
        <f t="shared" ref="C147:Z155" si="70">C43+C95</f>
        <v>0</v>
      </c>
      <c r="D147" s="107">
        <f t="shared" si="63"/>
        <v>0</v>
      </c>
      <c r="E147" s="107">
        <f t="shared" si="70"/>
        <v>0</v>
      </c>
      <c r="F147" s="107">
        <f t="shared" si="70"/>
        <v>0</v>
      </c>
      <c r="G147" s="107">
        <f t="shared" si="70"/>
        <v>0</v>
      </c>
      <c r="H147" s="107">
        <f t="shared" si="70"/>
        <v>0</v>
      </c>
      <c r="I147" s="107">
        <f t="shared" si="70"/>
        <v>0</v>
      </c>
      <c r="J147" s="107">
        <f t="shared" si="70"/>
        <v>0</v>
      </c>
      <c r="K147" s="107">
        <f t="shared" si="70"/>
        <v>0</v>
      </c>
      <c r="L147" s="107">
        <f t="shared" si="70"/>
        <v>0</v>
      </c>
      <c r="M147" s="107">
        <f t="shared" si="70"/>
        <v>0</v>
      </c>
      <c r="N147" s="107">
        <f t="shared" si="70"/>
        <v>0</v>
      </c>
      <c r="O147" s="107">
        <f t="shared" si="70"/>
        <v>0</v>
      </c>
      <c r="P147" s="107">
        <f t="shared" si="70"/>
        <v>0</v>
      </c>
      <c r="Q147" s="107">
        <f t="shared" si="70"/>
        <v>0</v>
      </c>
      <c r="R147" s="107">
        <f t="shared" si="70"/>
        <v>0</v>
      </c>
      <c r="S147" s="107">
        <f t="shared" si="70"/>
        <v>0</v>
      </c>
      <c r="T147" s="107">
        <f t="shared" si="70"/>
        <v>0</v>
      </c>
      <c r="U147" s="107">
        <f t="shared" si="70"/>
        <v>0</v>
      </c>
      <c r="V147" s="107">
        <f t="shared" si="70"/>
        <v>0</v>
      </c>
      <c r="W147" s="107">
        <f t="shared" si="70"/>
        <v>0</v>
      </c>
      <c r="X147" s="107">
        <f t="shared" si="70"/>
        <v>0</v>
      </c>
      <c r="Y147" s="107">
        <f t="shared" si="70"/>
        <v>0</v>
      </c>
      <c r="Z147" s="107">
        <f t="shared" si="70"/>
        <v>0</v>
      </c>
      <c r="AA147" s="107">
        <f t="shared" si="68"/>
        <v>0</v>
      </c>
      <c r="AB147" s="107">
        <f t="shared" si="68"/>
        <v>0</v>
      </c>
      <c r="AC147" s="107">
        <f t="shared" si="68"/>
        <v>0</v>
      </c>
      <c r="AD147" s="107">
        <f t="shared" si="64"/>
        <v>0</v>
      </c>
    </row>
    <row r="148" spans="1:30" ht="13.5" customHeight="1">
      <c r="A148" s="303"/>
      <c r="B148" s="75" t="s">
        <v>150</v>
      </c>
      <c r="C148" s="107">
        <f t="shared" si="70"/>
        <v>1854656.4200000002</v>
      </c>
      <c r="D148" s="107">
        <f t="shared" si="63"/>
        <v>0</v>
      </c>
      <c r="E148" s="107">
        <f t="shared" si="70"/>
        <v>79578.399999999994</v>
      </c>
      <c r="F148" s="107">
        <f t="shared" si="70"/>
        <v>1598867.2000000002</v>
      </c>
      <c r="G148" s="107">
        <f t="shared" si="70"/>
        <v>0</v>
      </c>
      <c r="H148" s="107">
        <f t="shared" si="70"/>
        <v>55063.79</v>
      </c>
      <c r="I148" s="107">
        <f t="shared" si="70"/>
        <v>7855.85</v>
      </c>
      <c r="J148" s="107">
        <f t="shared" si="70"/>
        <v>39352.090000000004</v>
      </c>
      <c r="K148" s="107">
        <f t="shared" si="70"/>
        <v>7855.85</v>
      </c>
      <c r="L148" s="107">
        <f t="shared" si="70"/>
        <v>42358.34</v>
      </c>
      <c r="M148" s="107">
        <f t="shared" si="70"/>
        <v>11843.32</v>
      </c>
      <c r="N148" s="107">
        <f t="shared" si="70"/>
        <v>14803.32</v>
      </c>
      <c r="O148" s="107">
        <f t="shared" si="70"/>
        <v>7855.85</v>
      </c>
      <c r="P148" s="107">
        <f t="shared" si="70"/>
        <v>7855.85</v>
      </c>
      <c r="Q148" s="107">
        <f t="shared" si="70"/>
        <v>78788.69</v>
      </c>
      <c r="R148" s="107">
        <f t="shared" si="70"/>
        <v>0</v>
      </c>
      <c r="S148" s="107">
        <f t="shared" si="70"/>
        <v>78788.69</v>
      </c>
      <c r="T148" s="107">
        <f t="shared" si="70"/>
        <v>2900.9</v>
      </c>
      <c r="U148" s="107">
        <f t="shared" si="70"/>
        <v>0</v>
      </c>
      <c r="V148" s="107">
        <f t="shared" si="70"/>
        <v>0</v>
      </c>
      <c r="W148" s="107">
        <f t="shared" si="70"/>
        <v>0</v>
      </c>
      <c r="X148" s="107">
        <f t="shared" si="70"/>
        <v>0</v>
      </c>
      <c r="Y148" s="107">
        <f t="shared" si="70"/>
        <v>0</v>
      </c>
      <c r="Z148" s="107">
        <f t="shared" si="70"/>
        <v>0</v>
      </c>
      <c r="AA148" s="107">
        <f t="shared" si="68"/>
        <v>0</v>
      </c>
      <c r="AB148" s="107">
        <f t="shared" si="68"/>
        <v>0</v>
      </c>
      <c r="AC148" s="107">
        <f t="shared" si="68"/>
        <v>0</v>
      </c>
      <c r="AD148" s="107">
        <f t="shared" si="64"/>
        <v>0</v>
      </c>
    </row>
    <row r="149" spans="1:30">
      <c r="A149" s="303"/>
      <c r="B149" s="75" t="s">
        <v>151</v>
      </c>
      <c r="C149" s="107">
        <f t="shared" si="70"/>
        <v>1518316.06</v>
      </c>
      <c r="D149" s="107">
        <f t="shared" si="63"/>
        <v>0</v>
      </c>
      <c r="E149" s="107">
        <f t="shared" si="70"/>
        <v>345151.82</v>
      </c>
      <c r="F149" s="107">
        <f t="shared" si="70"/>
        <v>1078069.28</v>
      </c>
      <c r="G149" s="107">
        <f t="shared" si="70"/>
        <v>0</v>
      </c>
      <c r="H149" s="107">
        <f t="shared" si="70"/>
        <v>14840.57</v>
      </c>
      <c r="I149" s="107">
        <f t="shared" si="70"/>
        <v>5568.87</v>
      </c>
      <c r="J149" s="107">
        <f t="shared" si="70"/>
        <v>5568.87</v>
      </c>
      <c r="K149" s="107">
        <f t="shared" si="70"/>
        <v>3702.83</v>
      </c>
      <c r="L149" s="107">
        <f t="shared" si="70"/>
        <v>74358.170000000013</v>
      </c>
      <c r="M149" s="107">
        <f t="shared" si="70"/>
        <v>23912.47</v>
      </c>
      <c r="N149" s="107">
        <f t="shared" si="70"/>
        <v>23912.47</v>
      </c>
      <c r="O149" s="107">
        <f t="shared" si="70"/>
        <v>5568.87</v>
      </c>
      <c r="P149" s="107">
        <f t="shared" si="70"/>
        <v>20964.36</v>
      </c>
      <c r="Q149" s="107">
        <f t="shared" si="70"/>
        <v>5896.22</v>
      </c>
      <c r="R149" s="107">
        <f t="shared" si="70"/>
        <v>2948.11</v>
      </c>
      <c r="S149" s="107">
        <f t="shared" si="70"/>
        <v>2948.11</v>
      </c>
      <c r="T149" s="107">
        <f t="shared" si="70"/>
        <v>0</v>
      </c>
      <c r="U149" s="107">
        <f t="shared" si="70"/>
        <v>0</v>
      </c>
      <c r="V149" s="107">
        <f t="shared" si="70"/>
        <v>0</v>
      </c>
      <c r="W149" s="107">
        <f t="shared" si="70"/>
        <v>0</v>
      </c>
      <c r="X149" s="107">
        <f t="shared" si="70"/>
        <v>0</v>
      </c>
      <c r="Y149" s="107">
        <f t="shared" si="70"/>
        <v>0</v>
      </c>
      <c r="Z149" s="107">
        <f t="shared" si="70"/>
        <v>0</v>
      </c>
      <c r="AA149" s="107">
        <f t="shared" si="68"/>
        <v>0</v>
      </c>
      <c r="AB149" s="107">
        <f t="shared" si="68"/>
        <v>0</v>
      </c>
      <c r="AC149" s="107">
        <f t="shared" si="68"/>
        <v>0</v>
      </c>
      <c r="AD149" s="107">
        <f t="shared" si="64"/>
        <v>0</v>
      </c>
    </row>
    <row r="150" spans="1:30">
      <c r="A150" s="303"/>
      <c r="B150" s="75" t="s">
        <v>152</v>
      </c>
      <c r="C150" s="107">
        <f t="shared" si="70"/>
        <v>16439573.460000001</v>
      </c>
      <c r="D150" s="107">
        <f t="shared" si="63"/>
        <v>0</v>
      </c>
      <c r="E150" s="107">
        <f t="shared" si="70"/>
        <v>7552743.6800000006</v>
      </c>
      <c r="F150" s="107">
        <f t="shared" si="70"/>
        <v>8684811.7100000009</v>
      </c>
      <c r="G150" s="107">
        <f t="shared" si="70"/>
        <v>0</v>
      </c>
      <c r="H150" s="107">
        <f t="shared" si="70"/>
        <v>46276.14</v>
      </c>
      <c r="I150" s="107">
        <f t="shared" si="70"/>
        <v>0</v>
      </c>
      <c r="J150" s="107">
        <f t="shared" si="70"/>
        <v>23138.07</v>
      </c>
      <c r="K150" s="107">
        <f t="shared" si="70"/>
        <v>23138.07</v>
      </c>
      <c r="L150" s="107">
        <f t="shared" si="70"/>
        <v>92552.28</v>
      </c>
      <c r="M150" s="107">
        <f t="shared" si="70"/>
        <v>23138.07</v>
      </c>
      <c r="N150" s="107">
        <f t="shared" si="70"/>
        <v>23138.07</v>
      </c>
      <c r="O150" s="107">
        <f t="shared" si="70"/>
        <v>23138.07</v>
      </c>
      <c r="P150" s="107">
        <f t="shared" si="70"/>
        <v>23138.07</v>
      </c>
      <c r="Q150" s="107">
        <f t="shared" si="70"/>
        <v>46276.14</v>
      </c>
      <c r="R150" s="107">
        <f t="shared" si="70"/>
        <v>23138.07</v>
      </c>
      <c r="S150" s="107">
        <f t="shared" si="70"/>
        <v>23138.07</v>
      </c>
      <c r="T150" s="107">
        <f t="shared" si="70"/>
        <v>5696591.9600000009</v>
      </c>
      <c r="U150" s="107">
        <f t="shared" si="70"/>
        <v>16913.509999999998</v>
      </c>
      <c r="V150" s="107">
        <f t="shared" si="70"/>
        <v>10148.099999999999</v>
      </c>
      <c r="W150" s="107">
        <f t="shared" si="70"/>
        <v>6765.41</v>
      </c>
      <c r="X150" s="107">
        <f t="shared" si="70"/>
        <v>0</v>
      </c>
      <c r="Y150" s="107">
        <f t="shared" si="70"/>
        <v>0</v>
      </c>
      <c r="Z150" s="107">
        <f t="shared" si="70"/>
        <v>0</v>
      </c>
      <c r="AA150" s="107">
        <f t="shared" si="68"/>
        <v>0</v>
      </c>
      <c r="AB150" s="107">
        <f t="shared" si="68"/>
        <v>0</v>
      </c>
      <c r="AC150" s="107">
        <f t="shared" si="68"/>
        <v>576586.75</v>
      </c>
      <c r="AD150" s="107">
        <f t="shared" si="68"/>
        <v>96032</v>
      </c>
    </row>
    <row r="151" spans="1:30">
      <c r="A151" s="303"/>
      <c r="B151" s="75" t="s">
        <v>153</v>
      </c>
      <c r="C151" s="107">
        <f t="shared" si="70"/>
        <v>5797950.0899999999</v>
      </c>
      <c r="D151" s="107">
        <f t="shared" si="63"/>
        <v>-3333333.33</v>
      </c>
      <c r="E151" s="107">
        <f t="shared" si="70"/>
        <v>4363229.5</v>
      </c>
      <c r="F151" s="107">
        <f t="shared" si="70"/>
        <v>4700072.93</v>
      </c>
      <c r="G151" s="107">
        <f t="shared" si="70"/>
        <v>0</v>
      </c>
      <c r="H151" s="107">
        <f t="shared" si="70"/>
        <v>22898.729999999996</v>
      </c>
      <c r="I151" s="107">
        <f t="shared" si="70"/>
        <v>0</v>
      </c>
      <c r="J151" s="107">
        <f t="shared" si="70"/>
        <v>1822.1</v>
      </c>
      <c r="K151" s="107">
        <f t="shared" si="70"/>
        <v>21076.629999999997</v>
      </c>
      <c r="L151" s="107">
        <f t="shared" si="70"/>
        <v>31604.769999999997</v>
      </c>
      <c r="M151" s="107">
        <f t="shared" si="70"/>
        <v>15054.87</v>
      </c>
      <c r="N151" s="107">
        <f t="shared" si="70"/>
        <v>6318.9500000000007</v>
      </c>
      <c r="O151" s="107">
        <f t="shared" si="70"/>
        <v>1227.8499999999999</v>
      </c>
      <c r="P151" s="107">
        <f t="shared" si="70"/>
        <v>9003.0999999999985</v>
      </c>
      <c r="Q151" s="107">
        <f t="shared" si="70"/>
        <v>13477.49</v>
      </c>
      <c r="R151" s="107">
        <f t="shared" si="70"/>
        <v>3143.72</v>
      </c>
      <c r="S151" s="107">
        <f t="shared" si="70"/>
        <v>10333.77</v>
      </c>
      <c r="T151" s="107">
        <f t="shared" si="70"/>
        <v>156856.54</v>
      </c>
      <c r="U151" s="107">
        <f t="shared" si="70"/>
        <v>0</v>
      </c>
      <c r="V151" s="107">
        <f t="shared" si="70"/>
        <v>0</v>
      </c>
      <c r="W151" s="107">
        <f t="shared" si="70"/>
        <v>0</v>
      </c>
      <c r="X151" s="107">
        <f t="shared" si="70"/>
        <v>0</v>
      </c>
      <c r="Y151" s="107">
        <f t="shared" si="70"/>
        <v>0</v>
      </c>
      <c r="Z151" s="107">
        <f t="shared" si="70"/>
        <v>0</v>
      </c>
      <c r="AA151" s="107">
        <f t="shared" si="68"/>
        <v>0</v>
      </c>
      <c r="AB151" s="107">
        <f t="shared" si="68"/>
        <v>0</v>
      </c>
      <c r="AC151" s="107">
        <f t="shared" si="68"/>
        <v>0</v>
      </c>
      <c r="AD151" s="107">
        <f t="shared" si="68"/>
        <v>0</v>
      </c>
    </row>
    <row r="152" spans="1:30">
      <c r="A152" s="303"/>
      <c r="B152" s="75" t="s">
        <v>154</v>
      </c>
      <c r="C152" s="107">
        <f t="shared" si="70"/>
        <v>3487029.3099999996</v>
      </c>
      <c r="D152" s="107">
        <f t="shared" si="63"/>
        <v>0</v>
      </c>
      <c r="E152" s="107">
        <f t="shared" si="70"/>
        <v>3236611.1899999995</v>
      </c>
      <c r="F152" s="107">
        <f t="shared" si="70"/>
        <v>205770.48</v>
      </c>
      <c r="G152" s="107">
        <f t="shared" si="70"/>
        <v>0</v>
      </c>
      <c r="H152" s="107">
        <f t="shared" si="70"/>
        <v>0</v>
      </c>
      <c r="I152" s="107">
        <f t="shared" si="70"/>
        <v>0</v>
      </c>
      <c r="J152" s="107">
        <f t="shared" si="70"/>
        <v>0</v>
      </c>
      <c r="K152" s="107">
        <f t="shared" si="70"/>
        <v>0</v>
      </c>
      <c r="L152" s="107">
        <f t="shared" si="70"/>
        <v>44647.64</v>
      </c>
      <c r="M152" s="107">
        <f t="shared" si="70"/>
        <v>44647.64</v>
      </c>
      <c r="N152" s="107">
        <f t="shared" si="70"/>
        <v>0</v>
      </c>
      <c r="O152" s="107">
        <f t="shared" si="70"/>
        <v>0</v>
      </c>
      <c r="P152" s="107">
        <f t="shared" si="70"/>
        <v>0</v>
      </c>
      <c r="Q152" s="107">
        <f t="shared" si="70"/>
        <v>0</v>
      </c>
      <c r="R152" s="107">
        <f t="shared" si="70"/>
        <v>0</v>
      </c>
      <c r="S152" s="107">
        <f t="shared" si="70"/>
        <v>0</v>
      </c>
      <c r="T152" s="107">
        <f t="shared" si="70"/>
        <v>0</v>
      </c>
      <c r="U152" s="107">
        <f t="shared" si="70"/>
        <v>0</v>
      </c>
      <c r="V152" s="107">
        <f t="shared" si="70"/>
        <v>0</v>
      </c>
      <c r="W152" s="107">
        <f t="shared" si="70"/>
        <v>0</v>
      </c>
      <c r="X152" s="107">
        <f t="shared" si="70"/>
        <v>0</v>
      </c>
      <c r="Y152" s="107">
        <f t="shared" si="70"/>
        <v>0</v>
      </c>
      <c r="Z152" s="107">
        <f t="shared" si="70"/>
        <v>0</v>
      </c>
      <c r="AA152" s="107">
        <f t="shared" si="68"/>
        <v>0</v>
      </c>
      <c r="AB152" s="107">
        <f t="shared" si="68"/>
        <v>0</v>
      </c>
      <c r="AC152" s="107">
        <f t="shared" si="68"/>
        <v>0</v>
      </c>
      <c r="AD152" s="107">
        <f t="shared" si="68"/>
        <v>2515.7600000000002</v>
      </c>
    </row>
    <row r="153" spans="1:30">
      <c r="A153" s="303"/>
      <c r="B153" s="75" t="s">
        <v>155</v>
      </c>
      <c r="C153" s="107">
        <f t="shared" si="70"/>
        <v>2445421.6599999997</v>
      </c>
      <c r="D153" s="107">
        <f t="shared" si="63"/>
        <v>0</v>
      </c>
      <c r="E153" s="107">
        <f t="shared" si="70"/>
        <v>849072.82</v>
      </c>
      <c r="F153" s="107">
        <f t="shared" si="70"/>
        <v>1507954.19</v>
      </c>
      <c r="G153" s="107">
        <f t="shared" si="70"/>
        <v>4111.3999999999996</v>
      </c>
      <c r="H153" s="107">
        <f t="shared" si="70"/>
        <v>23290.380000000005</v>
      </c>
      <c r="I153" s="107">
        <f t="shared" si="70"/>
        <v>0</v>
      </c>
      <c r="J153" s="107">
        <f t="shared" si="70"/>
        <v>14565.570000000002</v>
      </c>
      <c r="K153" s="107">
        <f t="shared" si="70"/>
        <v>8724.8100000000013</v>
      </c>
      <c r="L153" s="107">
        <f t="shared" si="70"/>
        <v>41381.850000000006</v>
      </c>
      <c r="M153" s="107">
        <f t="shared" si="70"/>
        <v>9167.4800000000014</v>
      </c>
      <c r="N153" s="107">
        <f t="shared" si="70"/>
        <v>11285.69</v>
      </c>
      <c r="O153" s="107">
        <f t="shared" si="70"/>
        <v>12203.880000000001</v>
      </c>
      <c r="P153" s="107">
        <f t="shared" si="70"/>
        <v>8724.8000000000011</v>
      </c>
      <c r="Q153" s="107">
        <f t="shared" si="70"/>
        <v>17449.620000000003</v>
      </c>
      <c r="R153" s="107">
        <f t="shared" si="70"/>
        <v>8724.8100000000013</v>
      </c>
      <c r="S153" s="107">
        <f t="shared" si="70"/>
        <v>8724.8100000000013</v>
      </c>
      <c r="T153" s="107">
        <f t="shared" si="70"/>
        <v>38760.32</v>
      </c>
      <c r="U153" s="107">
        <f t="shared" si="70"/>
        <v>6272.8</v>
      </c>
      <c r="V153" s="107">
        <f t="shared" si="70"/>
        <v>626.67999999999995</v>
      </c>
      <c r="W153" s="107">
        <f t="shared" si="70"/>
        <v>5646.12</v>
      </c>
      <c r="X153" s="107">
        <f t="shared" si="70"/>
        <v>0</v>
      </c>
      <c r="Y153" s="107">
        <f t="shared" si="70"/>
        <v>0</v>
      </c>
      <c r="Z153" s="107">
        <f t="shared" si="70"/>
        <v>0</v>
      </c>
      <c r="AA153" s="107">
        <f t="shared" si="68"/>
        <v>0</v>
      </c>
      <c r="AB153" s="107">
        <f t="shared" si="68"/>
        <v>0</v>
      </c>
      <c r="AC153" s="107">
        <f t="shared" si="68"/>
        <v>0</v>
      </c>
      <c r="AD153" s="107">
        <f t="shared" si="68"/>
        <v>43722.720000000001</v>
      </c>
    </row>
    <row r="154" spans="1:30">
      <c r="A154" s="303"/>
      <c r="B154" s="75" t="s">
        <v>156</v>
      </c>
      <c r="C154" s="107">
        <f t="shared" si="70"/>
        <v>257309.58</v>
      </c>
      <c r="D154" s="107">
        <f t="shared" si="63"/>
        <v>0</v>
      </c>
      <c r="E154" s="107">
        <f t="shared" si="70"/>
        <v>63679.25</v>
      </c>
      <c r="F154" s="107">
        <f t="shared" si="70"/>
        <v>69358.490000000005</v>
      </c>
      <c r="G154" s="107">
        <f t="shared" si="70"/>
        <v>0</v>
      </c>
      <c r="H154" s="107">
        <f t="shared" si="70"/>
        <v>0</v>
      </c>
      <c r="I154" s="107">
        <f t="shared" si="70"/>
        <v>0</v>
      </c>
      <c r="J154" s="107">
        <f t="shared" si="70"/>
        <v>0</v>
      </c>
      <c r="K154" s="107">
        <f t="shared" si="70"/>
        <v>0</v>
      </c>
      <c r="L154" s="107">
        <f t="shared" si="70"/>
        <v>0</v>
      </c>
      <c r="M154" s="107">
        <f t="shared" si="70"/>
        <v>0</v>
      </c>
      <c r="N154" s="107">
        <f t="shared" si="70"/>
        <v>0</v>
      </c>
      <c r="O154" s="107">
        <f t="shared" si="70"/>
        <v>0</v>
      </c>
      <c r="P154" s="107">
        <f t="shared" si="70"/>
        <v>0</v>
      </c>
      <c r="Q154" s="107">
        <f t="shared" si="70"/>
        <v>124271.84</v>
      </c>
      <c r="R154" s="107">
        <f t="shared" si="70"/>
        <v>0</v>
      </c>
      <c r="S154" s="107">
        <f t="shared" si="70"/>
        <v>124271.84</v>
      </c>
      <c r="T154" s="107">
        <f t="shared" si="70"/>
        <v>0</v>
      </c>
      <c r="U154" s="107">
        <f t="shared" si="70"/>
        <v>0</v>
      </c>
      <c r="V154" s="107">
        <f t="shared" si="70"/>
        <v>0</v>
      </c>
      <c r="W154" s="107">
        <f t="shared" si="70"/>
        <v>0</v>
      </c>
      <c r="X154" s="107">
        <f t="shared" si="70"/>
        <v>0</v>
      </c>
      <c r="Y154" s="107">
        <f t="shared" si="70"/>
        <v>0</v>
      </c>
      <c r="Z154" s="107">
        <f t="shared" si="70"/>
        <v>0</v>
      </c>
      <c r="AA154" s="107">
        <f t="shared" si="68"/>
        <v>0</v>
      </c>
      <c r="AB154" s="107">
        <f t="shared" si="68"/>
        <v>0</v>
      </c>
      <c r="AC154" s="107">
        <f t="shared" si="68"/>
        <v>0</v>
      </c>
      <c r="AD154" s="107">
        <f t="shared" si="68"/>
        <v>0</v>
      </c>
    </row>
    <row r="155" spans="1:30">
      <c r="A155" s="304"/>
      <c r="B155" s="76" t="s">
        <v>119</v>
      </c>
      <c r="C155" s="111">
        <f t="shared" si="70"/>
        <v>36643147.940000005</v>
      </c>
      <c r="D155" s="111">
        <f>SUM(D139:D154)</f>
        <v>-3333333.33</v>
      </c>
      <c r="E155" s="111">
        <f t="shared" ref="E155:AC155" si="71">SUM(E139:E154)</f>
        <v>18049595.100000001</v>
      </c>
      <c r="F155" s="111">
        <f t="shared" si="71"/>
        <v>20286079.300000001</v>
      </c>
      <c r="G155" s="111">
        <f t="shared" si="71"/>
        <v>6940.19</v>
      </c>
      <c r="H155" s="111">
        <f t="shared" si="71"/>
        <v>182986.64</v>
      </c>
      <c r="I155" s="111">
        <f t="shared" si="71"/>
        <v>13953.119999999999</v>
      </c>
      <c r="J155" s="111">
        <f t="shared" si="71"/>
        <v>95791.540000000023</v>
      </c>
      <c r="K155" s="111">
        <f t="shared" si="71"/>
        <v>73241.98</v>
      </c>
      <c r="L155" s="111">
        <f t="shared" si="71"/>
        <v>1068810.3800000001</v>
      </c>
      <c r="M155" s="111">
        <f t="shared" si="71"/>
        <v>136445.47999999998</v>
      </c>
      <c r="N155" s="111">
        <f t="shared" si="71"/>
        <v>793860.98999999976</v>
      </c>
      <c r="O155" s="111">
        <f t="shared" si="71"/>
        <v>59258.549999999988</v>
      </c>
      <c r="P155" s="111">
        <f t="shared" si="71"/>
        <v>79245.36</v>
      </c>
      <c r="Q155" s="111">
        <f t="shared" si="71"/>
        <v>303244.41000000003</v>
      </c>
      <c r="R155" s="111">
        <f t="shared" si="71"/>
        <v>44502.59</v>
      </c>
      <c r="S155" s="111">
        <f t="shared" si="71"/>
        <v>258741.82</v>
      </c>
      <c r="T155" s="111">
        <f t="shared" si="71"/>
        <v>6027741.5200000014</v>
      </c>
      <c r="U155" s="111">
        <f t="shared" si="71"/>
        <v>85765.440000000002</v>
      </c>
      <c r="V155" s="111">
        <f t="shared" si="71"/>
        <v>47223.959999999992</v>
      </c>
      <c r="W155" s="111">
        <f t="shared" si="71"/>
        <v>26489.66</v>
      </c>
      <c r="X155" s="111">
        <f t="shared" si="71"/>
        <v>3481.58</v>
      </c>
      <c r="Y155" s="111">
        <f t="shared" si="71"/>
        <v>1744.75</v>
      </c>
      <c r="Z155" s="111">
        <f t="shared" si="71"/>
        <v>5522.13</v>
      </c>
      <c r="AA155" s="111">
        <f t="shared" si="71"/>
        <v>1303.3600000000001</v>
      </c>
      <c r="AB155" s="111">
        <f t="shared" si="71"/>
        <v>0</v>
      </c>
      <c r="AC155" s="111">
        <f t="shared" si="71"/>
        <v>586129.63</v>
      </c>
      <c r="AD155" s="107">
        <f t="shared" ref="AD155:AD156" si="72">AD51+AD103</f>
        <v>184539.53</v>
      </c>
    </row>
    <row r="156" spans="1:30">
      <c r="A156" s="102"/>
      <c r="B156" s="112" t="s">
        <v>2</v>
      </c>
      <c r="C156" s="113">
        <f>C52+C104</f>
        <v>204300680.58325005</v>
      </c>
      <c r="D156" s="113">
        <f t="shared" ref="D156:AC156" si="73">D155+D138+D118+D124</f>
        <v>-1357459.2399500001</v>
      </c>
      <c r="E156" s="113">
        <f t="shared" si="73"/>
        <v>57733170.353200004</v>
      </c>
      <c r="F156" s="113">
        <f t="shared" si="73"/>
        <v>115006010.6318</v>
      </c>
      <c r="G156" s="113">
        <f t="shared" si="73"/>
        <v>1794573.2600999998</v>
      </c>
      <c r="H156" s="113">
        <f t="shared" si="73"/>
        <v>5330343.6545000002</v>
      </c>
      <c r="I156" s="113">
        <f t="shared" si="73"/>
        <v>1957581.5999999999</v>
      </c>
      <c r="J156" s="113">
        <f t="shared" si="73"/>
        <v>1086264.3173750001</v>
      </c>
      <c r="K156" s="113">
        <f t="shared" si="73"/>
        <v>2286497.7371249995</v>
      </c>
      <c r="L156" s="113">
        <f t="shared" si="73"/>
        <v>6513986.3561249999</v>
      </c>
      <c r="M156" s="113">
        <f t="shared" si="73"/>
        <v>1226007.3470000001</v>
      </c>
      <c r="N156" s="113">
        <f t="shared" si="73"/>
        <v>2114843.3354249997</v>
      </c>
      <c r="O156" s="113">
        <f t="shared" si="73"/>
        <v>2617098.5489250002</v>
      </c>
      <c r="P156" s="113">
        <f t="shared" si="73"/>
        <v>556037.12477500003</v>
      </c>
      <c r="Q156" s="113">
        <f t="shared" si="73"/>
        <v>2353771.8731749998</v>
      </c>
      <c r="R156" s="113">
        <f t="shared" si="73"/>
        <v>825598.17407499964</v>
      </c>
      <c r="S156" s="113">
        <f t="shared" si="73"/>
        <v>1528173.6990999999</v>
      </c>
      <c r="T156" s="113">
        <f t="shared" si="73"/>
        <v>7087991.6700000009</v>
      </c>
      <c r="U156" s="113">
        <f t="shared" si="73"/>
        <v>18720856.954399999</v>
      </c>
      <c r="V156" s="113">
        <f t="shared" si="73"/>
        <v>7525020.4500000002</v>
      </c>
      <c r="W156" s="113">
        <f t="shared" si="73"/>
        <v>4705183.6062000003</v>
      </c>
      <c r="X156" s="113">
        <f t="shared" si="73"/>
        <v>3274990.6381999999</v>
      </c>
      <c r="Y156" s="113">
        <f t="shared" si="73"/>
        <v>1233048.26</v>
      </c>
      <c r="Z156" s="113">
        <f t="shared" si="73"/>
        <v>1317852.06</v>
      </c>
      <c r="AA156" s="113">
        <f t="shared" si="73"/>
        <v>664761.93999999994</v>
      </c>
      <c r="AB156" s="113">
        <f t="shared" si="73"/>
        <v>0</v>
      </c>
      <c r="AC156" s="113">
        <f t="shared" si="73"/>
        <v>3705881.3300000005</v>
      </c>
      <c r="AD156" s="107">
        <f t="shared" si="72"/>
        <v>4187264.87</v>
      </c>
    </row>
    <row r="157" spans="1:30">
      <c r="C157" s="114"/>
    </row>
    <row r="158" spans="1:30" s="85" customFormat="1">
      <c r="B158" s="115" t="s">
        <v>58</v>
      </c>
      <c r="C158" s="115">
        <f>C156-利润考核表结果表!B82</f>
        <v>0</v>
      </c>
      <c r="D158" s="116">
        <f>D156-利润考核表结果表!C82</f>
        <v>0</v>
      </c>
      <c r="E158" s="115">
        <f>E156-利润考核表结果表!D82</f>
        <v>0</v>
      </c>
      <c r="F158" s="116">
        <f>F156-利润考核表结果表!E82</f>
        <v>0</v>
      </c>
      <c r="G158" s="115">
        <f>G156-利润考核表结果表!F82</f>
        <v>0</v>
      </c>
      <c r="H158" s="115">
        <f>H156-利润考核表结果表!G82</f>
        <v>0</v>
      </c>
      <c r="I158" s="115">
        <f>I156-利润考核表结果表!H82</f>
        <v>0</v>
      </c>
      <c r="J158" s="115">
        <f>J156-利润考核表结果表!I82</f>
        <v>0</v>
      </c>
      <c r="K158" s="115">
        <f>K156-利润考核表结果表!J82</f>
        <v>0</v>
      </c>
      <c r="L158" s="115">
        <f>L156-利润考核表结果表!K82</f>
        <v>0</v>
      </c>
      <c r="M158" s="115">
        <f>M156-利润考核表结果表!L82</f>
        <v>0</v>
      </c>
      <c r="N158" s="115">
        <f>N156-利润考核表结果表!M82</f>
        <v>0</v>
      </c>
      <c r="O158" s="115">
        <f>O156-利润考核表结果表!N82</f>
        <v>0</v>
      </c>
      <c r="P158" s="115">
        <f>P156-利润考核表结果表!O82</f>
        <v>0</v>
      </c>
      <c r="Q158" s="115">
        <f>Q156-利润考核表结果表!P82</f>
        <v>0</v>
      </c>
      <c r="R158" s="115">
        <f>R156-利润考核表结果表!Q82</f>
        <v>0</v>
      </c>
      <c r="S158" s="115">
        <f>S156-利润考核表结果表!R82</f>
        <v>0</v>
      </c>
      <c r="T158" s="115">
        <f>T156-利润考核表结果表!S82</f>
        <v>0</v>
      </c>
      <c r="U158" s="115">
        <f>U156-利润考核表结果表!T82</f>
        <v>0</v>
      </c>
      <c r="V158" s="115">
        <f>V156-利润考核表结果表!U82</f>
        <v>0</v>
      </c>
      <c r="W158" s="115">
        <f>W156-利润考核表结果表!V82</f>
        <v>0</v>
      </c>
      <c r="X158" s="115">
        <f>X156-利润考核表结果表!W82</f>
        <v>0</v>
      </c>
      <c r="Y158" s="115">
        <f>Y156-利润考核表结果表!X82</f>
        <v>0</v>
      </c>
      <c r="Z158" s="115">
        <f>Z156-利润考核表结果表!Y82</f>
        <v>0</v>
      </c>
      <c r="AA158" s="115">
        <f>AA156-利润考核表结果表!Z82</f>
        <v>0</v>
      </c>
      <c r="AB158" s="115">
        <f>AB156-利润考核表结果表!AA82</f>
        <v>0</v>
      </c>
      <c r="AC158" s="115">
        <f>AC156-利润考核表结果表!AB82</f>
        <v>0</v>
      </c>
      <c r="AD158" s="115">
        <f>AD156-利润考核表结果表!AC82</f>
        <v>0</v>
      </c>
    </row>
    <row r="160" spans="1:30">
      <c r="T160" s="86"/>
      <c r="U160" s="86"/>
      <c r="V160" s="86"/>
    </row>
  </sheetData>
  <mergeCells count="12">
    <mergeCell ref="A125:A138"/>
    <mergeCell ref="A139:A155"/>
    <mergeCell ref="A67:A72"/>
    <mergeCell ref="A73:A86"/>
    <mergeCell ref="A87:A103"/>
    <mergeCell ref="A108:A118"/>
    <mergeCell ref="A119:A124"/>
    <mergeCell ref="A4:A14"/>
    <mergeCell ref="A15:A20"/>
    <mergeCell ref="A21:A34"/>
    <mergeCell ref="A35:A51"/>
    <mergeCell ref="A56:A66"/>
  </mergeCells>
  <phoneticPr fontId="40" type="noConversion"/>
  <pageMargins left="0.69930555555555596" right="0.69930555555555596"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workbookViewId="0">
      <pane xSplit="1" ySplit="5" topLeftCell="G63" activePane="bottomRight" state="frozen"/>
      <selection pane="topRight"/>
      <selection pane="bottomLeft"/>
      <selection pane="bottomRight" activeCell="N76" sqref="N76"/>
    </sheetView>
  </sheetViews>
  <sheetFormatPr defaultColWidth="14" defaultRowHeight="13.5"/>
  <cols>
    <col min="1" max="1" width="29.25" style="9" customWidth="1"/>
    <col min="2" max="2" width="18.625" style="9" customWidth="1"/>
    <col min="3" max="39" width="12.75" style="9" customWidth="1"/>
    <col min="40" max="16384" width="14" style="9"/>
  </cols>
  <sheetData>
    <row r="1" spans="1:39" ht="16.350000000000001" customHeight="1">
      <c r="A1" s="292"/>
      <c r="B1" s="292"/>
      <c r="C1" s="292"/>
      <c r="D1" s="292"/>
      <c r="E1" s="292"/>
      <c r="F1" s="292"/>
      <c r="G1" s="292"/>
      <c r="H1" s="292"/>
      <c r="I1" s="292"/>
      <c r="J1" s="292"/>
      <c r="K1" s="292"/>
      <c r="L1" s="292"/>
      <c r="M1" s="292"/>
      <c r="N1" s="292"/>
      <c r="O1" s="292"/>
      <c r="P1" s="292"/>
      <c r="Q1" s="292"/>
      <c r="R1" s="292"/>
      <c r="S1" s="292"/>
      <c r="T1" s="292"/>
      <c r="U1" s="292"/>
      <c r="V1" s="292"/>
      <c r="W1" s="292"/>
      <c r="X1" s="292"/>
      <c r="Y1" s="292"/>
      <c r="Z1" s="292"/>
      <c r="AA1" s="292"/>
      <c r="AB1" s="292"/>
      <c r="AC1" s="292"/>
      <c r="AD1" s="292"/>
      <c r="AE1" s="292"/>
      <c r="AF1" s="292"/>
      <c r="AG1" s="292"/>
      <c r="AH1" s="292"/>
      <c r="AI1" s="292"/>
      <c r="AJ1" s="292"/>
      <c r="AK1" s="292"/>
      <c r="AL1" s="291"/>
      <c r="AM1" s="291"/>
    </row>
    <row r="2" spans="1:39" ht="16.350000000000001" customHeight="1">
      <c r="A2" s="292"/>
      <c r="B2" s="292"/>
      <c r="C2" s="292"/>
      <c r="D2" s="292"/>
      <c r="E2" s="292"/>
      <c r="F2" s="292"/>
      <c r="G2" s="292"/>
      <c r="H2" s="292"/>
      <c r="I2" s="292"/>
      <c r="J2" s="292"/>
      <c r="K2" s="292"/>
      <c r="L2" s="292"/>
      <c r="M2" s="292"/>
      <c r="N2" s="292"/>
      <c r="O2" s="292"/>
      <c r="P2" s="292"/>
      <c r="Q2" s="292"/>
      <c r="R2" s="292"/>
      <c r="S2" s="292"/>
      <c r="T2" s="292"/>
      <c r="U2" s="292"/>
      <c r="V2" s="292"/>
      <c r="W2" s="292"/>
      <c r="X2" s="292"/>
      <c r="Y2" s="292"/>
      <c r="Z2" s="292"/>
      <c r="AA2" s="292"/>
      <c r="AB2" s="292"/>
      <c r="AC2" s="292"/>
      <c r="AD2" s="292"/>
      <c r="AE2" s="292"/>
      <c r="AF2" s="292"/>
      <c r="AG2" s="292"/>
      <c r="AH2" s="292"/>
      <c r="AI2" s="292"/>
      <c r="AJ2" s="292"/>
      <c r="AK2" s="292"/>
      <c r="AL2" s="291"/>
      <c r="AM2" s="291"/>
    </row>
    <row r="3" spans="1:39" ht="16.350000000000001" customHeight="1">
      <c r="A3" s="291"/>
      <c r="B3" s="291"/>
      <c r="C3" s="291"/>
      <c r="D3" s="291"/>
      <c r="E3" s="291"/>
      <c r="F3" s="291"/>
      <c r="G3" s="291"/>
      <c r="H3" s="291"/>
      <c r="I3" s="291"/>
      <c r="J3" s="291"/>
      <c r="K3" s="291"/>
      <c r="L3" s="291"/>
      <c r="M3" s="291"/>
      <c r="N3" s="291"/>
      <c r="O3" s="291"/>
      <c r="P3" s="291"/>
      <c r="Q3" s="291"/>
      <c r="R3" s="291"/>
      <c r="S3" s="291"/>
      <c r="T3" s="291"/>
      <c r="U3" s="291"/>
      <c r="V3" s="291"/>
      <c r="W3" s="291"/>
      <c r="X3" s="291"/>
      <c r="Y3" s="291"/>
      <c r="Z3" s="291"/>
      <c r="AA3" s="291"/>
      <c r="AB3" s="291"/>
      <c r="AC3" s="291"/>
      <c r="AD3" s="291"/>
      <c r="AE3" s="291"/>
      <c r="AF3" s="291"/>
      <c r="AG3" s="291"/>
      <c r="AH3" s="291"/>
      <c r="AI3" s="291"/>
      <c r="AJ3" s="291"/>
      <c r="AK3" s="291"/>
      <c r="AL3" s="291"/>
      <c r="AM3" s="291"/>
    </row>
    <row r="4" spans="1:39" ht="16.350000000000001" customHeight="1">
      <c r="A4" s="290"/>
      <c r="B4" s="293"/>
      <c r="C4" s="293"/>
      <c r="D4" s="290"/>
      <c r="E4" s="291"/>
      <c r="F4" s="291"/>
      <c r="G4" s="291"/>
      <c r="H4" s="291"/>
      <c r="I4" s="291"/>
      <c r="J4" s="291"/>
      <c r="K4" s="291"/>
      <c r="L4" s="291"/>
      <c r="M4" s="291"/>
      <c r="N4" s="291"/>
      <c r="O4" s="291"/>
      <c r="P4" s="291"/>
      <c r="Q4" s="291"/>
      <c r="R4" s="291"/>
      <c r="S4" s="291"/>
      <c r="T4" s="291"/>
      <c r="U4" s="291"/>
      <c r="V4" s="291"/>
      <c r="W4" s="291"/>
      <c r="X4" s="291"/>
      <c r="Y4" s="291"/>
      <c r="Z4" s="291"/>
      <c r="AA4" s="291"/>
      <c r="AB4" s="291"/>
      <c r="AC4" s="291"/>
      <c r="AD4" s="291"/>
      <c r="AE4" s="291"/>
      <c r="AF4" s="291"/>
      <c r="AG4" s="291"/>
      <c r="AH4" s="291"/>
      <c r="AI4" s="291"/>
      <c r="AJ4" s="291"/>
      <c r="AK4" s="291"/>
      <c r="AL4" s="291"/>
      <c r="AM4" s="291"/>
    </row>
    <row r="5" spans="1:39" ht="16.350000000000001" customHeight="1">
      <c r="A5" s="81" t="s">
        <v>1</v>
      </c>
      <c r="B5" s="81" t="s">
        <v>160</v>
      </c>
      <c r="C5" s="81" t="s">
        <v>4</v>
      </c>
      <c r="D5" s="81" t="s">
        <v>161</v>
      </c>
      <c r="E5" s="81" t="s">
        <v>162</v>
      </c>
      <c r="F5" s="81" t="s">
        <v>163</v>
      </c>
      <c r="G5" s="81" t="s">
        <v>164</v>
      </c>
      <c r="H5" s="81" t="s">
        <v>165</v>
      </c>
      <c r="I5" s="81" t="s">
        <v>166</v>
      </c>
      <c r="J5" s="81" t="s">
        <v>167</v>
      </c>
      <c r="K5" s="81" t="s">
        <v>168</v>
      </c>
      <c r="L5" s="81" t="s">
        <v>30</v>
      </c>
      <c r="M5" s="81" t="s">
        <v>29</v>
      </c>
      <c r="N5" s="81" t="s">
        <v>5</v>
      </c>
      <c r="O5" s="81" t="s">
        <v>163</v>
      </c>
      <c r="P5" s="81" t="s">
        <v>19</v>
      </c>
      <c r="Q5" s="81" t="s">
        <v>12</v>
      </c>
      <c r="R5" s="81" t="s">
        <v>13</v>
      </c>
      <c r="S5" s="81" t="s">
        <v>10</v>
      </c>
      <c r="T5" s="81" t="s">
        <v>18</v>
      </c>
      <c r="U5" s="81" t="s">
        <v>17</v>
      </c>
      <c r="V5" s="81" t="s">
        <v>15</v>
      </c>
      <c r="W5" s="81" t="s">
        <v>164</v>
      </c>
      <c r="X5" s="81" t="s">
        <v>28</v>
      </c>
      <c r="Y5" s="81" t="s">
        <v>21</v>
      </c>
      <c r="Z5" s="81" t="s">
        <v>22</v>
      </c>
      <c r="AA5" s="81" t="s">
        <v>23</v>
      </c>
      <c r="AB5" s="81" t="s">
        <v>24</v>
      </c>
      <c r="AC5" s="81" t="s">
        <v>25</v>
      </c>
      <c r="AD5" s="81" t="s">
        <v>26</v>
      </c>
      <c r="AE5" s="81" t="s">
        <v>60</v>
      </c>
      <c r="AF5" s="81" t="s">
        <v>9</v>
      </c>
      <c r="AG5" s="81" t="s">
        <v>6</v>
      </c>
      <c r="AH5" s="81" t="s">
        <v>8</v>
      </c>
      <c r="AI5" s="81" t="s">
        <v>14</v>
      </c>
      <c r="AJ5" s="81" t="s">
        <v>725</v>
      </c>
      <c r="AK5" s="81" t="s">
        <v>726</v>
      </c>
    </row>
    <row r="6" spans="1:39" ht="16.350000000000001" customHeight="1">
      <c r="A6" s="82" t="s">
        <v>169</v>
      </c>
      <c r="B6" s="83">
        <v>0</v>
      </c>
      <c r="C6" s="83">
        <v>0</v>
      </c>
      <c r="D6" s="83">
        <v>0</v>
      </c>
      <c r="E6" s="83">
        <v>0</v>
      </c>
      <c r="F6" s="83">
        <v>0</v>
      </c>
      <c r="G6" s="83">
        <v>0</v>
      </c>
      <c r="H6" s="83">
        <v>0</v>
      </c>
      <c r="I6" s="83">
        <v>0</v>
      </c>
      <c r="J6" s="83">
        <v>0</v>
      </c>
      <c r="K6" s="83">
        <v>0</v>
      </c>
      <c r="L6" s="83">
        <v>0</v>
      </c>
      <c r="M6" s="83">
        <v>0</v>
      </c>
      <c r="N6" s="83">
        <v>0</v>
      </c>
      <c r="O6" s="83">
        <v>0</v>
      </c>
      <c r="P6" s="83">
        <v>0</v>
      </c>
      <c r="Q6" s="83">
        <v>0</v>
      </c>
      <c r="R6" s="83">
        <v>0</v>
      </c>
      <c r="S6" s="83">
        <v>0</v>
      </c>
      <c r="T6" s="83">
        <v>0</v>
      </c>
      <c r="U6" s="83">
        <v>0</v>
      </c>
      <c r="V6" s="83">
        <v>0</v>
      </c>
      <c r="W6" s="83">
        <v>0</v>
      </c>
      <c r="X6" s="83">
        <v>0</v>
      </c>
      <c r="Y6" s="83">
        <v>0</v>
      </c>
      <c r="Z6" s="83">
        <v>0</v>
      </c>
      <c r="AA6" s="83">
        <v>0</v>
      </c>
      <c r="AB6" s="83">
        <v>0</v>
      </c>
      <c r="AC6" s="83">
        <v>0</v>
      </c>
      <c r="AD6" s="83">
        <v>0</v>
      </c>
      <c r="AE6" s="83">
        <v>0</v>
      </c>
      <c r="AF6" s="83">
        <v>0</v>
      </c>
      <c r="AG6" s="83">
        <v>0</v>
      </c>
      <c r="AH6" s="83">
        <v>0</v>
      </c>
      <c r="AI6" s="83">
        <v>0</v>
      </c>
      <c r="AJ6" s="83">
        <v>0</v>
      </c>
      <c r="AK6" s="83">
        <v>0</v>
      </c>
    </row>
    <row r="7" spans="1:39" ht="16.350000000000001" customHeight="1">
      <c r="A7" s="82" t="s">
        <v>170</v>
      </c>
      <c r="B7" s="83">
        <v>0</v>
      </c>
      <c r="C7" s="83">
        <v>0</v>
      </c>
      <c r="D7" s="83">
        <v>0</v>
      </c>
      <c r="E7" s="83">
        <v>0</v>
      </c>
      <c r="F7" s="83">
        <v>0</v>
      </c>
      <c r="G7" s="83">
        <v>0</v>
      </c>
      <c r="H7" s="83">
        <v>0</v>
      </c>
      <c r="I7" s="83">
        <v>0</v>
      </c>
      <c r="J7" s="83">
        <v>0</v>
      </c>
      <c r="K7" s="83">
        <v>0</v>
      </c>
      <c r="L7" s="83">
        <v>0</v>
      </c>
      <c r="M7" s="83">
        <v>0</v>
      </c>
      <c r="N7" s="83">
        <v>0</v>
      </c>
      <c r="O7" s="83">
        <v>0</v>
      </c>
      <c r="P7" s="83">
        <v>0</v>
      </c>
      <c r="Q7" s="83">
        <v>0</v>
      </c>
      <c r="R7" s="83">
        <v>0</v>
      </c>
      <c r="S7" s="83">
        <v>0</v>
      </c>
      <c r="T7" s="83">
        <v>0</v>
      </c>
      <c r="U7" s="83">
        <v>0</v>
      </c>
      <c r="V7" s="83">
        <v>0</v>
      </c>
      <c r="W7" s="83">
        <v>0</v>
      </c>
      <c r="X7" s="83">
        <v>0</v>
      </c>
      <c r="Y7" s="83">
        <v>0</v>
      </c>
      <c r="Z7" s="83">
        <v>0</v>
      </c>
      <c r="AA7" s="83">
        <v>0</v>
      </c>
      <c r="AB7" s="83">
        <v>0</v>
      </c>
      <c r="AC7" s="83">
        <v>0</v>
      </c>
      <c r="AD7" s="83">
        <v>0</v>
      </c>
      <c r="AE7" s="83">
        <v>0</v>
      </c>
      <c r="AF7" s="83">
        <v>0</v>
      </c>
      <c r="AG7" s="83">
        <v>0</v>
      </c>
      <c r="AH7" s="83">
        <v>0</v>
      </c>
      <c r="AI7" s="83">
        <v>0</v>
      </c>
      <c r="AJ7" s="83">
        <v>0</v>
      </c>
      <c r="AK7" s="83">
        <v>0</v>
      </c>
    </row>
    <row r="8" spans="1:39" ht="16.350000000000001" customHeight="1">
      <c r="A8" s="82" t="s">
        <v>171</v>
      </c>
      <c r="B8" s="83">
        <v>0</v>
      </c>
      <c r="C8" s="83">
        <v>0</v>
      </c>
      <c r="D8" s="83">
        <v>0</v>
      </c>
      <c r="E8" s="83">
        <v>0</v>
      </c>
      <c r="F8" s="83">
        <v>0</v>
      </c>
      <c r="G8" s="83">
        <v>0</v>
      </c>
      <c r="H8" s="83">
        <v>0</v>
      </c>
      <c r="I8" s="83">
        <v>0</v>
      </c>
      <c r="J8" s="83">
        <v>0</v>
      </c>
      <c r="K8" s="83">
        <v>0</v>
      </c>
      <c r="L8" s="83">
        <v>0</v>
      </c>
      <c r="M8" s="83">
        <v>0</v>
      </c>
      <c r="N8" s="83">
        <v>0</v>
      </c>
      <c r="O8" s="83">
        <v>0</v>
      </c>
      <c r="P8" s="83">
        <v>0</v>
      </c>
      <c r="Q8" s="83">
        <v>0</v>
      </c>
      <c r="R8" s="83">
        <v>0</v>
      </c>
      <c r="S8" s="83">
        <v>0</v>
      </c>
      <c r="T8" s="83">
        <v>0</v>
      </c>
      <c r="U8" s="83">
        <v>0</v>
      </c>
      <c r="V8" s="83">
        <v>0</v>
      </c>
      <c r="W8" s="83">
        <v>0</v>
      </c>
      <c r="X8" s="83">
        <v>0</v>
      </c>
      <c r="Y8" s="83">
        <v>0</v>
      </c>
      <c r="Z8" s="83">
        <v>0</v>
      </c>
      <c r="AA8" s="83">
        <v>0</v>
      </c>
      <c r="AB8" s="83">
        <v>0</v>
      </c>
      <c r="AC8" s="83">
        <v>0</v>
      </c>
      <c r="AD8" s="83">
        <v>0</v>
      </c>
      <c r="AE8" s="83">
        <v>0</v>
      </c>
      <c r="AF8" s="83">
        <v>0</v>
      </c>
      <c r="AG8" s="83">
        <v>0</v>
      </c>
      <c r="AH8" s="83">
        <v>0</v>
      </c>
      <c r="AI8" s="83">
        <v>0</v>
      </c>
      <c r="AJ8" s="83">
        <v>0</v>
      </c>
      <c r="AK8" s="83">
        <v>0</v>
      </c>
    </row>
    <row r="9" spans="1:39" ht="16.350000000000001" customHeight="1">
      <c r="A9" s="82" t="s">
        <v>172</v>
      </c>
      <c r="B9" s="83">
        <v>0</v>
      </c>
      <c r="C9" s="83">
        <v>0</v>
      </c>
      <c r="D9" s="83">
        <v>0</v>
      </c>
      <c r="E9" s="83">
        <v>0</v>
      </c>
      <c r="F9" s="83">
        <v>0</v>
      </c>
      <c r="G9" s="83">
        <v>0</v>
      </c>
      <c r="H9" s="83">
        <v>0</v>
      </c>
      <c r="I9" s="83">
        <v>0</v>
      </c>
      <c r="J9" s="83">
        <v>0</v>
      </c>
      <c r="K9" s="83">
        <v>0</v>
      </c>
      <c r="L9" s="83">
        <v>0</v>
      </c>
      <c r="M9" s="83">
        <v>0</v>
      </c>
      <c r="N9" s="83">
        <v>0</v>
      </c>
      <c r="O9" s="83">
        <v>0</v>
      </c>
      <c r="P9" s="83">
        <v>0</v>
      </c>
      <c r="Q9" s="83">
        <v>0</v>
      </c>
      <c r="R9" s="83">
        <v>0</v>
      </c>
      <c r="S9" s="83">
        <v>0</v>
      </c>
      <c r="T9" s="83">
        <v>0</v>
      </c>
      <c r="U9" s="83">
        <v>0</v>
      </c>
      <c r="V9" s="83">
        <v>0</v>
      </c>
      <c r="W9" s="83">
        <v>0</v>
      </c>
      <c r="X9" s="83">
        <v>0</v>
      </c>
      <c r="Y9" s="83">
        <v>0</v>
      </c>
      <c r="Z9" s="83">
        <v>0</v>
      </c>
      <c r="AA9" s="83">
        <v>0</v>
      </c>
      <c r="AB9" s="83">
        <v>0</v>
      </c>
      <c r="AC9" s="83">
        <v>0</v>
      </c>
      <c r="AD9" s="83">
        <v>0</v>
      </c>
      <c r="AE9" s="83">
        <v>0</v>
      </c>
      <c r="AF9" s="83">
        <v>0</v>
      </c>
      <c r="AG9" s="83">
        <v>0</v>
      </c>
      <c r="AH9" s="83">
        <v>0</v>
      </c>
      <c r="AI9" s="83">
        <v>0</v>
      </c>
      <c r="AJ9" s="83">
        <v>0</v>
      </c>
      <c r="AK9" s="83">
        <v>0</v>
      </c>
    </row>
    <row r="10" spans="1:39" ht="16.350000000000001" customHeight="1">
      <c r="A10" s="82" t="s">
        <v>173</v>
      </c>
      <c r="B10" s="83">
        <v>0</v>
      </c>
      <c r="C10" s="83">
        <v>0</v>
      </c>
      <c r="D10" s="83">
        <v>0</v>
      </c>
      <c r="E10" s="83">
        <v>0</v>
      </c>
      <c r="F10" s="83">
        <v>0</v>
      </c>
      <c r="G10" s="83">
        <v>0</v>
      </c>
      <c r="H10" s="83">
        <v>0</v>
      </c>
      <c r="I10" s="83">
        <v>0</v>
      </c>
      <c r="J10" s="83">
        <v>0</v>
      </c>
      <c r="K10" s="83">
        <v>0</v>
      </c>
      <c r="L10" s="83">
        <v>0</v>
      </c>
      <c r="M10" s="83">
        <v>0</v>
      </c>
      <c r="N10" s="83">
        <v>0</v>
      </c>
      <c r="O10" s="83">
        <v>0</v>
      </c>
      <c r="P10" s="83">
        <v>0</v>
      </c>
      <c r="Q10" s="83">
        <v>0</v>
      </c>
      <c r="R10" s="83">
        <v>0</v>
      </c>
      <c r="S10" s="83">
        <v>0</v>
      </c>
      <c r="T10" s="83">
        <v>0</v>
      </c>
      <c r="U10" s="83">
        <v>0</v>
      </c>
      <c r="V10" s="83">
        <v>0</v>
      </c>
      <c r="W10" s="83">
        <v>0</v>
      </c>
      <c r="X10" s="83">
        <v>0</v>
      </c>
      <c r="Y10" s="83">
        <v>0</v>
      </c>
      <c r="Z10" s="83">
        <v>0</v>
      </c>
      <c r="AA10" s="83">
        <v>0</v>
      </c>
      <c r="AB10" s="83">
        <v>0</v>
      </c>
      <c r="AC10" s="83">
        <v>0</v>
      </c>
      <c r="AD10" s="83">
        <v>0</v>
      </c>
      <c r="AE10" s="83">
        <v>0</v>
      </c>
      <c r="AF10" s="83">
        <v>0</v>
      </c>
      <c r="AG10" s="83">
        <v>0</v>
      </c>
      <c r="AH10" s="83">
        <v>0</v>
      </c>
      <c r="AI10" s="83">
        <v>0</v>
      </c>
      <c r="AJ10" s="83">
        <v>0</v>
      </c>
      <c r="AK10" s="83">
        <v>0</v>
      </c>
    </row>
    <row r="11" spans="1:39" ht="16.350000000000001" customHeight="1">
      <c r="A11" s="82" t="s">
        <v>174</v>
      </c>
      <c r="B11" s="83">
        <v>0</v>
      </c>
      <c r="C11" s="83">
        <v>0</v>
      </c>
      <c r="D11" s="83">
        <v>0</v>
      </c>
      <c r="E11" s="83">
        <v>0</v>
      </c>
      <c r="F11" s="83">
        <v>0</v>
      </c>
      <c r="G11" s="83">
        <v>0</v>
      </c>
      <c r="H11" s="83">
        <v>0</v>
      </c>
      <c r="I11" s="83">
        <v>0</v>
      </c>
      <c r="J11" s="83">
        <v>0</v>
      </c>
      <c r="K11" s="83">
        <v>0</v>
      </c>
      <c r="L11" s="83">
        <v>0</v>
      </c>
      <c r="M11" s="83">
        <v>0</v>
      </c>
      <c r="N11" s="83">
        <v>0</v>
      </c>
      <c r="O11" s="83">
        <v>0</v>
      </c>
      <c r="P11" s="83">
        <v>0</v>
      </c>
      <c r="Q11" s="83">
        <v>0</v>
      </c>
      <c r="R11" s="83">
        <v>0</v>
      </c>
      <c r="S11" s="83">
        <v>0</v>
      </c>
      <c r="T11" s="83">
        <v>0</v>
      </c>
      <c r="U11" s="83">
        <v>0</v>
      </c>
      <c r="V11" s="83">
        <v>0</v>
      </c>
      <c r="W11" s="83">
        <v>0</v>
      </c>
      <c r="X11" s="83">
        <v>0</v>
      </c>
      <c r="Y11" s="83">
        <v>0</v>
      </c>
      <c r="Z11" s="83">
        <v>0</v>
      </c>
      <c r="AA11" s="83">
        <v>0</v>
      </c>
      <c r="AB11" s="83">
        <v>0</v>
      </c>
      <c r="AC11" s="83">
        <v>0</v>
      </c>
      <c r="AD11" s="83">
        <v>0</v>
      </c>
      <c r="AE11" s="83">
        <v>0</v>
      </c>
      <c r="AF11" s="83">
        <v>0</v>
      </c>
      <c r="AG11" s="83">
        <v>0</v>
      </c>
      <c r="AH11" s="83">
        <v>0</v>
      </c>
      <c r="AI11" s="83">
        <v>0</v>
      </c>
      <c r="AJ11" s="83">
        <v>0</v>
      </c>
      <c r="AK11" s="83">
        <v>0</v>
      </c>
    </row>
    <row r="12" spans="1:39" ht="16.350000000000001" customHeight="1">
      <c r="A12" s="82" t="s">
        <v>175</v>
      </c>
      <c r="B12" s="83">
        <v>0</v>
      </c>
      <c r="C12" s="83">
        <v>0</v>
      </c>
      <c r="D12" s="83">
        <v>0</v>
      </c>
      <c r="E12" s="83">
        <v>0</v>
      </c>
      <c r="F12" s="83">
        <v>0</v>
      </c>
      <c r="G12" s="83">
        <v>0</v>
      </c>
      <c r="H12" s="83">
        <v>0</v>
      </c>
      <c r="I12" s="83">
        <v>0</v>
      </c>
      <c r="J12" s="83">
        <v>0</v>
      </c>
      <c r="K12" s="83">
        <v>0</v>
      </c>
      <c r="L12" s="83">
        <v>0</v>
      </c>
      <c r="M12" s="83">
        <v>0</v>
      </c>
      <c r="N12" s="83">
        <v>0</v>
      </c>
      <c r="O12" s="83">
        <v>0</v>
      </c>
      <c r="P12" s="83">
        <v>0</v>
      </c>
      <c r="Q12" s="83">
        <v>0</v>
      </c>
      <c r="R12" s="83">
        <v>0</v>
      </c>
      <c r="S12" s="83">
        <v>0</v>
      </c>
      <c r="T12" s="83">
        <v>0</v>
      </c>
      <c r="U12" s="83">
        <v>0</v>
      </c>
      <c r="V12" s="83">
        <v>0</v>
      </c>
      <c r="W12" s="83">
        <v>0</v>
      </c>
      <c r="X12" s="83">
        <v>0</v>
      </c>
      <c r="Y12" s="83">
        <v>0</v>
      </c>
      <c r="Z12" s="83">
        <v>0</v>
      </c>
      <c r="AA12" s="83">
        <v>0</v>
      </c>
      <c r="AB12" s="83">
        <v>0</v>
      </c>
      <c r="AC12" s="83">
        <v>0</v>
      </c>
      <c r="AD12" s="83">
        <v>0</v>
      </c>
      <c r="AE12" s="83">
        <v>0</v>
      </c>
      <c r="AF12" s="83">
        <v>0</v>
      </c>
      <c r="AG12" s="83">
        <v>0</v>
      </c>
      <c r="AH12" s="83">
        <v>0</v>
      </c>
      <c r="AI12" s="83">
        <v>0</v>
      </c>
      <c r="AJ12" s="83">
        <v>0</v>
      </c>
      <c r="AK12" s="83">
        <v>0</v>
      </c>
    </row>
    <row r="13" spans="1:39" ht="16.350000000000001" customHeight="1">
      <c r="A13" s="82" t="s">
        <v>176</v>
      </c>
      <c r="B13" s="83">
        <v>0</v>
      </c>
      <c r="C13" s="83">
        <v>0</v>
      </c>
      <c r="D13" s="83">
        <v>0</v>
      </c>
      <c r="E13" s="83">
        <v>0</v>
      </c>
      <c r="F13" s="83">
        <v>0</v>
      </c>
      <c r="G13" s="83">
        <v>0</v>
      </c>
      <c r="H13" s="83">
        <v>0</v>
      </c>
      <c r="I13" s="83">
        <v>0</v>
      </c>
      <c r="J13" s="83">
        <v>0</v>
      </c>
      <c r="K13" s="83">
        <v>0</v>
      </c>
      <c r="L13" s="83">
        <v>0</v>
      </c>
      <c r="M13" s="83">
        <v>0</v>
      </c>
      <c r="N13" s="83">
        <v>0</v>
      </c>
      <c r="O13" s="83">
        <v>0</v>
      </c>
      <c r="P13" s="83">
        <v>0</v>
      </c>
      <c r="Q13" s="83">
        <v>0</v>
      </c>
      <c r="R13" s="83">
        <v>0</v>
      </c>
      <c r="S13" s="83">
        <v>0</v>
      </c>
      <c r="T13" s="83">
        <v>0</v>
      </c>
      <c r="U13" s="83">
        <v>0</v>
      </c>
      <c r="V13" s="83">
        <v>0</v>
      </c>
      <c r="W13" s="83">
        <v>0</v>
      </c>
      <c r="X13" s="83">
        <v>0</v>
      </c>
      <c r="Y13" s="83">
        <v>0</v>
      </c>
      <c r="Z13" s="83">
        <v>0</v>
      </c>
      <c r="AA13" s="83">
        <v>0</v>
      </c>
      <c r="AB13" s="83">
        <v>0</v>
      </c>
      <c r="AC13" s="83">
        <v>0</v>
      </c>
      <c r="AD13" s="83">
        <v>0</v>
      </c>
      <c r="AE13" s="83">
        <v>0</v>
      </c>
      <c r="AF13" s="83">
        <v>0</v>
      </c>
      <c r="AG13" s="83">
        <v>0</v>
      </c>
      <c r="AH13" s="83">
        <v>0</v>
      </c>
      <c r="AI13" s="83">
        <v>0</v>
      </c>
      <c r="AJ13" s="83">
        <v>0</v>
      </c>
      <c r="AK13" s="83">
        <v>0</v>
      </c>
    </row>
    <row r="14" spans="1:39" ht="16.350000000000001" customHeight="1">
      <c r="A14" s="82" t="s">
        <v>177</v>
      </c>
      <c r="B14" s="83">
        <v>0</v>
      </c>
      <c r="C14" s="83">
        <v>0</v>
      </c>
      <c r="D14" s="83">
        <v>0</v>
      </c>
      <c r="E14" s="83">
        <v>0</v>
      </c>
      <c r="F14" s="83">
        <v>0</v>
      </c>
      <c r="G14" s="83">
        <v>0</v>
      </c>
      <c r="H14" s="83">
        <v>0</v>
      </c>
      <c r="I14" s="83">
        <v>0</v>
      </c>
      <c r="J14" s="83">
        <v>0</v>
      </c>
      <c r="K14" s="83">
        <v>0</v>
      </c>
      <c r="L14" s="83">
        <v>0</v>
      </c>
      <c r="M14" s="83">
        <v>0</v>
      </c>
      <c r="N14" s="83">
        <v>0</v>
      </c>
      <c r="O14" s="83">
        <v>0</v>
      </c>
      <c r="P14" s="83">
        <v>0</v>
      </c>
      <c r="Q14" s="83">
        <v>0</v>
      </c>
      <c r="R14" s="83">
        <v>0</v>
      </c>
      <c r="S14" s="83">
        <v>0</v>
      </c>
      <c r="T14" s="83">
        <v>0</v>
      </c>
      <c r="U14" s="83">
        <v>0</v>
      </c>
      <c r="V14" s="83">
        <v>0</v>
      </c>
      <c r="W14" s="83">
        <v>0</v>
      </c>
      <c r="X14" s="83">
        <v>0</v>
      </c>
      <c r="Y14" s="83">
        <v>0</v>
      </c>
      <c r="Z14" s="83">
        <v>0</v>
      </c>
      <c r="AA14" s="83">
        <v>0</v>
      </c>
      <c r="AB14" s="83">
        <v>0</v>
      </c>
      <c r="AC14" s="83">
        <v>0</v>
      </c>
      <c r="AD14" s="83">
        <v>0</v>
      </c>
      <c r="AE14" s="83">
        <v>0</v>
      </c>
      <c r="AF14" s="83">
        <v>0</v>
      </c>
      <c r="AG14" s="83">
        <v>0</v>
      </c>
      <c r="AH14" s="83">
        <v>0</v>
      </c>
      <c r="AI14" s="83">
        <v>0</v>
      </c>
      <c r="AJ14" s="83">
        <v>0</v>
      </c>
      <c r="AK14" s="83">
        <v>0</v>
      </c>
    </row>
    <row r="15" spans="1:39" ht="16.350000000000001" customHeight="1">
      <c r="A15" s="82" t="s">
        <v>178</v>
      </c>
      <c r="B15" s="83">
        <v>0</v>
      </c>
      <c r="C15" s="83">
        <v>0</v>
      </c>
      <c r="D15" s="83">
        <v>0</v>
      </c>
      <c r="E15" s="83">
        <v>0</v>
      </c>
      <c r="F15" s="83">
        <v>0</v>
      </c>
      <c r="G15" s="83">
        <v>0</v>
      </c>
      <c r="H15" s="83">
        <v>0</v>
      </c>
      <c r="I15" s="83">
        <v>0</v>
      </c>
      <c r="J15" s="83">
        <v>0</v>
      </c>
      <c r="K15" s="83">
        <v>0</v>
      </c>
      <c r="L15" s="83">
        <v>0</v>
      </c>
      <c r="M15" s="83">
        <v>0</v>
      </c>
      <c r="N15" s="83">
        <v>0</v>
      </c>
      <c r="O15" s="83">
        <v>0</v>
      </c>
      <c r="P15" s="83">
        <v>0</v>
      </c>
      <c r="Q15" s="83">
        <v>0</v>
      </c>
      <c r="R15" s="83">
        <v>0</v>
      </c>
      <c r="S15" s="83">
        <v>0</v>
      </c>
      <c r="T15" s="83">
        <v>0</v>
      </c>
      <c r="U15" s="83">
        <v>0</v>
      </c>
      <c r="V15" s="83">
        <v>0</v>
      </c>
      <c r="W15" s="83">
        <v>0</v>
      </c>
      <c r="X15" s="83">
        <v>0</v>
      </c>
      <c r="Y15" s="83">
        <v>0</v>
      </c>
      <c r="Z15" s="83">
        <v>0</v>
      </c>
      <c r="AA15" s="83">
        <v>0</v>
      </c>
      <c r="AB15" s="83">
        <v>0</v>
      </c>
      <c r="AC15" s="83">
        <v>0</v>
      </c>
      <c r="AD15" s="83">
        <v>0</v>
      </c>
      <c r="AE15" s="83">
        <v>0</v>
      </c>
      <c r="AF15" s="83">
        <v>0</v>
      </c>
      <c r="AG15" s="83">
        <v>0</v>
      </c>
      <c r="AH15" s="83">
        <v>0</v>
      </c>
      <c r="AI15" s="83">
        <v>0</v>
      </c>
      <c r="AJ15" s="83">
        <v>0</v>
      </c>
      <c r="AK15" s="83">
        <v>0</v>
      </c>
    </row>
    <row r="16" spans="1:39" ht="16.350000000000001" customHeight="1">
      <c r="A16" s="82" t="s">
        <v>179</v>
      </c>
      <c r="B16" s="83">
        <v>0</v>
      </c>
      <c r="C16" s="83">
        <v>0</v>
      </c>
      <c r="D16" s="83">
        <v>0</v>
      </c>
      <c r="E16" s="83">
        <v>0</v>
      </c>
      <c r="F16" s="83">
        <v>0</v>
      </c>
      <c r="G16" s="83">
        <v>0</v>
      </c>
      <c r="H16" s="83">
        <v>0</v>
      </c>
      <c r="I16" s="83">
        <v>0</v>
      </c>
      <c r="J16" s="83">
        <v>0</v>
      </c>
      <c r="K16" s="83">
        <v>0</v>
      </c>
      <c r="L16" s="83">
        <v>0</v>
      </c>
      <c r="M16" s="83">
        <v>0</v>
      </c>
      <c r="N16" s="83">
        <v>0</v>
      </c>
      <c r="O16" s="83">
        <v>0</v>
      </c>
      <c r="P16" s="83">
        <v>0</v>
      </c>
      <c r="Q16" s="83">
        <v>0</v>
      </c>
      <c r="R16" s="83">
        <v>0</v>
      </c>
      <c r="S16" s="83">
        <v>0</v>
      </c>
      <c r="T16" s="83">
        <v>0</v>
      </c>
      <c r="U16" s="83">
        <v>0</v>
      </c>
      <c r="V16" s="83">
        <v>0</v>
      </c>
      <c r="W16" s="83">
        <v>0</v>
      </c>
      <c r="X16" s="83">
        <v>0</v>
      </c>
      <c r="Y16" s="83">
        <v>0</v>
      </c>
      <c r="Z16" s="83">
        <v>0</v>
      </c>
      <c r="AA16" s="83">
        <v>0</v>
      </c>
      <c r="AB16" s="83">
        <v>0</v>
      </c>
      <c r="AC16" s="83">
        <v>0</v>
      </c>
      <c r="AD16" s="83">
        <v>0</v>
      </c>
      <c r="AE16" s="83">
        <v>0</v>
      </c>
      <c r="AF16" s="83">
        <v>0</v>
      </c>
      <c r="AG16" s="83">
        <v>0</v>
      </c>
      <c r="AH16" s="83">
        <v>0</v>
      </c>
      <c r="AI16" s="83">
        <v>0</v>
      </c>
      <c r="AJ16" s="83">
        <v>0</v>
      </c>
      <c r="AK16" s="83">
        <v>0</v>
      </c>
    </row>
    <row r="17" spans="1:37" ht="16.350000000000001" customHeight="1">
      <c r="A17" s="82" t="s">
        <v>180</v>
      </c>
      <c r="B17" s="83">
        <v>0</v>
      </c>
      <c r="C17" s="83">
        <v>0</v>
      </c>
      <c r="D17" s="83">
        <v>0</v>
      </c>
      <c r="E17" s="83">
        <v>0</v>
      </c>
      <c r="F17" s="83">
        <v>0</v>
      </c>
      <c r="G17" s="83">
        <v>0</v>
      </c>
      <c r="H17" s="83">
        <v>0</v>
      </c>
      <c r="I17" s="83">
        <v>0</v>
      </c>
      <c r="J17" s="83">
        <v>0</v>
      </c>
      <c r="K17" s="83">
        <v>0</v>
      </c>
      <c r="L17" s="83">
        <v>0</v>
      </c>
      <c r="M17" s="83">
        <v>0</v>
      </c>
      <c r="N17" s="83">
        <v>0</v>
      </c>
      <c r="O17" s="83">
        <v>0</v>
      </c>
      <c r="P17" s="83">
        <v>0</v>
      </c>
      <c r="Q17" s="83">
        <v>0</v>
      </c>
      <c r="R17" s="83">
        <v>0</v>
      </c>
      <c r="S17" s="83">
        <v>0</v>
      </c>
      <c r="T17" s="83">
        <v>0</v>
      </c>
      <c r="U17" s="83">
        <v>0</v>
      </c>
      <c r="V17" s="83">
        <v>0</v>
      </c>
      <c r="W17" s="83">
        <v>0</v>
      </c>
      <c r="X17" s="83">
        <v>0</v>
      </c>
      <c r="Y17" s="83">
        <v>0</v>
      </c>
      <c r="Z17" s="83">
        <v>0</v>
      </c>
      <c r="AA17" s="83">
        <v>0</v>
      </c>
      <c r="AB17" s="83">
        <v>0</v>
      </c>
      <c r="AC17" s="83">
        <v>0</v>
      </c>
      <c r="AD17" s="83">
        <v>0</v>
      </c>
      <c r="AE17" s="83">
        <v>0</v>
      </c>
      <c r="AF17" s="83">
        <v>0</v>
      </c>
      <c r="AG17" s="83">
        <v>0</v>
      </c>
      <c r="AH17" s="83">
        <v>0</v>
      </c>
      <c r="AI17" s="83">
        <v>0</v>
      </c>
      <c r="AJ17" s="83">
        <v>0</v>
      </c>
      <c r="AK17" s="83">
        <v>0</v>
      </c>
    </row>
    <row r="18" spans="1:37" ht="16.350000000000001" customHeight="1">
      <c r="A18" s="82" t="s">
        <v>181</v>
      </c>
      <c r="B18" s="83">
        <v>0</v>
      </c>
      <c r="C18" s="83">
        <v>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T18" s="83">
        <v>0</v>
      </c>
      <c r="U18" s="83">
        <v>0</v>
      </c>
      <c r="V18" s="83">
        <v>0</v>
      </c>
      <c r="W18" s="83">
        <v>0</v>
      </c>
      <c r="X18" s="83">
        <v>0</v>
      </c>
      <c r="Y18" s="83">
        <v>0</v>
      </c>
      <c r="Z18" s="83">
        <v>0</v>
      </c>
      <c r="AA18" s="83">
        <v>0</v>
      </c>
      <c r="AB18" s="83">
        <v>0</v>
      </c>
      <c r="AC18" s="83">
        <v>0</v>
      </c>
      <c r="AD18" s="83">
        <v>0</v>
      </c>
      <c r="AE18" s="83">
        <v>0</v>
      </c>
      <c r="AF18" s="83">
        <v>0</v>
      </c>
      <c r="AG18" s="83">
        <v>0</v>
      </c>
      <c r="AH18" s="83">
        <v>0</v>
      </c>
      <c r="AI18" s="83">
        <v>0</v>
      </c>
      <c r="AJ18" s="83">
        <v>0</v>
      </c>
      <c r="AK18" s="83">
        <v>0</v>
      </c>
    </row>
    <row r="19" spans="1:37" ht="16.350000000000001" customHeight="1">
      <c r="A19" s="82" t="s">
        <v>182</v>
      </c>
      <c r="B19" s="83">
        <v>0</v>
      </c>
      <c r="C19" s="83">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v>0</v>
      </c>
      <c r="U19" s="83">
        <v>0</v>
      </c>
      <c r="V19" s="83">
        <v>0</v>
      </c>
      <c r="W19" s="83">
        <v>0</v>
      </c>
      <c r="X19" s="83">
        <v>0</v>
      </c>
      <c r="Y19" s="83">
        <v>0</v>
      </c>
      <c r="Z19" s="83">
        <v>0</v>
      </c>
      <c r="AA19" s="83">
        <v>0</v>
      </c>
      <c r="AB19" s="83">
        <v>0</v>
      </c>
      <c r="AC19" s="83">
        <v>0</v>
      </c>
      <c r="AD19" s="83">
        <v>0</v>
      </c>
      <c r="AE19" s="83">
        <v>0</v>
      </c>
      <c r="AF19" s="83">
        <v>0</v>
      </c>
      <c r="AG19" s="83">
        <v>0</v>
      </c>
      <c r="AH19" s="83">
        <v>0</v>
      </c>
      <c r="AI19" s="83">
        <v>0</v>
      </c>
      <c r="AJ19" s="83">
        <v>0</v>
      </c>
      <c r="AK19" s="83">
        <v>0</v>
      </c>
    </row>
    <row r="20" spans="1:37" ht="16.350000000000001" customHeight="1">
      <c r="A20" s="82" t="s">
        <v>183</v>
      </c>
      <c r="B20" s="83">
        <v>0</v>
      </c>
      <c r="C20" s="8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c r="T20" s="83">
        <v>0</v>
      </c>
      <c r="U20" s="83">
        <v>0</v>
      </c>
      <c r="V20" s="83">
        <v>0</v>
      </c>
      <c r="W20" s="83">
        <v>0</v>
      </c>
      <c r="X20" s="83">
        <v>0</v>
      </c>
      <c r="Y20" s="83">
        <v>0</v>
      </c>
      <c r="Z20" s="83">
        <v>0</v>
      </c>
      <c r="AA20" s="83">
        <v>0</v>
      </c>
      <c r="AB20" s="83">
        <v>0</v>
      </c>
      <c r="AC20" s="83">
        <v>0</v>
      </c>
      <c r="AD20" s="83">
        <v>0</v>
      </c>
      <c r="AE20" s="83">
        <v>0</v>
      </c>
      <c r="AF20" s="83">
        <v>0</v>
      </c>
      <c r="AG20" s="83">
        <v>0</v>
      </c>
      <c r="AH20" s="83">
        <v>0</v>
      </c>
      <c r="AI20" s="83">
        <v>0</v>
      </c>
      <c r="AJ20" s="83">
        <v>0</v>
      </c>
      <c r="AK20" s="83">
        <v>0</v>
      </c>
    </row>
    <row r="21" spans="1:37" ht="16.350000000000001" customHeight="1">
      <c r="A21" s="82" t="s">
        <v>184</v>
      </c>
      <c r="B21" s="83">
        <v>0</v>
      </c>
      <c r="C21" s="83">
        <v>0</v>
      </c>
      <c r="D21" s="83">
        <v>0</v>
      </c>
      <c r="E21" s="83">
        <v>0</v>
      </c>
      <c r="F21" s="83">
        <v>0</v>
      </c>
      <c r="G21" s="83">
        <v>0</v>
      </c>
      <c r="H21" s="83">
        <v>0</v>
      </c>
      <c r="I21" s="83">
        <v>0</v>
      </c>
      <c r="J21" s="83">
        <v>0</v>
      </c>
      <c r="K21" s="83">
        <v>0</v>
      </c>
      <c r="L21" s="83">
        <v>0</v>
      </c>
      <c r="M21" s="83">
        <v>0</v>
      </c>
      <c r="N21" s="83">
        <v>0</v>
      </c>
      <c r="O21" s="83">
        <v>0</v>
      </c>
      <c r="P21" s="83">
        <v>0</v>
      </c>
      <c r="Q21" s="83">
        <v>0</v>
      </c>
      <c r="R21" s="83">
        <v>0</v>
      </c>
      <c r="S21" s="83">
        <v>0</v>
      </c>
      <c r="T21" s="83">
        <v>0</v>
      </c>
      <c r="U21" s="83">
        <v>0</v>
      </c>
      <c r="V21" s="83">
        <v>0</v>
      </c>
      <c r="W21" s="83">
        <v>0</v>
      </c>
      <c r="X21" s="83">
        <v>0</v>
      </c>
      <c r="Y21" s="83">
        <v>0</v>
      </c>
      <c r="Z21" s="83">
        <v>0</v>
      </c>
      <c r="AA21" s="83">
        <v>0</v>
      </c>
      <c r="AB21" s="83">
        <v>0</v>
      </c>
      <c r="AC21" s="83">
        <v>0</v>
      </c>
      <c r="AD21" s="83">
        <v>0</v>
      </c>
      <c r="AE21" s="83">
        <v>0</v>
      </c>
      <c r="AF21" s="83">
        <v>0</v>
      </c>
      <c r="AG21" s="83">
        <v>0</v>
      </c>
      <c r="AH21" s="83">
        <v>0</v>
      </c>
      <c r="AI21" s="83">
        <v>0</v>
      </c>
      <c r="AJ21" s="83">
        <v>0</v>
      </c>
      <c r="AK21" s="83">
        <v>0</v>
      </c>
    </row>
    <row r="22" spans="1:37" ht="16.350000000000001" customHeight="1">
      <c r="A22" s="82" t="s">
        <v>185</v>
      </c>
      <c r="B22" s="83">
        <v>0</v>
      </c>
      <c r="C22" s="8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v>0</v>
      </c>
      <c r="U22" s="83">
        <v>0</v>
      </c>
      <c r="V22" s="83">
        <v>0</v>
      </c>
      <c r="W22" s="83">
        <v>0</v>
      </c>
      <c r="X22" s="83">
        <v>0</v>
      </c>
      <c r="Y22" s="83">
        <v>0</v>
      </c>
      <c r="Z22" s="83">
        <v>0</v>
      </c>
      <c r="AA22" s="83">
        <v>0</v>
      </c>
      <c r="AB22" s="83">
        <v>0</v>
      </c>
      <c r="AC22" s="83">
        <v>0</v>
      </c>
      <c r="AD22" s="83">
        <v>0</v>
      </c>
      <c r="AE22" s="83">
        <v>0</v>
      </c>
      <c r="AF22" s="83">
        <v>0</v>
      </c>
      <c r="AG22" s="83">
        <v>0</v>
      </c>
      <c r="AH22" s="83">
        <v>0</v>
      </c>
      <c r="AI22" s="83">
        <v>0</v>
      </c>
      <c r="AJ22" s="83">
        <v>0</v>
      </c>
      <c r="AK22" s="83">
        <v>0</v>
      </c>
    </row>
    <row r="23" spans="1:37" ht="16.350000000000001" customHeight="1">
      <c r="A23" s="82" t="s">
        <v>186</v>
      </c>
      <c r="B23" s="83">
        <v>0</v>
      </c>
      <c r="C23" s="83">
        <v>0</v>
      </c>
      <c r="D23" s="83">
        <v>0</v>
      </c>
      <c r="E23" s="83">
        <v>0</v>
      </c>
      <c r="F23" s="83">
        <v>0</v>
      </c>
      <c r="G23" s="83">
        <v>0</v>
      </c>
      <c r="H23" s="83">
        <v>0</v>
      </c>
      <c r="I23" s="83">
        <v>0</v>
      </c>
      <c r="J23" s="83">
        <v>0</v>
      </c>
      <c r="K23" s="83">
        <v>0</v>
      </c>
      <c r="L23" s="83">
        <v>0</v>
      </c>
      <c r="M23" s="83">
        <v>0</v>
      </c>
      <c r="N23" s="83">
        <v>0</v>
      </c>
      <c r="O23" s="83">
        <v>0</v>
      </c>
      <c r="P23" s="83">
        <v>0</v>
      </c>
      <c r="Q23" s="83">
        <v>0</v>
      </c>
      <c r="R23" s="83">
        <v>0</v>
      </c>
      <c r="S23" s="83">
        <v>0</v>
      </c>
      <c r="T23" s="83">
        <v>0</v>
      </c>
      <c r="U23" s="83">
        <v>0</v>
      </c>
      <c r="V23" s="83">
        <v>0</v>
      </c>
      <c r="W23" s="83">
        <v>0</v>
      </c>
      <c r="X23" s="83">
        <v>0</v>
      </c>
      <c r="Y23" s="83">
        <v>0</v>
      </c>
      <c r="Z23" s="83">
        <v>0</v>
      </c>
      <c r="AA23" s="83">
        <v>0</v>
      </c>
      <c r="AB23" s="83">
        <v>0</v>
      </c>
      <c r="AC23" s="83">
        <v>0</v>
      </c>
      <c r="AD23" s="83">
        <v>0</v>
      </c>
      <c r="AE23" s="83">
        <v>0</v>
      </c>
      <c r="AF23" s="83">
        <v>0</v>
      </c>
      <c r="AG23" s="83">
        <v>0</v>
      </c>
      <c r="AH23" s="83">
        <v>0</v>
      </c>
      <c r="AI23" s="83">
        <v>0</v>
      </c>
      <c r="AJ23" s="83">
        <v>0</v>
      </c>
      <c r="AK23" s="83">
        <v>0</v>
      </c>
    </row>
    <row r="24" spans="1:37" ht="16.350000000000001" customHeight="1">
      <c r="A24" s="82" t="s">
        <v>187</v>
      </c>
      <c r="B24" s="83">
        <v>0</v>
      </c>
      <c r="C24" s="83">
        <v>0</v>
      </c>
      <c r="D24" s="83">
        <v>0</v>
      </c>
      <c r="E24" s="83">
        <v>0</v>
      </c>
      <c r="F24" s="83">
        <v>0</v>
      </c>
      <c r="G24" s="83">
        <v>0</v>
      </c>
      <c r="H24" s="83">
        <v>0</v>
      </c>
      <c r="I24" s="83">
        <v>0</v>
      </c>
      <c r="J24" s="83">
        <v>0</v>
      </c>
      <c r="K24" s="83">
        <v>0</v>
      </c>
      <c r="L24" s="83">
        <v>0</v>
      </c>
      <c r="M24" s="83">
        <v>0</v>
      </c>
      <c r="N24" s="83">
        <v>0</v>
      </c>
      <c r="O24" s="83">
        <v>0</v>
      </c>
      <c r="P24" s="83">
        <v>0</v>
      </c>
      <c r="Q24" s="83">
        <v>0</v>
      </c>
      <c r="R24" s="83">
        <v>0</v>
      </c>
      <c r="S24" s="83">
        <v>0</v>
      </c>
      <c r="T24" s="83">
        <v>0</v>
      </c>
      <c r="U24" s="83">
        <v>0</v>
      </c>
      <c r="V24" s="83">
        <v>0</v>
      </c>
      <c r="W24" s="83">
        <v>0</v>
      </c>
      <c r="X24" s="83">
        <v>0</v>
      </c>
      <c r="Y24" s="83">
        <v>0</v>
      </c>
      <c r="Z24" s="83">
        <v>0</v>
      </c>
      <c r="AA24" s="83">
        <v>0</v>
      </c>
      <c r="AB24" s="83">
        <v>0</v>
      </c>
      <c r="AC24" s="83">
        <v>0</v>
      </c>
      <c r="AD24" s="83">
        <v>0</v>
      </c>
      <c r="AE24" s="83">
        <v>0</v>
      </c>
      <c r="AF24" s="83">
        <v>0</v>
      </c>
      <c r="AG24" s="83">
        <v>0</v>
      </c>
      <c r="AH24" s="83">
        <v>0</v>
      </c>
      <c r="AI24" s="83">
        <v>0</v>
      </c>
      <c r="AJ24" s="83">
        <v>0</v>
      </c>
      <c r="AK24" s="83">
        <v>0</v>
      </c>
    </row>
    <row r="25" spans="1:37" ht="16.350000000000001" customHeight="1">
      <c r="A25" s="82" t="s">
        <v>188</v>
      </c>
      <c r="B25" s="83">
        <v>0</v>
      </c>
      <c r="C25" s="83">
        <v>0</v>
      </c>
      <c r="D25" s="83">
        <v>0</v>
      </c>
      <c r="E25" s="83">
        <v>0</v>
      </c>
      <c r="F25" s="83">
        <v>0</v>
      </c>
      <c r="G25" s="83">
        <v>0</v>
      </c>
      <c r="H25" s="83">
        <v>0</v>
      </c>
      <c r="I25" s="83">
        <v>0</v>
      </c>
      <c r="J25" s="83">
        <v>0</v>
      </c>
      <c r="K25" s="83">
        <v>0</v>
      </c>
      <c r="L25" s="83">
        <v>0</v>
      </c>
      <c r="M25" s="83">
        <v>0</v>
      </c>
      <c r="N25" s="83">
        <v>0</v>
      </c>
      <c r="O25" s="83">
        <v>0</v>
      </c>
      <c r="P25" s="83">
        <v>0</v>
      </c>
      <c r="Q25" s="83">
        <v>0</v>
      </c>
      <c r="R25" s="83">
        <v>0</v>
      </c>
      <c r="S25" s="83">
        <v>0</v>
      </c>
      <c r="T25" s="83">
        <v>0</v>
      </c>
      <c r="U25" s="83">
        <v>0</v>
      </c>
      <c r="V25" s="83">
        <v>0</v>
      </c>
      <c r="W25" s="83">
        <v>0</v>
      </c>
      <c r="X25" s="83">
        <v>0</v>
      </c>
      <c r="Y25" s="83">
        <v>0</v>
      </c>
      <c r="Z25" s="83">
        <v>0</v>
      </c>
      <c r="AA25" s="83">
        <v>0</v>
      </c>
      <c r="AB25" s="83">
        <v>0</v>
      </c>
      <c r="AC25" s="83">
        <v>0</v>
      </c>
      <c r="AD25" s="83">
        <v>0</v>
      </c>
      <c r="AE25" s="83">
        <v>0</v>
      </c>
      <c r="AF25" s="83">
        <v>0</v>
      </c>
      <c r="AG25" s="83">
        <v>0</v>
      </c>
      <c r="AH25" s="83">
        <v>0</v>
      </c>
      <c r="AI25" s="83">
        <v>0</v>
      </c>
      <c r="AJ25" s="83">
        <v>0</v>
      </c>
      <c r="AK25" s="83">
        <v>0</v>
      </c>
    </row>
    <row r="26" spans="1:37" ht="16.350000000000001" customHeight="1">
      <c r="A26" s="82" t="s">
        <v>189</v>
      </c>
      <c r="B26" s="83">
        <v>0</v>
      </c>
      <c r="C26" s="83">
        <v>0</v>
      </c>
      <c r="D26" s="83">
        <v>0</v>
      </c>
      <c r="E26" s="83">
        <v>0</v>
      </c>
      <c r="F26" s="83">
        <v>0</v>
      </c>
      <c r="G26" s="83">
        <v>0</v>
      </c>
      <c r="H26" s="83">
        <v>0</v>
      </c>
      <c r="I26" s="83">
        <v>0</v>
      </c>
      <c r="J26" s="83">
        <v>0</v>
      </c>
      <c r="K26" s="83">
        <v>0</v>
      </c>
      <c r="L26" s="83">
        <v>0</v>
      </c>
      <c r="M26" s="83">
        <v>0</v>
      </c>
      <c r="N26" s="83">
        <v>0</v>
      </c>
      <c r="O26" s="83">
        <v>0</v>
      </c>
      <c r="P26" s="83">
        <v>0</v>
      </c>
      <c r="Q26" s="83">
        <v>0</v>
      </c>
      <c r="R26" s="83">
        <v>0</v>
      </c>
      <c r="S26" s="83">
        <v>0</v>
      </c>
      <c r="T26" s="83">
        <v>0</v>
      </c>
      <c r="U26" s="83">
        <v>0</v>
      </c>
      <c r="V26" s="83">
        <v>0</v>
      </c>
      <c r="W26" s="83">
        <v>0</v>
      </c>
      <c r="X26" s="83">
        <v>0</v>
      </c>
      <c r="Y26" s="83">
        <v>0</v>
      </c>
      <c r="Z26" s="83">
        <v>0</v>
      </c>
      <c r="AA26" s="83">
        <v>0</v>
      </c>
      <c r="AB26" s="83">
        <v>0</v>
      </c>
      <c r="AC26" s="83">
        <v>0</v>
      </c>
      <c r="AD26" s="83">
        <v>0</v>
      </c>
      <c r="AE26" s="83">
        <v>0</v>
      </c>
      <c r="AF26" s="83">
        <v>0</v>
      </c>
      <c r="AG26" s="83">
        <v>0</v>
      </c>
      <c r="AH26" s="83">
        <v>0</v>
      </c>
      <c r="AI26" s="83">
        <v>0</v>
      </c>
      <c r="AJ26" s="83">
        <v>0</v>
      </c>
      <c r="AK26" s="83">
        <v>0</v>
      </c>
    </row>
    <row r="27" spans="1:37" ht="16.350000000000001" customHeight="1">
      <c r="A27" s="82" t="s">
        <v>190</v>
      </c>
      <c r="B27" s="83">
        <v>0</v>
      </c>
      <c r="C27" s="83">
        <v>0</v>
      </c>
      <c r="D27" s="83">
        <v>0</v>
      </c>
      <c r="E27" s="83">
        <v>0</v>
      </c>
      <c r="F27" s="83">
        <v>0</v>
      </c>
      <c r="G27" s="83">
        <v>0</v>
      </c>
      <c r="H27" s="83">
        <v>0</v>
      </c>
      <c r="I27" s="83">
        <v>0</v>
      </c>
      <c r="J27" s="83">
        <v>0</v>
      </c>
      <c r="K27" s="83">
        <v>0</v>
      </c>
      <c r="L27" s="83">
        <v>0</v>
      </c>
      <c r="M27" s="83">
        <v>0</v>
      </c>
      <c r="N27" s="83">
        <v>0</v>
      </c>
      <c r="O27" s="83">
        <v>0</v>
      </c>
      <c r="P27" s="83">
        <v>0</v>
      </c>
      <c r="Q27" s="83">
        <v>0</v>
      </c>
      <c r="R27" s="83">
        <v>0</v>
      </c>
      <c r="S27" s="83">
        <v>0</v>
      </c>
      <c r="T27" s="83">
        <v>0</v>
      </c>
      <c r="U27" s="83">
        <v>0</v>
      </c>
      <c r="V27" s="83">
        <v>0</v>
      </c>
      <c r="W27" s="83">
        <v>0</v>
      </c>
      <c r="X27" s="83">
        <v>0</v>
      </c>
      <c r="Y27" s="83">
        <v>0</v>
      </c>
      <c r="Z27" s="83">
        <v>0</v>
      </c>
      <c r="AA27" s="83">
        <v>0</v>
      </c>
      <c r="AB27" s="83">
        <v>0</v>
      </c>
      <c r="AC27" s="83">
        <v>0</v>
      </c>
      <c r="AD27" s="83">
        <v>0</v>
      </c>
      <c r="AE27" s="83">
        <v>0</v>
      </c>
      <c r="AF27" s="83">
        <v>0</v>
      </c>
      <c r="AG27" s="83">
        <v>0</v>
      </c>
      <c r="AH27" s="83">
        <v>0</v>
      </c>
      <c r="AI27" s="83">
        <v>0</v>
      </c>
      <c r="AJ27" s="83">
        <v>0</v>
      </c>
      <c r="AK27" s="83">
        <v>0</v>
      </c>
    </row>
    <row r="28" spans="1:37" ht="16.350000000000001" customHeight="1">
      <c r="A28" s="82" t="s">
        <v>191</v>
      </c>
      <c r="B28" s="83">
        <v>0</v>
      </c>
      <c r="C28" s="83">
        <v>0</v>
      </c>
      <c r="D28" s="83">
        <v>0</v>
      </c>
      <c r="E28" s="83">
        <v>0</v>
      </c>
      <c r="F28" s="83">
        <v>0</v>
      </c>
      <c r="G28" s="83">
        <v>0</v>
      </c>
      <c r="H28" s="83">
        <v>0</v>
      </c>
      <c r="I28" s="83">
        <v>0</v>
      </c>
      <c r="J28" s="83">
        <v>0</v>
      </c>
      <c r="K28" s="83">
        <v>0</v>
      </c>
      <c r="L28" s="83">
        <v>0</v>
      </c>
      <c r="M28" s="83">
        <v>0</v>
      </c>
      <c r="N28" s="83">
        <v>0</v>
      </c>
      <c r="O28" s="83">
        <v>0</v>
      </c>
      <c r="P28" s="83">
        <v>0</v>
      </c>
      <c r="Q28" s="83">
        <v>0</v>
      </c>
      <c r="R28" s="83">
        <v>0</v>
      </c>
      <c r="S28" s="83">
        <v>0</v>
      </c>
      <c r="T28" s="83">
        <v>0</v>
      </c>
      <c r="U28" s="83">
        <v>0</v>
      </c>
      <c r="V28" s="83">
        <v>0</v>
      </c>
      <c r="W28" s="83">
        <v>0</v>
      </c>
      <c r="X28" s="83">
        <v>0</v>
      </c>
      <c r="Y28" s="83">
        <v>0</v>
      </c>
      <c r="Z28" s="83">
        <v>0</v>
      </c>
      <c r="AA28" s="83">
        <v>0</v>
      </c>
      <c r="AB28" s="83">
        <v>0</v>
      </c>
      <c r="AC28" s="83">
        <v>0</v>
      </c>
      <c r="AD28" s="83">
        <v>0</v>
      </c>
      <c r="AE28" s="83">
        <v>0</v>
      </c>
      <c r="AF28" s="83">
        <v>0</v>
      </c>
      <c r="AG28" s="83">
        <v>0</v>
      </c>
      <c r="AH28" s="83">
        <v>0</v>
      </c>
      <c r="AI28" s="83">
        <v>0</v>
      </c>
      <c r="AJ28" s="83">
        <v>0</v>
      </c>
      <c r="AK28" s="83">
        <v>0</v>
      </c>
    </row>
    <row r="29" spans="1:37" ht="16.350000000000001" customHeight="1">
      <c r="A29" s="82" t="s">
        <v>192</v>
      </c>
      <c r="B29" s="83">
        <v>0</v>
      </c>
      <c r="C29" s="83">
        <v>0</v>
      </c>
      <c r="D29" s="83">
        <v>0</v>
      </c>
      <c r="E29" s="83">
        <v>0</v>
      </c>
      <c r="F29" s="83">
        <v>0</v>
      </c>
      <c r="G29" s="83">
        <v>0</v>
      </c>
      <c r="H29" s="83">
        <v>0</v>
      </c>
      <c r="I29" s="83">
        <v>0</v>
      </c>
      <c r="J29" s="83">
        <v>0</v>
      </c>
      <c r="K29" s="83">
        <v>0</v>
      </c>
      <c r="L29" s="83">
        <v>0</v>
      </c>
      <c r="M29" s="83">
        <v>0</v>
      </c>
      <c r="N29" s="83">
        <v>0</v>
      </c>
      <c r="O29" s="83">
        <v>0</v>
      </c>
      <c r="P29" s="83">
        <v>0</v>
      </c>
      <c r="Q29" s="83">
        <v>0</v>
      </c>
      <c r="R29" s="83">
        <v>0</v>
      </c>
      <c r="S29" s="83">
        <v>0</v>
      </c>
      <c r="T29" s="83">
        <v>0</v>
      </c>
      <c r="U29" s="83">
        <v>0</v>
      </c>
      <c r="V29" s="83">
        <v>0</v>
      </c>
      <c r="W29" s="83">
        <v>0</v>
      </c>
      <c r="X29" s="83">
        <v>0</v>
      </c>
      <c r="Y29" s="83">
        <v>0</v>
      </c>
      <c r="Z29" s="83">
        <v>0</v>
      </c>
      <c r="AA29" s="83">
        <v>0</v>
      </c>
      <c r="AB29" s="83">
        <v>0</v>
      </c>
      <c r="AC29" s="83">
        <v>0</v>
      </c>
      <c r="AD29" s="83">
        <v>0</v>
      </c>
      <c r="AE29" s="83">
        <v>0</v>
      </c>
      <c r="AF29" s="83">
        <v>0</v>
      </c>
      <c r="AG29" s="83">
        <v>0</v>
      </c>
      <c r="AH29" s="83">
        <v>0</v>
      </c>
      <c r="AI29" s="83">
        <v>0</v>
      </c>
      <c r="AJ29" s="83">
        <v>0</v>
      </c>
      <c r="AK29" s="83">
        <v>0</v>
      </c>
    </row>
    <row r="30" spans="1:37" ht="16.350000000000001" customHeight="1">
      <c r="A30" s="82" t="s">
        <v>193</v>
      </c>
      <c r="B30" s="83">
        <v>0</v>
      </c>
      <c r="C30" s="83">
        <v>0</v>
      </c>
      <c r="D30" s="83">
        <v>0</v>
      </c>
      <c r="E30" s="83">
        <v>0</v>
      </c>
      <c r="F30" s="83">
        <v>0</v>
      </c>
      <c r="G30" s="83">
        <v>0</v>
      </c>
      <c r="H30" s="83">
        <v>0</v>
      </c>
      <c r="I30" s="83">
        <v>0</v>
      </c>
      <c r="J30" s="83">
        <v>0</v>
      </c>
      <c r="K30" s="83">
        <v>0</v>
      </c>
      <c r="L30" s="83">
        <v>0</v>
      </c>
      <c r="M30" s="83">
        <v>0</v>
      </c>
      <c r="N30" s="83">
        <v>0</v>
      </c>
      <c r="O30" s="83">
        <v>0</v>
      </c>
      <c r="P30" s="83">
        <v>0</v>
      </c>
      <c r="Q30" s="83">
        <v>0</v>
      </c>
      <c r="R30" s="83">
        <v>0</v>
      </c>
      <c r="S30" s="83">
        <v>0</v>
      </c>
      <c r="T30" s="83">
        <v>0</v>
      </c>
      <c r="U30" s="83">
        <v>0</v>
      </c>
      <c r="V30" s="83">
        <v>0</v>
      </c>
      <c r="W30" s="83">
        <v>0</v>
      </c>
      <c r="X30" s="83">
        <v>0</v>
      </c>
      <c r="Y30" s="83">
        <v>0</v>
      </c>
      <c r="Z30" s="83">
        <v>0</v>
      </c>
      <c r="AA30" s="83">
        <v>0</v>
      </c>
      <c r="AB30" s="83">
        <v>0</v>
      </c>
      <c r="AC30" s="83">
        <v>0</v>
      </c>
      <c r="AD30" s="83">
        <v>0</v>
      </c>
      <c r="AE30" s="83">
        <v>0</v>
      </c>
      <c r="AF30" s="83">
        <v>0</v>
      </c>
      <c r="AG30" s="83">
        <v>0</v>
      </c>
      <c r="AH30" s="83">
        <v>0</v>
      </c>
      <c r="AI30" s="83">
        <v>0</v>
      </c>
      <c r="AJ30" s="83">
        <v>0</v>
      </c>
      <c r="AK30" s="83">
        <v>0</v>
      </c>
    </row>
    <row r="31" spans="1:37" ht="16.350000000000001" customHeight="1">
      <c r="A31" s="82" t="s">
        <v>194</v>
      </c>
      <c r="B31" s="83">
        <v>0</v>
      </c>
      <c r="C31" s="83">
        <v>0</v>
      </c>
      <c r="D31" s="83">
        <v>0</v>
      </c>
      <c r="E31" s="83">
        <v>0</v>
      </c>
      <c r="F31" s="83">
        <v>0</v>
      </c>
      <c r="G31" s="83">
        <v>0</v>
      </c>
      <c r="H31" s="83">
        <v>0</v>
      </c>
      <c r="I31" s="83">
        <v>0</v>
      </c>
      <c r="J31" s="83">
        <v>0</v>
      </c>
      <c r="K31" s="83">
        <v>0</v>
      </c>
      <c r="L31" s="83">
        <v>0</v>
      </c>
      <c r="M31" s="83">
        <v>0</v>
      </c>
      <c r="N31" s="83">
        <v>0</v>
      </c>
      <c r="O31" s="83">
        <v>0</v>
      </c>
      <c r="P31" s="83">
        <v>0</v>
      </c>
      <c r="Q31" s="83">
        <v>0</v>
      </c>
      <c r="R31" s="83">
        <v>0</v>
      </c>
      <c r="S31" s="83">
        <v>0</v>
      </c>
      <c r="T31" s="83">
        <v>0</v>
      </c>
      <c r="U31" s="83">
        <v>0</v>
      </c>
      <c r="V31" s="83">
        <v>0</v>
      </c>
      <c r="W31" s="83">
        <v>0</v>
      </c>
      <c r="X31" s="83">
        <v>0</v>
      </c>
      <c r="Y31" s="83">
        <v>0</v>
      </c>
      <c r="Z31" s="83">
        <v>0</v>
      </c>
      <c r="AA31" s="83">
        <v>0</v>
      </c>
      <c r="AB31" s="83">
        <v>0</v>
      </c>
      <c r="AC31" s="83">
        <v>0</v>
      </c>
      <c r="AD31" s="83">
        <v>0</v>
      </c>
      <c r="AE31" s="83">
        <v>0</v>
      </c>
      <c r="AF31" s="83">
        <v>0</v>
      </c>
      <c r="AG31" s="83">
        <v>0</v>
      </c>
      <c r="AH31" s="83">
        <v>0</v>
      </c>
      <c r="AI31" s="83">
        <v>0</v>
      </c>
      <c r="AJ31" s="83">
        <v>0</v>
      </c>
      <c r="AK31" s="83">
        <v>0</v>
      </c>
    </row>
    <row r="32" spans="1:37" ht="16.350000000000001" customHeight="1">
      <c r="A32" s="82" t="s">
        <v>195</v>
      </c>
      <c r="B32" s="83">
        <v>0</v>
      </c>
      <c r="C32" s="83">
        <v>-114003238.09</v>
      </c>
      <c r="D32" s="83">
        <v>921546.7</v>
      </c>
      <c r="E32" s="83">
        <v>0</v>
      </c>
      <c r="F32" s="83">
        <v>-43264688.490000002</v>
      </c>
      <c r="G32" s="83">
        <v>10498236.5</v>
      </c>
      <c r="H32" s="83">
        <v>24187489.309999999</v>
      </c>
      <c r="I32" s="83">
        <v>0</v>
      </c>
      <c r="J32" s="83">
        <v>-85.23</v>
      </c>
      <c r="K32" s="83">
        <v>-45.29</v>
      </c>
      <c r="L32" s="83">
        <v>-0.11</v>
      </c>
      <c r="M32" s="83">
        <v>0</v>
      </c>
      <c r="N32" s="83">
        <v>317998597.31</v>
      </c>
      <c r="O32" s="83">
        <v>0</v>
      </c>
      <c r="P32" s="83">
        <v>-1097.6400000000001</v>
      </c>
      <c r="Q32" s="83">
        <v>23232369.989999998</v>
      </c>
      <c r="R32" s="83">
        <v>26546228.16</v>
      </c>
      <c r="S32" s="83">
        <v>-9390793.3900000006</v>
      </c>
      <c r="T32" s="83">
        <v>-8081037.5499999998</v>
      </c>
      <c r="U32" s="83">
        <v>-76462697.269999996</v>
      </c>
      <c r="V32" s="83">
        <v>892339.21</v>
      </c>
      <c r="W32" s="83">
        <v>0</v>
      </c>
      <c r="X32" s="83">
        <v>15000</v>
      </c>
      <c r="Y32" s="83">
        <v>7942382.04</v>
      </c>
      <c r="Z32" s="83">
        <v>261792.46</v>
      </c>
      <c r="AA32" s="83">
        <v>2268293.42</v>
      </c>
      <c r="AB32" s="83">
        <v>10766.98</v>
      </c>
      <c r="AC32" s="83">
        <v>0</v>
      </c>
      <c r="AD32" s="83">
        <v>1.6</v>
      </c>
      <c r="AE32" s="83">
        <v>0</v>
      </c>
      <c r="AF32" s="83">
        <v>-296625.11</v>
      </c>
      <c r="AG32" s="83">
        <v>3240340.4</v>
      </c>
      <c r="AH32" s="83">
        <v>9456542.4199999999</v>
      </c>
      <c r="AI32" s="83">
        <v>11787231.6</v>
      </c>
      <c r="AJ32" s="83">
        <v>-85.23</v>
      </c>
      <c r="AK32" s="83">
        <v>0</v>
      </c>
    </row>
    <row r="33" spans="1:37" ht="16.350000000000001" customHeight="1">
      <c r="A33" s="82" t="s">
        <v>196</v>
      </c>
      <c r="B33" s="83">
        <v>0</v>
      </c>
      <c r="C33" s="83">
        <v>-1413340.02</v>
      </c>
      <c r="D33" s="83">
        <v>0</v>
      </c>
      <c r="E33" s="83">
        <v>0</v>
      </c>
      <c r="F33" s="83">
        <v>-1895648.76</v>
      </c>
      <c r="G33" s="83">
        <v>10498226.16</v>
      </c>
      <c r="H33" s="83">
        <v>24568780.43</v>
      </c>
      <c r="I33" s="83">
        <v>0</v>
      </c>
      <c r="J33" s="83">
        <v>-621.5</v>
      </c>
      <c r="K33" s="83">
        <v>-400</v>
      </c>
      <c r="L33" s="83">
        <v>0</v>
      </c>
      <c r="M33" s="83">
        <v>0</v>
      </c>
      <c r="N33" s="83">
        <v>140341521.06</v>
      </c>
      <c r="O33" s="83">
        <v>0</v>
      </c>
      <c r="P33" s="83">
        <v>-3242</v>
      </c>
      <c r="Q33" s="83">
        <v>-2058544.5</v>
      </c>
      <c r="R33" s="83">
        <v>-724892.62</v>
      </c>
      <c r="S33" s="83">
        <v>0</v>
      </c>
      <c r="T33" s="83">
        <v>-1308.8499999999999</v>
      </c>
      <c r="U33" s="83">
        <v>0</v>
      </c>
      <c r="V33" s="83">
        <v>892339.21</v>
      </c>
      <c r="W33" s="83">
        <v>0</v>
      </c>
      <c r="X33" s="83">
        <v>15000</v>
      </c>
      <c r="Y33" s="83">
        <v>7942373.2999999998</v>
      </c>
      <c r="Z33" s="83">
        <v>261792.46</v>
      </c>
      <c r="AA33" s="83">
        <v>2268293.42</v>
      </c>
      <c r="AB33" s="83">
        <v>10766.98</v>
      </c>
      <c r="AC33" s="83">
        <v>0</v>
      </c>
      <c r="AD33" s="83">
        <v>0</v>
      </c>
      <c r="AE33" s="83">
        <v>0</v>
      </c>
      <c r="AF33" s="83">
        <v>2355971.81</v>
      </c>
      <c r="AG33" s="83">
        <v>2542920.6800000002</v>
      </c>
      <c r="AH33" s="83">
        <v>9440722.8000000007</v>
      </c>
      <c r="AI33" s="83">
        <v>10229165.140000001</v>
      </c>
      <c r="AJ33" s="83">
        <v>-621.5</v>
      </c>
      <c r="AK33" s="83">
        <v>0</v>
      </c>
    </row>
    <row r="34" spans="1:37" ht="16.350000000000001" customHeight="1">
      <c r="A34" s="82" t="s">
        <v>197</v>
      </c>
      <c r="B34" s="83">
        <v>0</v>
      </c>
      <c r="C34" s="83">
        <v>-1243120.01</v>
      </c>
      <c r="D34" s="83">
        <v>0</v>
      </c>
      <c r="E34" s="83">
        <v>0</v>
      </c>
      <c r="F34" s="83">
        <v>-1308.8499999999999</v>
      </c>
      <c r="G34" s="83">
        <v>0</v>
      </c>
      <c r="H34" s="83">
        <v>125353.32</v>
      </c>
      <c r="I34" s="83">
        <v>0</v>
      </c>
      <c r="J34" s="83">
        <v>0</v>
      </c>
      <c r="K34" s="83">
        <v>0</v>
      </c>
      <c r="L34" s="83">
        <v>0</v>
      </c>
      <c r="M34" s="83">
        <v>0</v>
      </c>
      <c r="N34" s="83">
        <v>138156776.33000001</v>
      </c>
      <c r="O34" s="83">
        <v>0</v>
      </c>
      <c r="P34" s="83">
        <v>0</v>
      </c>
      <c r="Q34" s="83">
        <v>0</v>
      </c>
      <c r="R34" s="83">
        <v>0</v>
      </c>
      <c r="S34" s="83">
        <v>0</v>
      </c>
      <c r="T34" s="83">
        <v>-1308.8499999999999</v>
      </c>
      <c r="U34" s="83">
        <v>0</v>
      </c>
      <c r="V34" s="83">
        <v>0</v>
      </c>
      <c r="W34" s="83">
        <v>0</v>
      </c>
      <c r="X34" s="83">
        <v>0</v>
      </c>
      <c r="Y34" s="83">
        <v>0</v>
      </c>
      <c r="Z34" s="83">
        <v>0</v>
      </c>
      <c r="AA34" s="83">
        <v>0</v>
      </c>
      <c r="AB34" s="83">
        <v>0</v>
      </c>
      <c r="AC34" s="83">
        <v>0</v>
      </c>
      <c r="AD34" s="83">
        <v>0</v>
      </c>
      <c r="AE34" s="83">
        <v>0</v>
      </c>
      <c r="AF34" s="83">
        <v>76911.429999999993</v>
      </c>
      <c r="AG34" s="83">
        <v>48441.89</v>
      </c>
      <c r="AH34" s="83">
        <v>0</v>
      </c>
      <c r="AI34" s="83">
        <v>0</v>
      </c>
      <c r="AJ34" s="83">
        <v>0</v>
      </c>
      <c r="AK34" s="83">
        <v>0</v>
      </c>
    </row>
    <row r="35" spans="1:37" ht="16.350000000000001" customHeight="1">
      <c r="A35" s="82" t="s">
        <v>198</v>
      </c>
      <c r="B35" s="83">
        <v>0</v>
      </c>
      <c r="C35" s="83">
        <v>0</v>
      </c>
      <c r="D35" s="83">
        <v>0</v>
      </c>
      <c r="E35" s="83">
        <v>0</v>
      </c>
      <c r="F35" s="83">
        <v>0</v>
      </c>
      <c r="G35" s="83">
        <v>10498226.16</v>
      </c>
      <c r="H35" s="83">
        <v>0</v>
      </c>
      <c r="I35" s="83">
        <v>0</v>
      </c>
      <c r="J35" s="83">
        <v>0</v>
      </c>
      <c r="K35" s="83">
        <v>0</v>
      </c>
      <c r="L35" s="83">
        <v>0</v>
      </c>
      <c r="M35" s="83">
        <v>0</v>
      </c>
      <c r="N35" s="83">
        <v>0</v>
      </c>
      <c r="O35" s="83">
        <v>0</v>
      </c>
      <c r="P35" s="83">
        <v>0</v>
      </c>
      <c r="Q35" s="83">
        <v>0</v>
      </c>
      <c r="R35" s="83">
        <v>0</v>
      </c>
      <c r="S35" s="83">
        <v>0</v>
      </c>
      <c r="T35" s="83">
        <v>0</v>
      </c>
      <c r="U35" s="83">
        <v>0</v>
      </c>
      <c r="V35" s="83">
        <v>0</v>
      </c>
      <c r="W35" s="83">
        <v>0</v>
      </c>
      <c r="X35" s="83">
        <v>15000</v>
      </c>
      <c r="Y35" s="83">
        <v>7942373.2999999998</v>
      </c>
      <c r="Z35" s="83">
        <v>261792.46</v>
      </c>
      <c r="AA35" s="83">
        <v>2268293.42</v>
      </c>
      <c r="AB35" s="83">
        <v>10766.98</v>
      </c>
      <c r="AC35" s="83">
        <v>0</v>
      </c>
      <c r="AD35" s="83">
        <v>0</v>
      </c>
      <c r="AE35" s="83">
        <v>0</v>
      </c>
      <c r="AF35" s="83">
        <v>0</v>
      </c>
      <c r="AG35" s="83">
        <v>0</v>
      </c>
      <c r="AH35" s="83">
        <v>0</v>
      </c>
      <c r="AI35" s="83">
        <v>0</v>
      </c>
      <c r="AJ35" s="83">
        <v>0</v>
      </c>
      <c r="AK35" s="83">
        <v>0</v>
      </c>
    </row>
    <row r="36" spans="1:37" ht="16.350000000000001" customHeight="1">
      <c r="A36" s="82" t="s">
        <v>199</v>
      </c>
      <c r="B36" s="83">
        <v>0</v>
      </c>
      <c r="C36" s="83">
        <v>0</v>
      </c>
      <c r="D36" s="83">
        <v>0</v>
      </c>
      <c r="E36" s="83">
        <v>0</v>
      </c>
      <c r="F36" s="83">
        <v>0</v>
      </c>
      <c r="G36" s="83">
        <v>0</v>
      </c>
      <c r="H36" s="83">
        <v>24446340.219999999</v>
      </c>
      <c r="I36" s="83">
        <v>0</v>
      </c>
      <c r="J36" s="83">
        <v>0</v>
      </c>
      <c r="K36" s="83">
        <v>0</v>
      </c>
      <c r="L36" s="83">
        <v>0</v>
      </c>
      <c r="M36" s="83">
        <v>0</v>
      </c>
      <c r="N36" s="83">
        <v>0</v>
      </c>
      <c r="O36" s="83">
        <v>0</v>
      </c>
      <c r="P36" s="83">
        <v>0</v>
      </c>
      <c r="Q36" s="83">
        <v>0</v>
      </c>
      <c r="R36" s="83">
        <v>0</v>
      </c>
      <c r="S36" s="83">
        <v>0</v>
      </c>
      <c r="T36" s="83">
        <v>0</v>
      </c>
      <c r="U36" s="83">
        <v>0</v>
      </c>
      <c r="V36" s="83">
        <v>0</v>
      </c>
      <c r="W36" s="83">
        <v>0</v>
      </c>
      <c r="X36" s="83">
        <v>0</v>
      </c>
      <c r="Y36" s="83">
        <v>0</v>
      </c>
      <c r="Z36" s="83">
        <v>0</v>
      </c>
      <c r="AA36" s="83">
        <v>0</v>
      </c>
      <c r="AB36" s="83">
        <v>0</v>
      </c>
      <c r="AC36" s="83">
        <v>0</v>
      </c>
      <c r="AD36" s="83">
        <v>0</v>
      </c>
      <c r="AE36" s="83">
        <v>0</v>
      </c>
      <c r="AF36" s="83">
        <v>2279060.38</v>
      </c>
      <c r="AG36" s="83">
        <v>2497391.9</v>
      </c>
      <c r="AH36" s="83">
        <v>9440722.8000000007</v>
      </c>
      <c r="AI36" s="83">
        <v>10229165.140000001</v>
      </c>
      <c r="AJ36" s="83">
        <v>0</v>
      </c>
      <c r="AK36" s="83">
        <v>0</v>
      </c>
    </row>
    <row r="37" spans="1:37" ht="16.350000000000001" customHeight="1">
      <c r="A37" s="82" t="s">
        <v>200</v>
      </c>
      <c r="B37" s="83">
        <v>0</v>
      </c>
      <c r="C37" s="83">
        <v>-116581812.04000001</v>
      </c>
      <c r="D37" s="83">
        <v>921546.7</v>
      </c>
      <c r="E37" s="83">
        <v>0</v>
      </c>
      <c r="F37" s="83">
        <v>13256039.48</v>
      </c>
      <c r="G37" s="83">
        <v>10.34</v>
      </c>
      <c r="H37" s="83">
        <v>196290.39</v>
      </c>
      <c r="I37" s="83">
        <v>0</v>
      </c>
      <c r="J37" s="83">
        <v>536.27</v>
      </c>
      <c r="K37" s="83">
        <v>354.71</v>
      </c>
      <c r="L37" s="83">
        <v>0</v>
      </c>
      <c r="M37" s="83">
        <v>0</v>
      </c>
      <c r="N37" s="83">
        <v>167882134.21000001</v>
      </c>
      <c r="O37" s="83">
        <v>0</v>
      </c>
      <c r="P37" s="83">
        <v>2144.36</v>
      </c>
      <c r="Q37" s="83">
        <v>-33598.19</v>
      </c>
      <c r="R37" s="83">
        <v>1769316.62</v>
      </c>
      <c r="S37" s="83">
        <v>10857847.18</v>
      </c>
      <c r="T37" s="83">
        <v>660329.51</v>
      </c>
      <c r="U37" s="83">
        <v>0</v>
      </c>
      <c r="V37" s="83">
        <v>0</v>
      </c>
      <c r="W37" s="83">
        <v>0</v>
      </c>
      <c r="X37" s="83">
        <v>0</v>
      </c>
      <c r="Y37" s="83">
        <v>8.74</v>
      </c>
      <c r="Z37" s="83">
        <v>0</v>
      </c>
      <c r="AA37" s="83">
        <v>0</v>
      </c>
      <c r="AB37" s="83">
        <v>0</v>
      </c>
      <c r="AC37" s="83">
        <v>0</v>
      </c>
      <c r="AD37" s="83">
        <v>1.6</v>
      </c>
      <c r="AE37" s="83">
        <v>0</v>
      </c>
      <c r="AF37" s="83">
        <v>9064.5400000000009</v>
      </c>
      <c r="AG37" s="83">
        <v>187225.85</v>
      </c>
      <c r="AH37" s="83">
        <v>0</v>
      </c>
      <c r="AI37" s="83">
        <v>0</v>
      </c>
      <c r="AJ37" s="83">
        <v>536.27</v>
      </c>
      <c r="AK37" s="83">
        <v>0</v>
      </c>
    </row>
    <row r="38" spans="1:37" ht="16.350000000000001" customHeight="1">
      <c r="A38" s="82" t="s">
        <v>201</v>
      </c>
      <c r="B38" s="83">
        <v>0</v>
      </c>
      <c r="C38" s="83">
        <v>3942236.46</v>
      </c>
      <c r="D38" s="83">
        <v>0</v>
      </c>
      <c r="E38" s="83">
        <v>0</v>
      </c>
      <c r="F38" s="83">
        <v>-38939272.340000004</v>
      </c>
      <c r="G38" s="83">
        <v>0</v>
      </c>
      <c r="H38" s="83">
        <v>-577581.51</v>
      </c>
      <c r="I38" s="83">
        <v>0</v>
      </c>
      <c r="J38" s="83">
        <v>0</v>
      </c>
      <c r="K38" s="83">
        <v>0</v>
      </c>
      <c r="L38" s="83">
        <v>0</v>
      </c>
      <c r="M38" s="83">
        <v>0</v>
      </c>
      <c r="N38" s="83">
        <v>104150.94</v>
      </c>
      <c r="O38" s="83">
        <v>0</v>
      </c>
      <c r="P38" s="83">
        <v>0</v>
      </c>
      <c r="Q38" s="83">
        <v>16899284.68</v>
      </c>
      <c r="R38" s="83">
        <v>-36034639.890000001</v>
      </c>
      <c r="S38" s="83">
        <v>-15941929.720000001</v>
      </c>
      <c r="T38" s="83">
        <v>215096.71</v>
      </c>
      <c r="U38" s="83">
        <v>-4077084.12</v>
      </c>
      <c r="V38" s="83">
        <v>0</v>
      </c>
      <c r="W38" s="83">
        <v>0</v>
      </c>
      <c r="X38" s="83">
        <v>0</v>
      </c>
      <c r="Y38" s="83">
        <v>0</v>
      </c>
      <c r="Z38" s="83">
        <v>0</v>
      </c>
      <c r="AA38" s="83">
        <v>0</v>
      </c>
      <c r="AB38" s="83">
        <v>0</v>
      </c>
      <c r="AC38" s="83">
        <v>0</v>
      </c>
      <c r="AD38" s="83">
        <v>0</v>
      </c>
      <c r="AE38" s="83">
        <v>0</v>
      </c>
      <c r="AF38" s="83">
        <v>-2661661.46</v>
      </c>
      <c r="AG38" s="83">
        <v>510193.87</v>
      </c>
      <c r="AH38" s="83">
        <v>15819.62</v>
      </c>
      <c r="AI38" s="83">
        <v>1558066.46</v>
      </c>
      <c r="AJ38" s="83">
        <v>0</v>
      </c>
      <c r="AK38" s="83">
        <v>0</v>
      </c>
    </row>
    <row r="39" spans="1:37" ht="16.350000000000001" customHeight="1">
      <c r="A39" s="82" t="s">
        <v>202</v>
      </c>
      <c r="B39" s="83">
        <v>0</v>
      </c>
      <c r="C39" s="83">
        <v>0</v>
      </c>
      <c r="D39" s="83">
        <v>0</v>
      </c>
      <c r="E39" s="83">
        <v>0</v>
      </c>
      <c r="F39" s="83">
        <v>0</v>
      </c>
      <c r="G39" s="83">
        <v>0</v>
      </c>
      <c r="H39" s="83">
        <v>0</v>
      </c>
      <c r="I39" s="83">
        <v>0</v>
      </c>
      <c r="J39" s="83">
        <v>0</v>
      </c>
      <c r="K39" s="83">
        <v>0</v>
      </c>
      <c r="L39" s="83">
        <v>0</v>
      </c>
      <c r="M39" s="83">
        <v>0</v>
      </c>
      <c r="N39" s="83">
        <v>0</v>
      </c>
      <c r="O39" s="83">
        <v>0</v>
      </c>
      <c r="P39" s="83">
        <v>0</v>
      </c>
      <c r="Q39" s="83">
        <v>0</v>
      </c>
      <c r="R39" s="83">
        <v>0</v>
      </c>
      <c r="S39" s="83">
        <v>0</v>
      </c>
      <c r="T39" s="83">
        <v>0</v>
      </c>
      <c r="U39" s="83">
        <v>0</v>
      </c>
      <c r="V39" s="83">
        <v>0</v>
      </c>
      <c r="W39" s="83">
        <v>0</v>
      </c>
      <c r="X39" s="83">
        <v>0</v>
      </c>
      <c r="Y39" s="83">
        <v>0</v>
      </c>
      <c r="Z39" s="83">
        <v>0</v>
      </c>
      <c r="AA39" s="83">
        <v>0</v>
      </c>
      <c r="AB39" s="83">
        <v>0</v>
      </c>
      <c r="AC39" s="83">
        <v>0</v>
      </c>
      <c r="AD39" s="83">
        <v>0</v>
      </c>
      <c r="AE39" s="83">
        <v>0</v>
      </c>
      <c r="AF39" s="83">
        <v>0</v>
      </c>
      <c r="AG39" s="83">
        <v>0</v>
      </c>
      <c r="AH39" s="83">
        <v>0</v>
      </c>
      <c r="AI39" s="83">
        <v>0</v>
      </c>
      <c r="AJ39" s="83">
        <v>0</v>
      </c>
      <c r="AK39" s="83">
        <v>0</v>
      </c>
    </row>
    <row r="40" spans="1:37" ht="16.350000000000001" customHeight="1">
      <c r="A40" s="82" t="s">
        <v>203</v>
      </c>
      <c r="B40" s="83">
        <v>0</v>
      </c>
      <c r="C40" s="83">
        <v>0</v>
      </c>
      <c r="D40" s="83">
        <v>0</v>
      </c>
      <c r="E40" s="83">
        <v>0</v>
      </c>
      <c r="F40" s="83">
        <v>-15685806.869999999</v>
      </c>
      <c r="G40" s="83">
        <v>0</v>
      </c>
      <c r="H40" s="83">
        <v>0</v>
      </c>
      <c r="I40" s="83">
        <v>0</v>
      </c>
      <c r="J40" s="83">
        <v>0</v>
      </c>
      <c r="K40" s="83">
        <v>0</v>
      </c>
      <c r="L40" s="83">
        <v>0</v>
      </c>
      <c r="M40" s="83">
        <v>0</v>
      </c>
      <c r="N40" s="83">
        <v>0</v>
      </c>
      <c r="O40" s="83">
        <v>0</v>
      </c>
      <c r="P40" s="83">
        <v>0</v>
      </c>
      <c r="Q40" s="83">
        <v>8425228</v>
      </c>
      <c r="R40" s="83">
        <v>61536444.049999997</v>
      </c>
      <c r="S40" s="83">
        <v>-4306710.8499999996</v>
      </c>
      <c r="T40" s="83">
        <v>-8955154.9199999999</v>
      </c>
      <c r="U40" s="83">
        <v>-72385613.150000006</v>
      </c>
      <c r="V40" s="83">
        <v>0</v>
      </c>
      <c r="W40" s="83">
        <v>0</v>
      </c>
      <c r="X40" s="83">
        <v>0</v>
      </c>
      <c r="Y40" s="83">
        <v>0</v>
      </c>
      <c r="Z40" s="83">
        <v>0</v>
      </c>
      <c r="AA40" s="83">
        <v>0</v>
      </c>
      <c r="AB40" s="83">
        <v>0</v>
      </c>
      <c r="AC40" s="83">
        <v>0</v>
      </c>
      <c r="AD40" s="83">
        <v>0</v>
      </c>
      <c r="AE40" s="83">
        <v>0</v>
      </c>
      <c r="AF40" s="83">
        <v>0</v>
      </c>
      <c r="AG40" s="83">
        <v>0</v>
      </c>
      <c r="AH40" s="83">
        <v>0</v>
      </c>
      <c r="AI40" s="83">
        <v>0</v>
      </c>
      <c r="AJ40" s="83">
        <v>0</v>
      </c>
      <c r="AK40" s="83">
        <v>0</v>
      </c>
    </row>
    <row r="41" spans="1:37" ht="16.350000000000001" customHeight="1">
      <c r="A41" s="82" t="s">
        <v>204</v>
      </c>
      <c r="B41" s="83">
        <v>0</v>
      </c>
      <c r="C41" s="83">
        <v>49677.51</v>
      </c>
      <c r="D41" s="83">
        <v>0</v>
      </c>
      <c r="E41" s="83">
        <v>0</v>
      </c>
      <c r="F41" s="83">
        <v>0</v>
      </c>
      <c r="G41" s="83">
        <v>0</v>
      </c>
      <c r="H41" s="83">
        <v>0</v>
      </c>
      <c r="I41" s="83">
        <v>0</v>
      </c>
      <c r="J41" s="83">
        <v>0</v>
      </c>
      <c r="K41" s="83">
        <v>0</v>
      </c>
      <c r="L41" s="83">
        <v>-0.11</v>
      </c>
      <c r="M41" s="83">
        <v>0</v>
      </c>
      <c r="N41" s="83">
        <v>-480957.29</v>
      </c>
      <c r="O41" s="83">
        <v>0</v>
      </c>
      <c r="P41" s="83">
        <v>0</v>
      </c>
      <c r="Q41" s="83">
        <v>0</v>
      </c>
      <c r="R41" s="83">
        <v>0</v>
      </c>
      <c r="S41" s="83">
        <v>0</v>
      </c>
      <c r="T41" s="83">
        <v>0</v>
      </c>
      <c r="U41" s="83">
        <v>0</v>
      </c>
      <c r="V41" s="83">
        <v>0</v>
      </c>
      <c r="W41" s="83">
        <v>0</v>
      </c>
      <c r="X41" s="83">
        <v>0</v>
      </c>
      <c r="Y41" s="83">
        <v>0</v>
      </c>
      <c r="Z41" s="83">
        <v>0</v>
      </c>
      <c r="AA41" s="83">
        <v>0</v>
      </c>
      <c r="AB41" s="83">
        <v>0</v>
      </c>
      <c r="AC41" s="83">
        <v>0</v>
      </c>
      <c r="AD41" s="83">
        <v>0</v>
      </c>
      <c r="AE41" s="83">
        <v>0</v>
      </c>
      <c r="AF41" s="83">
        <v>0</v>
      </c>
      <c r="AG41" s="83">
        <v>0</v>
      </c>
      <c r="AH41" s="83">
        <v>0</v>
      </c>
      <c r="AI41" s="83">
        <v>0</v>
      </c>
      <c r="AJ41" s="83">
        <v>0</v>
      </c>
      <c r="AK41" s="83">
        <v>0</v>
      </c>
    </row>
    <row r="42" spans="1:37" ht="16.350000000000001" customHeight="1">
      <c r="A42" s="82" t="s">
        <v>205</v>
      </c>
      <c r="B42" s="83">
        <v>0</v>
      </c>
      <c r="C42" s="83">
        <v>0</v>
      </c>
      <c r="D42" s="83">
        <v>0</v>
      </c>
      <c r="E42" s="83">
        <v>0</v>
      </c>
      <c r="F42" s="83">
        <v>0</v>
      </c>
      <c r="G42" s="83">
        <v>0</v>
      </c>
      <c r="H42" s="83">
        <v>0</v>
      </c>
      <c r="I42" s="83">
        <v>0</v>
      </c>
      <c r="J42" s="83">
        <v>0</v>
      </c>
      <c r="K42" s="83">
        <v>0</v>
      </c>
      <c r="L42" s="83">
        <v>0</v>
      </c>
      <c r="M42" s="83">
        <v>0</v>
      </c>
      <c r="N42" s="83">
        <v>10151748.390000001</v>
      </c>
      <c r="O42" s="83">
        <v>0</v>
      </c>
      <c r="P42" s="83">
        <v>0</v>
      </c>
      <c r="Q42" s="83">
        <v>0</v>
      </c>
      <c r="R42" s="83">
        <v>0</v>
      </c>
      <c r="S42" s="83">
        <v>0</v>
      </c>
      <c r="T42" s="83">
        <v>0</v>
      </c>
      <c r="U42" s="83">
        <v>0</v>
      </c>
      <c r="V42" s="83">
        <v>0</v>
      </c>
      <c r="W42" s="83">
        <v>0</v>
      </c>
      <c r="X42" s="83">
        <v>0</v>
      </c>
      <c r="Y42" s="83">
        <v>0</v>
      </c>
      <c r="Z42" s="83">
        <v>0</v>
      </c>
      <c r="AA42" s="83">
        <v>0</v>
      </c>
      <c r="AB42" s="83">
        <v>0</v>
      </c>
      <c r="AC42" s="83">
        <v>0</v>
      </c>
      <c r="AD42" s="83">
        <v>0</v>
      </c>
      <c r="AE42" s="83">
        <v>0</v>
      </c>
      <c r="AF42" s="83">
        <v>0</v>
      </c>
      <c r="AG42" s="83">
        <v>0</v>
      </c>
      <c r="AH42" s="83">
        <v>0</v>
      </c>
      <c r="AI42" s="83">
        <v>0</v>
      </c>
      <c r="AJ42" s="83">
        <v>0</v>
      </c>
      <c r="AK42" s="83">
        <v>0</v>
      </c>
    </row>
    <row r="43" spans="1:37" ht="16.350000000000001" customHeight="1">
      <c r="A43" s="82" t="s">
        <v>206</v>
      </c>
      <c r="B43" s="83">
        <v>0</v>
      </c>
      <c r="C43" s="83">
        <v>181.13</v>
      </c>
      <c r="D43" s="83">
        <v>0</v>
      </c>
      <c r="E43" s="83">
        <v>0</v>
      </c>
      <c r="F43" s="83">
        <v>0</v>
      </c>
      <c r="G43" s="83">
        <v>0</v>
      </c>
      <c r="H43" s="83">
        <v>0</v>
      </c>
      <c r="I43" s="83">
        <v>-289.89999999999998</v>
      </c>
      <c r="J43" s="83">
        <v>0</v>
      </c>
      <c r="K43" s="83">
        <v>0</v>
      </c>
      <c r="L43" s="83">
        <v>0</v>
      </c>
      <c r="M43" s="83">
        <v>0</v>
      </c>
      <c r="N43" s="83">
        <v>0</v>
      </c>
      <c r="O43" s="83">
        <v>0</v>
      </c>
      <c r="P43" s="83">
        <v>0</v>
      </c>
      <c r="Q43" s="83">
        <v>0</v>
      </c>
      <c r="R43" s="83">
        <v>0</v>
      </c>
      <c r="S43" s="83">
        <v>0</v>
      </c>
      <c r="T43" s="83">
        <v>0</v>
      </c>
      <c r="U43" s="83">
        <v>0</v>
      </c>
      <c r="V43" s="83">
        <v>0</v>
      </c>
      <c r="W43" s="83">
        <v>0</v>
      </c>
      <c r="X43" s="83">
        <v>0</v>
      </c>
      <c r="Y43" s="83">
        <v>0</v>
      </c>
      <c r="Z43" s="83">
        <v>0</v>
      </c>
      <c r="AA43" s="83">
        <v>0</v>
      </c>
      <c r="AB43" s="83">
        <v>0</v>
      </c>
      <c r="AC43" s="83">
        <v>0</v>
      </c>
      <c r="AD43" s="83">
        <v>0</v>
      </c>
      <c r="AE43" s="83">
        <v>0</v>
      </c>
      <c r="AF43" s="83">
        <v>0</v>
      </c>
      <c r="AG43" s="83">
        <v>0</v>
      </c>
      <c r="AH43" s="83">
        <v>0</v>
      </c>
      <c r="AI43" s="83">
        <v>0</v>
      </c>
      <c r="AJ43" s="83">
        <v>0</v>
      </c>
      <c r="AK43" s="83">
        <v>0</v>
      </c>
    </row>
    <row r="44" spans="1:37" ht="16.350000000000001" customHeight="1">
      <c r="A44" s="82" t="s">
        <v>207</v>
      </c>
      <c r="B44" s="83">
        <v>0</v>
      </c>
      <c r="C44" s="83">
        <v>0</v>
      </c>
      <c r="D44" s="83">
        <v>0</v>
      </c>
      <c r="E44" s="83">
        <v>0</v>
      </c>
      <c r="F44" s="83">
        <v>0</v>
      </c>
      <c r="G44" s="83">
        <v>0</v>
      </c>
      <c r="H44" s="83">
        <v>0</v>
      </c>
      <c r="I44" s="83">
        <v>0</v>
      </c>
      <c r="J44" s="83">
        <v>0</v>
      </c>
      <c r="K44" s="83">
        <v>0</v>
      </c>
      <c r="L44" s="83">
        <v>0</v>
      </c>
      <c r="M44" s="83">
        <v>0</v>
      </c>
      <c r="N44" s="83">
        <v>0</v>
      </c>
      <c r="O44" s="83">
        <v>0</v>
      </c>
      <c r="P44" s="83">
        <v>0</v>
      </c>
      <c r="Q44" s="83">
        <v>0</v>
      </c>
      <c r="R44" s="83">
        <v>0</v>
      </c>
      <c r="S44" s="83">
        <v>0</v>
      </c>
      <c r="T44" s="83">
        <v>0</v>
      </c>
      <c r="U44" s="83">
        <v>0</v>
      </c>
      <c r="V44" s="83">
        <v>0</v>
      </c>
      <c r="W44" s="83">
        <v>0</v>
      </c>
      <c r="X44" s="83">
        <v>0</v>
      </c>
      <c r="Y44" s="83">
        <v>0</v>
      </c>
      <c r="Z44" s="83">
        <v>0</v>
      </c>
      <c r="AA44" s="83">
        <v>0</v>
      </c>
      <c r="AB44" s="83">
        <v>0</v>
      </c>
      <c r="AC44" s="83">
        <v>0</v>
      </c>
      <c r="AD44" s="83">
        <v>0</v>
      </c>
      <c r="AE44" s="83">
        <v>0</v>
      </c>
      <c r="AF44" s="83">
        <v>0</v>
      </c>
      <c r="AG44" s="83">
        <v>0</v>
      </c>
      <c r="AH44" s="83">
        <v>0</v>
      </c>
      <c r="AI44" s="83">
        <v>0</v>
      </c>
      <c r="AJ44" s="83">
        <v>0</v>
      </c>
      <c r="AK44" s="83">
        <v>0</v>
      </c>
    </row>
    <row r="45" spans="1:37" ht="16.350000000000001" customHeight="1">
      <c r="A45" s="82" t="s">
        <v>208</v>
      </c>
      <c r="B45" s="83">
        <v>0</v>
      </c>
      <c r="C45" s="83">
        <v>40294525.030000001</v>
      </c>
      <c r="D45" s="83">
        <v>15212.99</v>
      </c>
      <c r="E45" s="83">
        <v>0</v>
      </c>
      <c r="F45" s="83">
        <v>14972371.92</v>
      </c>
      <c r="G45" s="83">
        <v>22499853.859999999</v>
      </c>
      <c r="H45" s="83">
        <v>6804932.4800000004</v>
      </c>
      <c r="I45" s="83">
        <v>6244919.1399999997</v>
      </c>
      <c r="J45" s="83">
        <v>1818936.6</v>
      </c>
      <c r="K45" s="83">
        <v>1522220.05</v>
      </c>
      <c r="L45" s="83">
        <v>0</v>
      </c>
      <c r="M45" s="83">
        <v>4142829.45</v>
      </c>
      <c r="N45" s="83">
        <v>108376075.23</v>
      </c>
      <c r="O45" s="83">
        <v>0</v>
      </c>
      <c r="P45" s="83">
        <v>7088011.6699999999</v>
      </c>
      <c r="Q45" s="83">
        <v>1619409.54</v>
      </c>
      <c r="R45" s="83">
        <v>2043689.97</v>
      </c>
      <c r="S45" s="83">
        <v>2249101.5099999998</v>
      </c>
      <c r="T45" s="83">
        <v>1521958.8</v>
      </c>
      <c r="U45" s="83">
        <v>-84456.56</v>
      </c>
      <c r="V45" s="83">
        <v>534656.99</v>
      </c>
      <c r="W45" s="83">
        <v>0</v>
      </c>
      <c r="X45" s="83">
        <v>3701681.9</v>
      </c>
      <c r="Y45" s="83">
        <v>7581366.1399999997</v>
      </c>
      <c r="Z45" s="83">
        <v>4707449.18</v>
      </c>
      <c r="AA45" s="83">
        <v>3293900.82</v>
      </c>
      <c r="AB45" s="83">
        <v>1232998.6399999999</v>
      </c>
      <c r="AC45" s="83">
        <v>1317720.3700000001</v>
      </c>
      <c r="AD45" s="83">
        <v>664736.81000000006</v>
      </c>
      <c r="AE45" s="83">
        <v>0</v>
      </c>
      <c r="AF45" s="83">
        <v>1068630.8799999999</v>
      </c>
      <c r="AG45" s="83">
        <v>1929905.05</v>
      </c>
      <c r="AH45" s="83">
        <v>2047396.48</v>
      </c>
      <c r="AI45" s="83">
        <v>1759000.07</v>
      </c>
      <c r="AJ45" s="83">
        <v>1485147.59</v>
      </c>
      <c r="AK45" s="83">
        <v>333789.01</v>
      </c>
    </row>
    <row r="46" spans="1:37" ht="16.350000000000001" customHeight="1">
      <c r="A46" s="82" t="s">
        <v>209</v>
      </c>
      <c r="B46" s="83">
        <v>0</v>
      </c>
      <c r="C46" s="83">
        <v>-182128.09</v>
      </c>
      <c r="D46" s="83">
        <v>0</v>
      </c>
      <c r="E46" s="83">
        <v>0</v>
      </c>
      <c r="F46" s="83">
        <v>123298.78</v>
      </c>
      <c r="G46" s="83">
        <v>69189.399999999994</v>
      </c>
      <c r="H46" s="83">
        <v>175040.92</v>
      </c>
      <c r="I46" s="83">
        <v>-5498.52</v>
      </c>
      <c r="J46" s="83">
        <v>20</v>
      </c>
      <c r="K46" s="83">
        <v>15</v>
      </c>
      <c r="L46" s="83">
        <v>0</v>
      </c>
      <c r="M46" s="83">
        <v>-712.7</v>
      </c>
      <c r="N46" s="83">
        <v>2219384.2000000002</v>
      </c>
      <c r="O46" s="83">
        <v>0</v>
      </c>
      <c r="P46" s="83">
        <v>20</v>
      </c>
      <c r="Q46" s="83">
        <v>383891.79</v>
      </c>
      <c r="R46" s="83">
        <v>-109852.02</v>
      </c>
      <c r="S46" s="83">
        <v>-127017.06</v>
      </c>
      <c r="T46" s="83">
        <v>-602.57000000000005</v>
      </c>
      <c r="U46" s="83">
        <v>-29528.46</v>
      </c>
      <c r="V46" s="83">
        <v>6387.1</v>
      </c>
      <c r="W46" s="83">
        <v>0</v>
      </c>
      <c r="X46" s="83">
        <v>-4199.43</v>
      </c>
      <c r="Y46" s="83">
        <v>56345.69</v>
      </c>
      <c r="Z46" s="83">
        <v>1646.47</v>
      </c>
      <c r="AA46" s="83">
        <v>15603.11</v>
      </c>
      <c r="AB46" s="83">
        <v>-49.62</v>
      </c>
      <c r="AC46" s="83">
        <v>-131.69</v>
      </c>
      <c r="AD46" s="83">
        <v>-25.13</v>
      </c>
      <c r="AE46" s="83">
        <v>0</v>
      </c>
      <c r="AF46" s="83">
        <v>16945.93</v>
      </c>
      <c r="AG46" s="83">
        <v>17579.669999999998</v>
      </c>
      <c r="AH46" s="83">
        <v>67950.38</v>
      </c>
      <c r="AI46" s="83">
        <v>72564.94</v>
      </c>
      <c r="AJ46" s="83">
        <v>20</v>
      </c>
      <c r="AK46" s="83">
        <v>0</v>
      </c>
    </row>
    <row r="47" spans="1:37" ht="16.350000000000001" customHeight="1">
      <c r="A47" s="82" t="s">
        <v>210</v>
      </c>
      <c r="B47" s="83">
        <v>0</v>
      </c>
      <c r="C47" s="83">
        <v>40852723.329999998</v>
      </c>
      <c r="D47" s="83">
        <v>15212.99</v>
      </c>
      <c r="E47" s="83">
        <v>0</v>
      </c>
      <c r="F47" s="83">
        <v>14849073.140000001</v>
      </c>
      <c r="G47" s="83">
        <v>22430664.460000001</v>
      </c>
      <c r="H47" s="83">
        <v>6629891.5599999996</v>
      </c>
      <c r="I47" s="83">
        <v>6250417.6600000001</v>
      </c>
      <c r="J47" s="83">
        <v>1818916.6</v>
      </c>
      <c r="K47" s="83">
        <v>1522205.05</v>
      </c>
      <c r="L47" s="83">
        <v>0</v>
      </c>
      <c r="M47" s="83">
        <v>4143542.15</v>
      </c>
      <c r="N47" s="83">
        <v>104668739.20999999</v>
      </c>
      <c r="O47" s="83">
        <v>0</v>
      </c>
      <c r="P47" s="83">
        <v>7087991.6699999999</v>
      </c>
      <c r="Q47" s="83">
        <v>1235517.75</v>
      </c>
      <c r="R47" s="83">
        <v>2153541.9900000002</v>
      </c>
      <c r="S47" s="83">
        <v>2376118.5699999998</v>
      </c>
      <c r="T47" s="83">
        <v>1522561.37</v>
      </c>
      <c r="U47" s="83">
        <v>-54928.1</v>
      </c>
      <c r="V47" s="83">
        <v>528269.89</v>
      </c>
      <c r="W47" s="83">
        <v>0</v>
      </c>
      <c r="X47" s="83">
        <v>3705881.33</v>
      </c>
      <c r="Y47" s="83">
        <v>7525020.4500000002</v>
      </c>
      <c r="Z47" s="83">
        <v>4705802.71</v>
      </c>
      <c r="AA47" s="83">
        <v>3278297.71</v>
      </c>
      <c r="AB47" s="83">
        <v>1233048.26</v>
      </c>
      <c r="AC47" s="83">
        <v>1317852.06</v>
      </c>
      <c r="AD47" s="83">
        <v>664761.93999999994</v>
      </c>
      <c r="AE47" s="83">
        <v>0</v>
      </c>
      <c r="AF47" s="83">
        <v>1051684.95</v>
      </c>
      <c r="AG47" s="83">
        <v>1912325.38</v>
      </c>
      <c r="AH47" s="83">
        <v>1979446.1</v>
      </c>
      <c r="AI47" s="83">
        <v>1686435.13</v>
      </c>
      <c r="AJ47" s="83">
        <v>1485127.59</v>
      </c>
      <c r="AK47" s="83">
        <v>333789.01</v>
      </c>
    </row>
    <row r="48" spans="1:37" ht="16.350000000000001" customHeight="1">
      <c r="A48" s="82" t="s">
        <v>211</v>
      </c>
      <c r="B48" s="83">
        <v>0</v>
      </c>
      <c r="C48" s="83">
        <v>-376070.21</v>
      </c>
      <c r="D48" s="83">
        <v>0</v>
      </c>
      <c r="E48" s="83">
        <v>0</v>
      </c>
      <c r="F48" s="83">
        <v>0</v>
      </c>
      <c r="G48" s="83">
        <v>0</v>
      </c>
      <c r="H48" s="83">
        <v>0</v>
      </c>
      <c r="I48" s="83">
        <v>0</v>
      </c>
      <c r="J48" s="83">
        <v>0</v>
      </c>
      <c r="K48" s="83">
        <v>0</v>
      </c>
      <c r="L48" s="83">
        <v>0</v>
      </c>
      <c r="M48" s="83">
        <v>0</v>
      </c>
      <c r="N48" s="83">
        <v>-12300</v>
      </c>
      <c r="O48" s="83">
        <v>0</v>
      </c>
      <c r="P48" s="83">
        <v>0</v>
      </c>
      <c r="Q48" s="83">
        <v>0</v>
      </c>
      <c r="R48" s="83">
        <v>0</v>
      </c>
      <c r="S48" s="83">
        <v>0</v>
      </c>
      <c r="T48" s="83">
        <v>0</v>
      </c>
      <c r="U48" s="83">
        <v>0</v>
      </c>
      <c r="V48" s="83">
        <v>0</v>
      </c>
      <c r="W48" s="83">
        <v>0</v>
      </c>
      <c r="X48" s="83">
        <v>0</v>
      </c>
      <c r="Y48" s="83">
        <v>0</v>
      </c>
      <c r="Z48" s="83">
        <v>0</v>
      </c>
      <c r="AA48" s="83">
        <v>0</v>
      </c>
      <c r="AB48" s="83">
        <v>0</v>
      </c>
      <c r="AC48" s="83">
        <v>0</v>
      </c>
      <c r="AD48" s="83">
        <v>0</v>
      </c>
      <c r="AE48" s="83">
        <v>0</v>
      </c>
      <c r="AF48" s="83">
        <v>0</v>
      </c>
      <c r="AG48" s="83">
        <v>0</v>
      </c>
      <c r="AH48" s="83">
        <v>0</v>
      </c>
      <c r="AI48" s="83">
        <v>0</v>
      </c>
      <c r="AJ48" s="83">
        <v>0</v>
      </c>
      <c r="AK48" s="83">
        <v>0</v>
      </c>
    </row>
    <row r="49" spans="1:37" ht="16.350000000000001" customHeight="1">
      <c r="A49" s="82" t="s">
        <v>212</v>
      </c>
      <c r="B49" s="83">
        <v>0</v>
      </c>
      <c r="C49" s="83">
        <v>0</v>
      </c>
      <c r="D49" s="83">
        <v>0</v>
      </c>
      <c r="E49" s="83">
        <v>0</v>
      </c>
      <c r="F49" s="83">
        <v>0</v>
      </c>
      <c r="G49" s="83">
        <v>0</v>
      </c>
      <c r="H49" s="83">
        <v>0</v>
      </c>
      <c r="I49" s="83">
        <v>0</v>
      </c>
      <c r="J49" s="83">
        <v>0</v>
      </c>
      <c r="K49" s="83">
        <v>0</v>
      </c>
      <c r="L49" s="83">
        <v>0</v>
      </c>
      <c r="M49" s="83">
        <v>0</v>
      </c>
      <c r="N49" s="83">
        <v>1500251.82</v>
      </c>
      <c r="O49" s="83">
        <v>0</v>
      </c>
      <c r="P49" s="83">
        <v>0</v>
      </c>
      <c r="Q49" s="83">
        <v>0</v>
      </c>
      <c r="R49" s="83">
        <v>0</v>
      </c>
      <c r="S49" s="83">
        <v>0</v>
      </c>
      <c r="T49" s="83">
        <v>0</v>
      </c>
      <c r="U49" s="83">
        <v>0</v>
      </c>
      <c r="V49" s="83">
        <v>0</v>
      </c>
      <c r="W49" s="83">
        <v>0</v>
      </c>
      <c r="X49" s="83">
        <v>0</v>
      </c>
      <c r="Y49" s="83">
        <v>0</v>
      </c>
      <c r="Z49" s="83">
        <v>0</v>
      </c>
      <c r="AA49" s="83">
        <v>0</v>
      </c>
      <c r="AB49" s="83">
        <v>0</v>
      </c>
      <c r="AC49" s="83">
        <v>0</v>
      </c>
      <c r="AD49" s="83">
        <v>0</v>
      </c>
      <c r="AE49" s="83">
        <v>0</v>
      </c>
      <c r="AF49" s="83">
        <v>0</v>
      </c>
      <c r="AG49" s="83">
        <v>0</v>
      </c>
      <c r="AH49" s="83">
        <v>0</v>
      </c>
      <c r="AI49" s="83">
        <v>0</v>
      </c>
      <c r="AJ49" s="83">
        <v>0</v>
      </c>
      <c r="AK49" s="83">
        <v>0</v>
      </c>
    </row>
    <row r="50" spans="1:37" ht="16.350000000000001" customHeight="1">
      <c r="A50" s="82" t="s">
        <v>213</v>
      </c>
      <c r="B50" s="83">
        <v>0</v>
      </c>
      <c r="C50" s="83">
        <v>-154297763.12</v>
      </c>
      <c r="D50" s="83">
        <v>906333.71</v>
      </c>
      <c r="E50" s="83">
        <v>0</v>
      </c>
      <c r="F50" s="83">
        <v>-58237060.409999996</v>
      </c>
      <c r="G50" s="83">
        <v>-12001617.359999999</v>
      </c>
      <c r="H50" s="83">
        <v>17382556.829999998</v>
      </c>
      <c r="I50" s="83">
        <v>-6244919.1399999997</v>
      </c>
      <c r="J50" s="83">
        <v>-1819021.83</v>
      </c>
      <c r="K50" s="83">
        <v>-1522265.34</v>
      </c>
      <c r="L50" s="83">
        <v>-0.11</v>
      </c>
      <c r="M50" s="83">
        <v>-4142829.45</v>
      </c>
      <c r="N50" s="83">
        <v>209622522.08000001</v>
      </c>
      <c r="O50" s="83">
        <v>0</v>
      </c>
      <c r="P50" s="83">
        <v>-7089109.3099999996</v>
      </c>
      <c r="Q50" s="83">
        <v>21612960.449999999</v>
      </c>
      <c r="R50" s="83">
        <v>24502538.190000001</v>
      </c>
      <c r="S50" s="83">
        <v>-11639894.9</v>
      </c>
      <c r="T50" s="83">
        <v>-9602996.3499999996</v>
      </c>
      <c r="U50" s="83">
        <v>-76378240.709999993</v>
      </c>
      <c r="V50" s="83">
        <v>357682.22</v>
      </c>
      <c r="W50" s="83">
        <v>0</v>
      </c>
      <c r="X50" s="83">
        <v>-3686681.9</v>
      </c>
      <c r="Y50" s="83">
        <v>361015.9</v>
      </c>
      <c r="Z50" s="83">
        <v>-4445656.72</v>
      </c>
      <c r="AA50" s="83">
        <v>-1025607.4</v>
      </c>
      <c r="AB50" s="83">
        <v>-1222231.6599999999</v>
      </c>
      <c r="AC50" s="83">
        <v>-1317720.3700000001</v>
      </c>
      <c r="AD50" s="83">
        <v>-664735.21</v>
      </c>
      <c r="AE50" s="83">
        <v>0</v>
      </c>
      <c r="AF50" s="83">
        <v>-1365255.99</v>
      </c>
      <c r="AG50" s="83">
        <v>1310435.3500000001</v>
      </c>
      <c r="AH50" s="83">
        <v>7409145.9400000004</v>
      </c>
      <c r="AI50" s="83">
        <v>10028231.529999999</v>
      </c>
      <c r="AJ50" s="83">
        <v>-1485232.82</v>
      </c>
      <c r="AK50" s="83">
        <v>-333789.01</v>
      </c>
    </row>
    <row r="51" spans="1:37" ht="16.350000000000001" customHeight="1">
      <c r="A51" s="82" t="s">
        <v>214</v>
      </c>
      <c r="B51" s="83">
        <v>0</v>
      </c>
      <c r="C51" s="83">
        <v>0</v>
      </c>
      <c r="D51" s="83">
        <v>0</v>
      </c>
      <c r="E51" s="83">
        <v>0</v>
      </c>
      <c r="F51" s="83">
        <v>0</v>
      </c>
      <c r="G51" s="83">
        <v>20000</v>
      </c>
      <c r="H51" s="83">
        <v>0</v>
      </c>
      <c r="I51" s="83">
        <v>0.24</v>
      </c>
      <c r="J51" s="83">
        <v>0</v>
      </c>
      <c r="K51" s="83">
        <v>0</v>
      </c>
      <c r="L51" s="83">
        <v>0</v>
      </c>
      <c r="M51" s="83">
        <v>0</v>
      </c>
      <c r="N51" s="83">
        <v>21748.83</v>
      </c>
      <c r="O51" s="83">
        <v>0</v>
      </c>
      <c r="P51" s="83">
        <v>0</v>
      </c>
      <c r="Q51" s="83">
        <v>0</v>
      </c>
      <c r="R51" s="83">
        <v>0</v>
      </c>
      <c r="S51" s="83">
        <v>0</v>
      </c>
      <c r="T51" s="83">
        <v>0</v>
      </c>
      <c r="U51" s="83">
        <v>0</v>
      </c>
      <c r="V51" s="83">
        <v>0</v>
      </c>
      <c r="W51" s="83">
        <v>0</v>
      </c>
      <c r="X51" s="83">
        <v>0</v>
      </c>
      <c r="Y51" s="83">
        <v>20000</v>
      </c>
      <c r="Z51" s="83">
        <v>0</v>
      </c>
      <c r="AA51" s="83">
        <v>0</v>
      </c>
      <c r="AB51" s="83">
        <v>0</v>
      </c>
      <c r="AC51" s="83">
        <v>0</v>
      </c>
      <c r="AD51" s="83">
        <v>0</v>
      </c>
      <c r="AE51" s="83">
        <v>0</v>
      </c>
      <c r="AF51" s="83">
        <v>0</v>
      </c>
      <c r="AG51" s="83">
        <v>0</v>
      </c>
      <c r="AH51" s="83">
        <v>0</v>
      </c>
      <c r="AI51" s="83">
        <v>0</v>
      </c>
      <c r="AJ51" s="83">
        <v>0</v>
      </c>
      <c r="AK51" s="83">
        <v>0</v>
      </c>
    </row>
    <row r="52" spans="1:37" ht="16.350000000000001" customHeight="1">
      <c r="A52" s="82" t="s">
        <v>215</v>
      </c>
      <c r="B52" s="83">
        <v>0</v>
      </c>
      <c r="C52" s="83">
        <v>382277.02</v>
      </c>
      <c r="D52" s="83">
        <v>0</v>
      </c>
      <c r="E52" s="83">
        <v>0</v>
      </c>
      <c r="F52" s="83">
        <v>1700</v>
      </c>
      <c r="G52" s="83">
        <v>778.78</v>
      </c>
      <c r="H52" s="83">
        <v>0</v>
      </c>
      <c r="I52" s="83">
        <v>0</v>
      </c>
      <c r="J52" s="83">
        <v>0</v>
      </c>
      <c r="K52" s="83">
        <v>0</v>
      </c>
      <c r="L52" s="83">
        <v>0</v>
      </c>
      <c r="M52" s="83">
        <v>0</v>
      </c>
      <c r="N52" s="83">
        <v>19093.04</v>
      </c>
      <c r="O52" s="83">
        <v>0</v>
      </c>
      <c r="P52" s="83">
        <v>450</v>
      </c>
      <c r="Q52" s="83">
        <v>0</v>
      </c>
      <c r="R52" s="83">
        <v>0</v>
      </c>
      <c r="S52" s="83">
        <v>1250</v>
      </c>
      <c r="T52" s="83">
        <v>0</v>
      </c>
      <c r="U52" s="83">
        <v>0</v>
      </c>
      <c r="V52" s="83">
        <v>0</v>
      </c>
      <c r="W52" s="83">
        <v>0</v>
      </c>
      <c r="X52" s="83">
        <v>0</v>
      </c>
      <c r="Y52" s="83">
        <v>778.78</v>
      </c>
      <c r="Z52" s="83">
        <v>0</v>
      </c>
      <c r="AA52" s="83">
        <v>0</v>
      </c>
      <c r="AB52" s="83">
        <v>0</v>
      </c>
      <c r="AC52" s="83">
        <v>0</v>
      </c>
      <c r="AD52" s="83">
        <v>0</v>
      </c>
      <c r="AE52" s="83">
        <v>0</v>
      </c>
      <c r="AF52" s="83">
        <v>0</v>
      </c>
      <c r="AG52" s="83">
        <v>0</v>
      </c>
      <c r="AH52" s="83">
        <v>0</v>
      </c>
      <c r="AI52" s="83">
        <v>0</v>
      </c>
      <c r="AJ52" s="83">
        <v>0</v>
      </c>
      <c r="AK52" s="83">
        <v>0</v>
      </c>
    </row>
    <row r="53" spans="1:37" ht="16.350000000000001" customHeight="1">
      <c r="A53" s="82" t="s">
        <v>216</v>
      </c>
      <c r="B53" s="83">
        <v>0</v>
      </c>
      <c r="C53" s="83">
        <v>-154680040.13999999</v>
      </c>
      <c r="D53" s="83">
        <v>906333.71</v>
      </c>
      <c r="E53" s="83">
        <v>0</v>
      </c>
      <c r="F53" s="83">
        <v>-58238760.409999996</v>
      </c>
      <c r="G53" s="83">
        <v>-11982396.140000001</v>
      </c>
      <c r="H53" s="83">
        <v>17382556.829999998</v>
      </c>
      <c r="I53" s="83">
        <v>-6244918.9000000004</v>
      </c>
      <c r="J53" s="83">
        <v>-1819021.83</v>
      </c>
      <c r="K53" s="83">
        <v>-1522265.34</v>
      </c>
      <c r="L53" s="83">
        <v>-0.11</v>
      </c>
      <c r="M53" s="83">
        <v>-4142829.45</v>
      </c>
      <c r="N53" s="83">
        <v>209625177.87</v>
      </c>
      <c r="O53" s="83">
        <v>0</v>
      </c>
      <c r="P53" s="83">
        <v>-7089559.3099999996</v>
      </c>
      <c r="Q53" s="83">
        <v>21612960.449999999</v>
      </c>
      <c r="R53" s="83">
        <v>24502538.190000001</v>
      </c>
      <c r="S53" s="83">
        <v>-11641144.9</v>
      </c>
      <c r="T53" s="83">
        <v>-9602996.3499999996</v>
      </c>
      <c r="U53" s="83">
        <v>-76378240.709999993</v>
      </c>
      <c r="V53" s="83">
        <v>357682.22</v>
      </c>
      <c r="W53" s="83">
        <v>0</v>
      </c>
      <c r="X53" s="83">
        <v>-3686681.9</v>
      </c>
      <c r="Y53" s="83">
        <v>380237.12</v>
      </c>
      <c r="Z53" s="83">
        <v>-4445656.72</v>
      </c>
      <c r="AA53" s="83">
        <v>-1025607.4</v>
      </c>
      <c r="AB53" s="83">
        <v>-1222231.6599999999</v>
      </c>
      <c r="AC53" s="83">
        <v>-1317720.3700000001</v>
      </c>
      <c r="AD53" s="83">
        <v>-664735.21</v>
      </c>
      <c r="AE53" s="83">
        <v>0</v>
      </c>
      <c r="AF53" s="83">
        <v>-1365255.99</v>
      </c>
      <c r="AG53" s="83">
        <v>1310435.3500000001</v>
      </c>
      <c r="AH53" s="83">
        <v>7409145.9400000004</v>
      </c>
      <c r="AI53" s="83">
        <v>10028231.529999999</v>
      </c>
      <c r="AJ53" s="83">
        <v>-1485232.82</v>
      </c>
      <c r="AK53" s="83">
        <v>-333789.01</v>
      </c>
    </row>
    <row r="54" spans="1:37" ht="16.350000000000001" customHeight="1">
      <c r="A54" s="82" t="s">
        <v>217</v>
      </c>
      <c r="B54" s="83">
        <v>0</v>
      </c>
      <c r="C54" s="83">
        <v>-1198294.6599999999</v>
      </c>
      <c r="D54" s="83">
        <v>0</v>
      </c>
      <c r="E54" s="83">
        <v>0</v>
      </c>
      <c r="F54" s="83">
        <v>0</v>
      </c>
      <c r="G54" s="83">
        <v>0</v>
      </c>
      <c r="H54" s="83">
        <v>0</v>
      </c>
      <c r="I54" s="83">
        <v>0</v>
      </c>
      <c r="J54" s="83">
        <v>0</v>
      </c>
      <c r="K54" s="83">
        <v>0</v>
      </c>
      <c r="L54" s="83">
        <v>0</v>
      </c>
      <c r="M54" s="83">
        <v>0</v>
      </c>
      <c r="N54" s="83">
        <v>0</v>
      </c>
      <c r="O54" s="83">
        <v>0</v>
      </c>
      <c r="P54" s="83">
        <v>0</v>
      </c>
      <c r="Q54" s="83">
        <v>0</v>
      </c>
      <c r="R54" s="83">
        <v>0</v>
      </c>
      <c r="S54" s="83">
        <v>0</v>
      </c>
      <c r="T54" s="83">
        <v>0</v>
      </c>
      <c r="U54" s="83">
        <v>0</v>
      </c>
      <c r="V54" s="83">
        <v>0</v>
      </c>
      <c r="W54" s="83">
        <v>0</v>
      </c>
      <c r="X54" s="83">
        <v>0</v>
      </c>
      <c r="Y54" s="83">
        <v>0</v>
      </c>
      <c r="Z54" s="83">
        <v>0</v>
      </c>
      <c r="AA54" s="83">
        <v>0</v>
      </c>
      <c r="AB54" s="83">
        <v>0</v>
      </c>
      <c r="AC54" s="83">
        <v>0</v>
      </c>
      <c r="AD54" s="83">
        <v>0</v>
      </c>
      <c r="AE54" s="83">
        <v>0</v>
      </c>
      <c r="AF54" s="83">
        <v>0</v>
      </c>
      <c r="AG54" s="83">
        <v>0</v>
      </c>
      <c r="AH54" s="83">
        <v>0</v>
      </c>
      <c r="AI54" s="83">
        <v>0</v>
      </c>
      <c r="AJ54" s="83">
        <v>0</v>
      </c>
      <c r="AK54" s="83">
        <v>0</v>
      </c>
    </row>
    <row r="55" spans="1:37" ht="16.350000000000001" customHeight="1">
      <c r="A55" s="82" t="s">
        <v>218</v>
      </c>
      <c r="B55" s="83">
        <v>0</v>
      </c>
      <c r="C55" s="83">
        <v>-153481745.47999999</v>
      </c>
      <c r="D55" s="83">
        <v>906333.71</v>
      </c>
      <c r="E55" s="83">
        <v>0</v>
      </c>
      <c r="F55" s="83">
        <v>-58238760.409999996</v>
      </c>
      <c r="G55" s="83">
        <v>-11982396.140000001</v>
      </c>
      <c r="H55" s="83">
        <v>17382556.829999998</v>
      </c>
      <c r="I55" s="83">
        <v>-6244918.9000000004</v>
      </c>
      <c r="J55" s="83">
        <v>-1819021.83</v>
      </c>
      <c r="K55" s="83">
        <v>-1522265.34</v>
      </c>
      <c r="L55" s="83">
        <v>-0.11</v>
      </c>
      <c r="M55" s="83">
        <v>-4142829.45</v>
      </c>
      <c r="N55" s="83">
        <v>209625177.87</v>
      </c>
      <c r="O55" s="83">
        <v>0</v>
      </c>
      <c r="P55" s="83">
        <v>-7089559.3099999996</v>
      </c>
      <c r="Q55" s="83">
        <v>21612960.449999999</v>
      </c>
      <c r="R55" s="83">
        <v>24502538.190000001</v>
      </c>
      <c r="S55" s="83">
        <v>-11641144.9</v>
      </c>
      <c r="T55" s="83">
        <v>-9602996.3499999996</v>
      </c>
      <c r="U55" s="83">
        <v>-76378240.709999993</v>
      </c>
      <c r="V55" s="83">
        <v>357682.22</v>
      </c>
      <c r="W55" s="83">
        <v>0</v>
      </c>
      <c r="X55" s="83">
        <v>-3686681.9</v>
      </c>
      <c r="Y55" s="83">
        <v>380237.12</v>
      </c>
      <c r="Z55" s="83">
        <v>-4445656.72</v>
      </c>
      <c r="AA55" s="83">
        <v>-1025607.4</v>
      </c>
      <c r="AB55" s="83">
        <v>-1222231.6599999999</v>
      </c>
      <c r="AC55" s="83">
        <v>-1317720.3700000001</v>
      </c>
      <c r="AD55" s="83">
        <v>-664735.21</v>
      </c>
      <c r="AE55" s="83">
        <v>0</v>
      </c>
      <c r="AF55" s="83">
        <v>-1365255.99</v>
      </c>
      <c r="AG55" s="83">
        <v>1310435.3500000001</v>
      </c>
      <c r="AH55" s="83">
        <v>7409145.9400000004</v>
      </c>
      <c r="AI55" s="83">
        <v>10028231.529999999</v>
      </c>
      <c r="AJ55" s="83">
        <v>-1485232.82</v>
      </c>
      <c r="AK55" s="83">
        <v>-333789.01</v>
      </c>
    </row>
    <row r="56" spans="1:37" ht="16.350000000000001" customHeight="1">
      <c r="A56" s="82" t="s">
        <v>219</v>
      </c>
      <c r="B56" s="83">
        <v>0</v>
      </c>
      <c r="C56" s="83">
        <v>0</v>
      </c>
      <c r="D56" s="83">
        <v>0</v>
      </c>
      <c r="E56" s="83">
        <v>0</v>
      </c>
      <c r="F56" s="83">
        <v>19012753.84</v>
      </c>
      <c r="G56" s="83">
        <v>0</v>
      </c>
      <c r="H56" s="83">
        <v>-78232669.390000001</v>
      </c>
      <c r="I56" s="83">
        <v>0</v>
      </c>
      <c r="J56" s="83">
        <v>0</v>
      </c>
      <c r="K56" s="83">
        <v>0</v>
      </c>
      <c r="L56" s="83">
        <v>0</v>
      </c>
      <c r="M56" s="83">
        <v>0</v>
      </c>
      <c r="N56" s="83">
        <v>-579600.01</v>
      </c>
      <c r="O56" s="83">
        <v>0</v>
      </c>
      <c r="P56" s="83">
        <v>0</v>
      </c>
      <c r="Q56" s="83">
        <v>12743532.67</v>
      </c>
      <c r="R56" s="83">
        <v>0</v>
      </c>
      <c r="S56" s="83">
        <v>6269221.1699999999</v>
      </c>
      <c r="T56" s="83">
        <v>0</v>
      </c>
      <c r="U56" s="83">
        <v>0</v>
      </c>
      <c r="V56" s="83">
        <v>0</v>
      </c>
      <c r="W56" s="83">
        <v>0</v>
      </c>
      <c r="X56" s="83">
        <v>0</v>
      </c>
      <c r="Y56" s="83">
        <v>0</v>
      </c>
      <c r="Z56" s="83">
        <v>0</v>
      </c>
      <c r="AA56" s="83">
        <v>0</v>
      </c>
      <c r="AB56" s="83">
        <v>0</v>
      </c>
      <c r="AC56" s="83">
        <v>0</v>
      </c>
      <c r="AD56" s="83">
        <v>0</v>
      </c>
      <c r="AE56" s="83">
        <v>0</v>
      </c>
      <c r="AF56" s="83">
        <v>587615.71</v>
      </c>
      <c r="AG56" s="83">
        <v>-5495.3</v>
      </c>
      <c r="AH56" s="83">
        <v>-81206428.079999998</v>
      </c>
      <c r="AI56" s="83">
        <v>2391638.2799999998</v>
      </c>
      <c r="AJ56" s="83">
        <v>0</v>
      </c>
      <c r="AK56" s="83">
        <v>0</v>
      </c>
    </row>
    <row r="57" spans="1:37" ht="16.350000000000001" customHeight="1">
      <c r="A57" s="82" t="s">
        <v>220</v>
      </c>
      <c r="B57" s="83">
        <v>0</v>
      </c>
      <c r="C57" s="83">
        <v>-153481745.47999999</v>
      </c>
      <c r="D57" s="83">
        <v>906333.71</v>
      </c>
      <c r="E57" s="83">
        <v>0</v>
      </c>
      <c r="F57" s="83">
        <v>-39226006.57</v>
      </c>
      <c r="G57" s="83">
        <v>-11982396.140000001</v>
      </c>
      <c r="H57" s="83">
        <v>-60850112.560000002</v>
      </c>
      <c r="I57" s="83">
        <v>-6244918.9000000004</v>
      </c>
      <c r="J57" s="83">
        <v>-1819021.83</v>
      </c>
      <c r="K57" s="83">
        <v>-1522265.34</v>
      </c>
      <c r="L57" s="83">
        <v>-0.11</v>
      </c>
      <c r="M57" s="83">
        <v>-4142829.45</v>
      </c>
      <c r="N57" s="83">
        <v>209045577.86000001</v>
      </c>
      <c r="O57" s="83">
        <v>0</v>
      </c>
      <c r="P57" s="83">
        <v>-7089559.3099999996</v>
      </c>
      <c r="Q57" s="83">
        <v>34356493.119999997</v>
      </c>
      <c r="R57" s="83">
        <v>24502538.190000001</v>
      </c>
      <c r="S57" s="83">
        <v>-5371923.7300000004</v>
      </c>
      <c r="T57" s="83">
        <v>-9602996.3499999996</v>
      </c>
      <c r="U57" s="83">
        <v>-76378240.709999993</v>
      </c>
      <c r="V57" s="83">
        <v>357682.22</v>
      </c>
      <c r="W57" s="83">
        <v>0</v>
      </c>
      <c r="X57" s="83">
        <v>-3686681.9</v>
      </c>
      <c r="Y57" s="83">
        <v>380237.12</v>
      </c>
      <c r="Z57" s="83">
        <v>-4445656.72</v>
      </c>
      <c r="AA57" s="83">
        <v>-1025607.4</v>
      </c>
      <c r="AB57" s="83">
        <v>-1222231.6599999999</v>
      </c>
      <c r="AC57" s="83">
        <v>-1317720.3700000001</v>
      </c>
      <c r="AD57" s="83">
        <v>-664735.21</v>
      </c>
      <c r="AE57" s="83">
        <v>0</v>
      </c>
      <c r="AF57" s="83">
        <v>-777640.28</v>
      </c>
      <c r="AG57" s="83">
        <v>1304940.05</v>
      </c>
      <c r="AH57" s="83">
        <v>-73797282.140000001</v>
      </c>
      <c r="AI57" s="83">
        <v>12419869.810000001</v>
      </c>
      <c r="AJ57" s="83">
        <v>-1485232.82</v>
      </c>
      <c r="AK57" s="83">
        <v>-333789.01</v>
      </c>
    </row>
    <row r="58" spans="1:37" ht="16.350000000000001" customHeight="1">
      <c r="A58" s="82" t="s">
        <v>221</v>
      </c>
      <c r="B58" s="83">
        <v>0</v>
      </c>
      <c r="C58" s="83">
        <v>0</v>
      </c>
      <c r="D58" s="83">
        <v>0</v>
      </c>
      <c r="E58" s="83">
        <v>0</v>
      </c>
      <c r="F58" s="83">
        <v>0</v>
      </c>
      <c r="G58" s="83">
        <v>0</v>
      </c>
      <c r="H58" s="83">
        <v>0</v>
      </c>
      <c r="I58" s="83">
        <v>0</v>
      </c>
      <c r="J58" s="83">
        <v>0</v>
      </c>
      <c r="K58" s="83">
        <v>0</v>
      </c>
      <c r="L58" s="83">
        <v>0</v>
      </c>
      <c r="M58" s="83">
        <v>0</v>
      </c>
      <c r="N58" s="83">
        <v>0</v>
      </c>
      <c r="O58" s="83">
        <v>0</v>
      </c>
      <c r="P58" s="83">
        <v>0</v>
      </c>
      <c r="Q58" s="83">
        <v>0</v>
      </c>
      <c r="R58" s="83">
        <v>0</v>
      </c>
      <c r="S58" s="83">
        <v>0</v>
      </c>
      <c r="T58" s="83">
        <v>0</v>
      </c>
      <c r="U58" s="83">
        <v>0</v>
      </c>
      <c r="V58" s="83">
        <v>0</v>
      </c>
      <c r="W58" s="83">
        <v>0</v>
      </c>
      <c r="X58" s="83">
        <v>0</v>
      </c>
      <c r="Y58" s="83">
        <v>0</v>
      </c>
      <c r="Z58" s="83">
        <v>0</v>
      </c>
      <c r="AA58" s="83">
        <v>0</v>
      </c>
      <c r="AB58" s="83">
        <v>0</v>
      </c>
      <c r="AC58" s="83">
        <v>0</v>
      </c>
      <c r="AD58" s="83">
        <v>0</v>
      </c>
      <c r="AE58" s="83">
        <v>0</v>
      </c>
      <c r="AF58" s="83">
        <v>0</v>
      </c>
      <c r="AG58" s="83">
        <v>0</v>
      </c>
      <c r="AH58" s="83">
        <v>0</v>
      </c>
      <c r="AI58" s="83">
        <v>0</v>
      </c>
      <c r="AJ58" s="83">
        <v>0</v>
      </c>
      <c r="AK58" s="83">
        <v>0</v>
      </c>
    </row>
    <row r="59" spans="1:37" ht="16.350000000000001" customHeight="1">
      <c r="A59" s="82" t="s">
        <v>222</v>
      </c>
      <c r="B59" s="83">
        <v>0</v>
      </c>
      <c r="C59" s="83">
        <v>-153481745.47999999</v>
      </c>
      <c r="D59" s="83">
        <v>906333.71</v>
      </c>
      <c r="E59" s="83">
        <v>0</v>
      </c>
      <c r="F59" s="83">
        <v>-39226006.57</v>
      </c>
      <c r="G59" s="83">
        <v>-11982396.140000001</v>
      </c>
      <c r="H59" s="83">
        <v>-60850112.560000002</v>
      </c>
      <c r="I59" s="83">
        <v>-6244918.9000000004</v>
      </c>
      <c r="J59" s="83">
        <v>-1819021.83</v>
      </c>
      <c r="K59" s="83">
        <v>-1522265.34</v>
      </c>
      <c r="L59" s="83">
        <v>-0.11</v>
      </c>
      <c r="M59" s="83">
        <v>-4142829.45</v>
      </c>
      <c r="N59" s="83">
        <v>209045577.86000001</v>
      </c>
      <c r="O59" s="83">
        <v>0</v>
      </c>
      <c r="P59" s="83">
        <v>-7089559.3099999996</v>
      </c>
      <c r="Q59" s="83">
        <v>34356493.119999997</v>
      </c>
      <c r="R59" s="83">
        <v>24502538.190000001</v>
      </c>
      <c r="S59" s="83">
        <v>-5371923.7300000004</v>
      </c>
      <c r="T59" s="83">
        <v>-9602996.3499999996</v>
      </c>
      <c r="U59" s="83">
        <v>-76378240.709999993</v>
      </c>
      <c r="V59" s="83">
        <v>357682.22</v>
      </c>
      <c r="W59" s="83">
        <v>0</v>
      </c>
      <c r="X59" s="83">
        <v>-3686681.9</v>
      </c>
      <c r="Y59" s="83">
        <v>380237.12</v>
      </c>
      <c r="Z59" s="83">
        <v>-4445656.72</v>
      </c>
      <c r="AA59" s="83">
        <v>-1025607.4</v>
      </c>
      <c r="AB59" s="83">
        <v>-1222231.6599999999</v>
      </c>
      <c r="AC59" s="83">
        <v>-1317720.3700000001</v>
      </c>
      <c r="AD59" s="83">
        <v>-664735.21</v>
      </c>
      <c r="AE59" s="83">
        <v>0</v>
      </c>
      <c r="AF59" s="83">
        <v>-777640.28</v>
      </c>
      <c r="AG59" s="83">
        <v>1304940.05</v>
      </c>
      <c r="AH59" s="83">
        <v>-73797282.140000001</v>
      </c>
      <c r="AI59" s="83">
        <v>12419869.810000001</v>
      </c>
      <c r="AJ59" s="83">
        <v>-1485232.82</v>
      </c>
      <c r="AK59" s="83">
        <v>-333789.01</v>
      </c>
    </row>
    <row r="60" spans="1:37" ht="16.350000000000001" customHeight="1">
      <c r="A60" s="82" t="s">
        <v>223</v>
      </c>
      <c r="B60" s="83">
        <v>0</v>
      </c>
      <c r="C60" s="83">
        <v>6405765.3200000003</v>
      </c>
      <c r="D60" s="83">
        <v>0</v>
      </c>
      <c r="E60" s="83">
        <v>0</v>
      </c>
      <c r="F60" s="83">
        <v>71336006.023333296</v>
      </c>
      <c r="G60" s="83">
        <v>-532924.31999999995</v>
      </c>
      <c r="H60" s="83">
        <v>-107697166.34333301</v>
      </c>
      <c r="I60" s="83">
        <v>0</v>
      </c>
      <c r="J60" s="83">
        <v>0</v>
      </c>
      <c r="K60" s="83">
        <v>0</v>
      </c>
      <c r="L60" s="83">
        <v>0</v>
      </c>
      <c r="M60" s="83">
        <v>0</v>
      </c>
      <c r="N60" s="83">
        <v>12389260.2866666</v>
      </c>
      <c r="O60" s="83">
        <v>0</v>
      </c>
      <c r="P60" s="83">
        <v>0</v>
      </c>
      <c r="Q60" s="83">
        <v>27604072.5233333</v>
      </c>
      <c r="R60" s="83">
        <v>-2211351.69</v>
      </c>
      <c r="S60" s="83">
        <v>3259655.61</v>
      </c>
      <c r="T60" s="83">
        <v>320704.52</v>
      </c>
      <c r="U60" s="83">
        <v>50315787.090000004</v>
      </c>
      <c r="V60" s="83">
        <v>-7952862.0300000003</v>
      </c>
      <c r="W60" s="83">
        <v>0</v>
      </c>
      <c r="X60" s="83">
        <v>0</v>
      </c>
      <c r="Y60" s="83">
        <v>0</v>
      </c>
      <c r="Z60" s="83">
        <v>-35377.360000000001</v>
      </c>
      <c r="AA60" s="83">
        <v>-497546.96</v>
      </c>
      <c r="AB60" s="83">
        <v>0</v>
      </c>
      <c r="AC60" s="83">
        <v>0</v>
      </c>
      <c r="AD60" s="83">
        <v>0</v>
      </c>
      <c r="AE60" s="83">
        <v>0</v>
      </c>
      <c r="AF60" s="83">
        <v>668551.46333333</v>
      </c>
      <c r="AG60" s="83">
        <v>2064098.6533333301</v>
      </c>
      <c r="AH60" s="83">
        <v>-109546521.94</v>
      </c>
      <c r="AI60" s="83">
        <v>-883294.52</v>
      </c>
      <c r="AJ60" s="83">
        <v>0</v>
      </c>
      <c r="AK60" s="83">
        <v>0</v>
      </c>
    </row>
    <row r="61" spans="1:37" ht="16.350000000000001" customHeight="1">
      <c r="A61" s="82" t="s">
        <v>224</v>
      </c>
      <c r="B61" s="83">
        <v>0</v>
      </c>
      <c r="C61" s="83">
        <v>0</v>
      </c>
      <c r="D61" s="83">
        <v>0</v>
      </c>
      <c r="E61" s="83">
        <v>0</v>
      </c>
      <c r="F61" s="83">
        <v>669700.63</v>
      </c>
      <c r="G61" s="83">
        <v>-532924.31999999995</v>
      </c>
      <c r="H61" s="83">
        <v>-1748469.92</v>
      </c>
      <c r="I61" s="83">
        <v>0</v>
      </c>
      <c r="J61" s="83">
        <v>0</v>
      </c>
      <c r="K61" s="83">
        <v>0</v>
      </c>
      <c r="L61" s="83">
        <v>0</v>
      </c>
      <c r="M61" s="83">
        <v>0</v>
      </c>
      <c r="N61" s="83">
        <v>605760.9</v>
      </c>
      <c r="O61" s="83">
        <v>0</v>
      </c>
      <c r="P61" s="83">
        <v>0</v>
      </c>
      <c r="Q61" s="83">
        <v>-40628.03</v>
      </c>
      <c r="R61" s="83">
        <v>-22361.41</v>
      </c>
      <c r="S61" s="83">
        <v>-640155.62</v>
      </c>
      <c r="T61" s="83">
        <v>-12497.67</v>
      </c>
      <c r="U61" s="83">
        <v>-201355.77</v>
      </c>
      <c r="V61" s="83">
        <v>1586699.13</v>
      </c>
      <c r="W61" s="83">
        <v>0</v>
      </c>
      <c r="X61" s="83">
        <v>0</v>
      </c>
      <c r="Y61" s="83">
        <v>0</v>
      </c>
      <c r="Z61" s="83">
        <v>-35377.360000000001</v>
      </c>
      <c r="AA61" s="83">
        <v>-497546.96</v>
      </c>
      <c r="AB61" s="83">
        <v>0</v>
      </c>
      <c r="AC61" s="83">
        <v>0</v>
      </c>
      <c r="AD61" s="83">
        <v>0</v>
      </c>
      <c r="AE61" s="83">
        <v>0</v>
      </c>
      <c r="AF61" s="83">
        <v>-114936.15</v>
      </c>
      <c r="AG61" s="83">
        <v>2071425.72</v>
      </c>
      <c r="AH61" s="83">
        <v>-1249400</v>
      </c>
      <c r="AI61" s="83">
        <v>-2455559.4900000002</v>
      </c>
      <c r="AJ61" s="83">
        <v>0</v>
      </c>
      <c r="AK61" s="83">
        <v>0</v>
      </c>
    </row>
    <row r="62" spans="1:37" ht="16.350000000000001" customHeight="1">
      <c r="A62" s="82" t="s">
        <v>225</v>
      </c>
      <c r="B62" s="83">
        <v>0</v>
      </c>
      <c r="C62" s="83">
        <v>0</v>
      </c>
      <c r="D62" s="83">
        <v>0</v>
      </c>
      <c r="E62" s="83">
        <v>0</v>
      </c>
      <c r="F62" s="83">
        <v>0</v>
      </c>
      <c r="G62" s="83">
        <v>0</v>
      </c>
      <c r="H62" s="83">
        <v>0</v>
      </c>
      <c r="I62" s="83">
        <v>0</v>
      </c>
      <c r="J62" s="83">
        <v>0</v>
      </c>
      <c r="K62" s="83">
        <v>0</v>
      </c>
      <c r="L62" s="83">
        <v>0</v>
      </c>
      <c r="M62" s="83">
        <v>0</v>
      </c>
      <c r="N62" s="83">
        <v>0</v>
      </c>
      <c r="O62" s="83">
        <v>0</v>
      </c>
      <c r="P62" s="83">
        <v>0</v>
      </c>
      <c r="Q62" s="83">
        <v>0</v>
      </c>
      <c r="R62" s="83">
        <v>0</v>
      </c>
      <c r="S62" s="83">
        <v>0</v>
      </c>
      <c r="T62" s="83">
        <v>0</v>
      </c>
      <c r="U62" s="83">
        <v>0</v>
      </c>
      <c r="V62" s="83">
        <v>0</v>
      </c>
      <c r="W62" s="83">
        <v>0</v>
      </c>
      <c r="X62" s="83">
        <v>0</v>
      </c>
      <c r="Y62" s="83">
        <v>0</v>
      </c>
      <c r="Z62" s="83">
        <v>0</v>
      </c>
      <c r="AA62" s="83">
        <v>0</v>
      </c>
      <c r="AB62" s="83">
        <v>0</v>
      </c>
      <c r="AC62" s="83">
        <v>0</v>
      </c>
      <c r="AD62" s="83">
        <v>0</v>
      </c>
      <c r="AE62" s="83">
        <v>0</v>
      </c>
      <c r="AF62" s="83">
        <v>0</v>
      </c>
      <c r="AG62" s="83">
        <v>0</v>
      </c>
      <c r="AH62" s="83">
        <v>0</v>
      </c>
      <c r="AI62" s="83">
        <v>0</v>
      </c>
      <c r="AJ62" s="83">
        <v>0</v>
      </c>
      <c r="AK62" s="83">
        <v>0</v>
      </c>
    </row>
    <row r="63" spans="1:37" ht="16.350000000000001" customHeight="1">
      <c r="A63" s="82" t="s">
        <v>226</v>
      </c>
      <c r="B63" s="83">
        <v>0</v>
      </c>
      <c r="C63" s="83">
        <v>0</v>
      </c>
      <c r="D63" s="83">
        <v>0</v>
      </c>
      <c r="E63" s="83">
        <v>0</v>
      </c>
      <c r="F63" s="83">
        <v>0</v>
      </c>
      <c r="G63" s="83">
        <v>-532924.31999999995</v>
      </c>
      <c r="H63" s="83">
        <v>0</v>
      </c>
      <c r="I63" s="83">
        <v>0</v>
      </c>
      <c r="J63" s="83">
        <v>0</v>
      </c>
      <c r="K63" s="83">
        <v>0</v>
      </c>
      <c r="L63" s="83">
        <v>0</v>
      </c>
      <c r="M63" s="83">
        <v>0</v>
      </c>
      <c r="N63" s="83">
        <v>0</v>
      </c>
      <c r="O63" s="83">
        <v>0</v>
      </c>
      <c r="P63" s="83">
        <v>0</v>
      </c>
      <c r="Q63" s="83">
        <v>0</v>
      </c>
      <c r="R63" s="83">
        <v>0</v>
      </c>
      <c r="S63" s="83">
        <v>0</v>
      </c>
      <c r="T63" s="83">
        <v>0</v>
      </c>
      <c r="U63" s="83">
        <v>0</v>
      </c>
      <c r="V63" s="83">
        <v>0</v>
      </c>
      <c r="W63" s="83">
        <v>0</v>
      </c>
      <c r="X63" s="83">
        <v>0</v>
      </c>
      <c r="Y63" s="83">
        <v>0</v>
      </c>
      <c r="Z63" s="83">
        <v>-35377.360000000001</v>
      </c>
      <c r="AA63" s="83">
        <v>-497546.96</v>
      </c>
      <c r="AB63" s="83">
        <v>0</v>
      </c>
      <c r="AC63" s="83">
        <v>0</v>
      </c>
      <c r="AD63" s="83">
        <v>0</v>
      </c>
      <c r="AE63" s="83">
        <v>0</v>
      </c>
      <c r="AF63" s="83">
        <v>0</v>
      </c>
      <c r="AG63" s="83">
        <v>0</v>
      </c>
      <c r="AH63" s="83">
        <v>0</v>
      </c>
      <c r="AI63" s="83">
        <v>0</v>
      </c>
      <c r="AJ63" s="83">
        <v>0</v>
      </c>
      <c r="AK63" s="83">
        <v>0</v>
      </c>
    </row>
    <row r="64" spans="1:37" ht="16.350000000000001" customHeight="1">
      <c r="A64" s="82" t="s">
        <v>227</v>
      </c>
      <c r="B64" s="83">
        <v>0</v>
      </c>
      <c r="C64" s="83">
        <v>0</v>
      </c>
      <c r="D64" s="83">
        <v>0</v>
      </c>
      <c r="E64" s="83">
        <v>0</v>
      </c>
      <c r="F64" s="83">
        <v>784071.27</v>
      </c>
      <c r="G64" s="83">
        <v>0</v>
      </c>
      <c r="H64" s="83">
        <v>-1748469.92</v>
      </c>
      <c r="I64" s="83">
        <v>0</v>
      </c>
      <c r="J64" s="83">
        <v>0</v>
      </c>
      <c r="K64" s="83">
        <v>0</v>
      </c>
      <c r="L64" s="83">
        <v>0</v>
      </c>
      <c r="M64" s="83">
        <v>0</v>
      </c>
      <c r="N64" s="83">
        <v>491390.26</v>
      </c>
      <c r="O64" s="83">
        <v>0</v>
      </c>
      <c r="P64" s="83">
        <v>0</v>
      </c>
      <c r="Q64" s="83">
        <v>-40628.03</v>
      </c>
      <c r="R64" s="83">
        <v>-22361.41</v>
      </c>
      <c r="S64" s="83">
        <v>-640155.62</v>
      </c>
      <c r="T64" s="83">
        <v>-12497.67</v>
      </c>
      <c r="U64" s="83">
        <v>-201355.77</v>
      </c>
      <c r="V64" s="83">
        <v>1701069.77</v>
      </c>
      <c r="W64" s="83">
        <v>0</v>
      </c>
      <c r="X64" s="83">
        <v>0</v>
      </c>
      <c r="Y64" s="83">
        <v>0</v>
      </c>
      <c r="Z64" s="83">
        <v>0</v>
      </c>
      <c r="AA64" s="83">
        <v>0</v>
      </c>
      <c r="AB64" s="83">
        <v>0</v>
      </c>
      <c r="AC64" s="83">
        <v>0</v>
      </c>
      <c r="AD64" s="83">
        <v>0</v>
      </c>
      <c r="AE64" s="83">
        <v>0</v>
      </c>
      <c r="AF64" s="83">
        <v>-114936.15</v>
      </c>
      <c r="AG64" s="83">
        <v>2071425.72</v>
      </c>
      <c r="AH64" s="83">
        <v>-1249400</v>
      </c>
      <c r="AI64" s="83">
        <v>-2455559.4900000002</v>
      </c>
      <c r="AJ64" s="83">
        <v>0</v>
      </c>
      <c r="AK64" s="83">
        <v>0</v>
      </c>
    </row>
    <row r="65" spans="1:37" ht="16.350000000000001" customHeight="1">
      <c r="A65" s="82" t="s">
        <v>228</v>
      </c>
      <c r="B65" s="83">
        <v>0</v>
      </c>
      <c r="C65" s="83">
        <v>3832117.51</v>
      </c>
      <c r="D65" s="83">
        <v>0</v>
      </c>
      <c r="E65" s="83">
        <v>0</v>
      </c>
      <c r="F65" s="83">
        <v>-3832117.51</v>
      </c>
      <c r="G65" s="83">
        <v>0</v>
      </c>
      <c r="H65" s="83">
        <v>0</v>
      </c>
      <c r="I65" s="83">
        <v>0</v>
      </c>
      <c r="J65" s="83">
        <v>0</v>
      </c>
      <c r="K65" s="83">
        <v>0</v>
      </c>
      <c r="L65" s="83">
        <v>0</v>
      </c>
      <c r="M65" s="83">
        <v>0</v>
      </c>
      <c r="N65" s="83">
        <v>10060092.380000001</v>
      </c>
      <c r="O65" s="83">
        <v>0</v>
      </c>
      <c r="P65" s="83">
        <v>0</v>
      </c>
      <c r="Q65" s="83">
        <v>0</v>
      </c>
      <c r="R65" s="83">
        <v>0</v>
      </c>
      <c r="S65" s="83">
        <v>-3832117.51</v>
      </c>
      <c r="T65" s="83">
        <v>0</v>
      </c>
      <c r="U65" s="83">
        <v>0</v>
      </c>
      <c r="V65" s="83">
        <v>0</v>
      </c>
      <c r="W65" s="83">
        <v>0</v>
      </c>
      <c r="X65" s="83">
        <v>0</v>
      </c>
      <c r="Y65" s="83">
        <v>0</v>
      </c>
      <c r="Z65" s="83">
        <v>0</v>
      </c>
      <c r="AA65" s="83">
        <v>0</v>
      </c>
      <c r="AB65" s="83">
        <v>0</v>
      </c>
      <c r="AC65" s="83">
        <v>0</v>
      </c>
      <c r="AD65" s="83">
        <v>0</v>
      </c>
      <c r="AE65" s="83">
        <v>0</v>
      </c>
      <c r="AF65" s="83">
        <v>0</v>
      </c>
      <c r="AG65" s="83">
        <v>0</v>
      </c>
      <c r="AH65" s="83">
        <v>0</v>
      </c>
      <c r="AI65" s="83">
        <v>0</v>
      </c>
      <c r="AJ65" s="83">
        <v>0</v>
      </c>
      <c r="AK65" s="83">
        <v>0</v>
      </c>
    </row>
    <row r="66" spans="1:37" ht="16.350000000000001" customHeight="1">
      <c r="A66" s="82" t="s">
        <v>229</v>
      </c>
      <c r="B66" s="83">
        <v>0</v>
      </c>
      <c r="C66" s="83">
        <v>2573647.81</v>
      </c>
      <c r="D66" s="83">
        <v>0</v>
      </c>
      <c r="E66" s="83">
        <v>0</v>
      </c>
      <c r="F66" s="83">
        <v>-2434682.9300000002</v>
      </c>
      <c r="G66" s="83">
        <v>0</v>
      </c>
      <c r="H66" s="83">
        <v>0</v>
      </c>
      <c r="I66" s="83">
        <v>0</v>
      </c>
      <c r="J66" s="83">
        <v>0</v>
      </c>
      <c r="K66" s="83">
        <v>0</v>
      </c>
      <c r="L66" s="83">
        <v>0</v>
      </c>
      <c r="M66" s="83">
        <v>0</v>
      </c>
      <c r="N66" s="83">
        <v>401455.92</v>
      </c>
      <c r="O66" s="83">
        <v>0</v>
      </c>
      <c r="P66" s="83">
        <v>0</v>
      </c>
      <c r="Q66" s="83">
        <v>-502823.57</v>
      </c>
      <c r="R66" s="83">
        <v>-2188990.2799999998</v>
      </c>
      <c r="S66" s="83">
        <v>-76071.27</v>
      </c>
      <c r="T66" s="83">
        <v>333202.19</v>
      </c>
      <c r="U66" s="83">
        <v>0</v>
      </c>
      <c r="V66" s="83">
        <v>0</v>
      </c>
      <c r="W66" s="83">
        <v>0</v>
      </c>
      <c r="X66" s="83">
        <v>0</v>
      </c>
      <c r="Y66" s="83">
        <v>0</v>
      </c>
      <c r="Z66" s="83">
        <v>0</v>
      </c>
      <c r="AA66" s="83">
        <v>0</v>
      </c>
      <c r="AB66" s="83">
        <v>0</v>
      </c>
      <c r="AC66" s="83">
        <v>0</v>
      </c>
      <c r="AD66" s="83">
        <v>0</v>
      </c>
      <c r="AE66" s="83">
        <v>0</v>
      </c>
      <c r="AF66" s="83">
        <v>0</v>
      </c>
      <c r="AG66" s="83">
        <v>0</v>
      </c>
      <c r="AH66" s="83">
        <v>0</v>
      </c>
      <c r="AI66" s="83">
        <v>0</v>
      </c>
      <c r="AJ66" s="83">
        <v>0</v>
      </c>
      <c r="AK66" s="83">
        <v>0</v>
      </c>
    </row>
    <row r="67" spans="1:37" ht="16.350000000000001" customHeight="1">
      <c r="A67" s="82" t="s">
        <v>230</v>
      </c>
      <c r="B67" s="83">
        <v>0</v>
      </c>
      <c r="C67" s="83">
        <v>0</v>
      </c>
      <c r="D67" s="83">
        <v>0</v>
      </c>
      <c r="E67" s="83">
        <v>0</v>
      </c>
      <c r="F67" s="83">
        <v>0</v>
      </c>
      <c r="G67" s="83">
        <v>0</v>
      </c>
      <c r="H67" s="83">
        <v>0</v>
      </c>
      <c r="I67" s="83">
        <v>0</v>
      </c>
      <c r="J67" s="83">
        <v>0</v>
      </c>
      <c r="K67" s="83">
        <v>0</v>
      </c>
      <c r="L67" s="83">
        <v>0</v>
      </c>
      <c r="M67" s="83">
        <v>0</v>
      </c>
      <c r="N67" s="83">
        <v>0</v>
      </c>
      <c r="O67" s="83">
        <v>0</v>
      </c>
      <c r="P67" s="83">
        <v>0</v>
      </c>
      <c r="Q67" s="83">
        <v>0</v>
      </c>
      <c r="R67" s="83">
        <v>0</v>
      </c>
      <c r="S67" s="83">
        <v>0</v>
      </c>
      <c r="T67" s="83">
        <v>0</v>
      </c>
      <c r="U67" s="83">
        <v>0</v>
      </c>
      <c r="V67" s="83">
        <v>0</v>
      </c>
      <c r="W67" s="83">
        <v>0</v>
      </c>
      <c r="X67" s="83">
        <v>0</v>
      </c>
      <c r="Y67" s="83">
        <v>0</v>
      </c>
      <c r="Z67" s="83">
        <v>0</v>
      </c>
      <c r="AA67" s="83">
        <v>0</v>
      </c>
      <c r="AB67" s="83">
        <v>0</v>
      </c>
      <c r="AC67" s="83">
        <v>0</v>
      </c>
      <c r="AD67" s="83">
        <v>0</v>
      </c>
      <c r="AE67" s="83">
        <v>0</v>
      </c>
      <c r="AF67" s="83">
        <v>0</v>
      </c>
      <c r="AG67" s="83">
        <v>0</v>
      </c>
      <c r="AH67" s="83">
        <v>0</v>
      </c>
      <c r="AI67" s="83">
        <v>0</v>
      </c>
      <c r="AJ67" s="83">
        <v>0</v>
      </c>
      <c r="AK67" s="83">
        <v>0</v>
      </c>
    </row>
    <row r="68" spans="1:37" ht="16.350000000000001" customHeight="1">
      <c r="A68" s="82" t="s">
        <v>231</v>
      </c>
      <c r="B68" s="83">
        <v>0</v>
      </c>
      <c r="C68" s="83">
        <v>0</v>
      </c>
      <c r="D68" s="83">
        <v>0</v>
      </c>
      <c r="E68" s="83">
        <v>0</v>
      </c>
      <c r="F68" s="83">
        <v>76933105.833333299</v>
      </c>
      <c r="G68" s="83">
        <v>0</v>
      </c>
      <c r="H68" s="83">
        <v>-105948696.423333</v>
      </c>
      <c r="I68" s="83">
        <v>0</v>
      </c>
      <c r="J68" s="83">
        <v>0</v>
      </c>
      <c r="K68" s="83">
        <v>0</v>
      </c>
      <c r="L68" s="83">
        <v>0</v>
      </c>
      <c r="M68" s="83">
        <v>0</v>
      </c>
      <c r="N68" s="83">
        <v>-772800.01333333005</v>
      </c>
      <c r="O68" s="83">
        <v>0</v>
      </c>
      <c r="P68" s="83">
        <v>0</v>
      </c>
      <c r="Q68" s="83">
        <v>28147524.123333301</v>
      </c>
      <c r="R68" s="83">
        <v>0</v>
      </c>
      <c r="S68" s="83">
        <v>7808000.0099999998</v>
      </c>
      <c r="T68" s="83">
        <v>0</v>
      </c>
      <c r="U68" s="83">
        <v>50517142.859999999</v>
      </c>
      <c r="V68" s="83">
        <v>-9539561.1600000001</v>
      </c>
      <c r="W68" s="83">
        <v>0</v>
      </c>
      <c r="X68" s="83">
        <v>0</v>
      </c>
      <c r="Y68" s="83">
        <v>0</v>
      </c>
      <c r="Z68" s="83">
        <v>0</v>
      </c>
      <c r="AA68" s="83">
        <v>0</v>
      </c>
      <c r="AB68" s="83">
        <v>0</v>
      </c>
      <c r="AC68" s="83">
        <v>0</v>
      </c>
      <c r="AD68" s="83">
        <v>0</v>
      </c>
      <c r="AE68" s="83">
        <v>0</v>
      </c>
      <c r="AF68" s="83">
        <v>783487.61333333002</v>
      </c>
      <c r="AG68" s="83">
        <v>-7327.0666666699999</v>
      </c>
      <c r="AH68" s="83">
        <v>-108297121.94</v>
      </c>
      <c r="AI68" s="83">
        <v>1572264.97</v>
      </c>
      <c r="AJ68" s="83">
        <v>0</v>
      </c>
      <c r="AK68" s="83">
        <v>0</v>
      </c>
    </row>
    <row r="69" spans="1:37" ht="16.350000000000001" customHeight="1">
      <c r="A69" s="82" t="s">
        <v>232</v>
      </c>
      <c r="B69" s="83">
        <v>0</v>
      </c>
      <c r="C69" s="83">
        <v>0</v>
      </c>
      <c r="D69" s="83">
        <v>0</v>
      </c>
      <c r="E69" s="83">
        <v>0</v>
      </c>
      <c r="F69" s="83">
        <v>0</v>
      </c>
      <c r="G69" s="83">
        <v>0</v>
      </c>
      <c r="H69" s="83">
        <v>0</v>
      </c>
      <c r="I69" s="83">
        <v>0</v>
      </c>
      <c r="J69" s="83">
        <v>0</v>
      </c>
      <c r="K69" s="83">
        <v>0</v>
      </c>
      <c r="L69" s="83">
        <v>0</v>
      </c>
      <c r="M69" s="83">
        <v>0</v>
      </c>
      <c r="N69" s="83">
        <v>0</v>
      </c>
      <c r="O69" s="83">
        <v>0</v>
      </c>
      <c r="P69" s="83">
        <v>0</v>
      </c>
      <c r="Q69" s="83">
        <v>0</v>
      </c>
      <c r="R69" s="83">
        <v>0</v>
      </c>
      <c r="S69" s="83">
        <v>0</v>
      </c>
      <c r="T69" s="83">
        <v>0</v>
      </c>
      <c r="U69" s="83">
        <v>0</v>
      </c>
      <c r="V69" s="83">
        <v>0</v>
      </c>
      <c r="W69" s="83">
        <v>0</v>
      </c>
      <c r="X69" s="83">
        <v>0</v>
      </c>
      <c r="Y69" s="83">
        <v>0</v>
      </c>
      <c r="Z69" s="83">
        <v>0</v>
      </c>
      <c r="AA69" s="83">
        <v>0</v>
      </c>
      <c r="AB69" s="83">
        <v>0</v>
      </c>
      <c r="AC69" s="83">
        <v>0</v>
      </c>
      <c r="AD69" s="83">
        <v>0</v>
      </c>
      <c r="AE69" s="83">
        <v>0</v>
      </c>
      <c r="AF69" s="83">
        <v>0</v>
      </c>
      <c r="AG69" s="83">
        <v>0</v>
      </c>
      <c r="AH69" s="83">
        <v>0</v>
      </c>
      <c r="AI69" s="83">
        <v>0</v>
      </c>
      <c r="AJ69" s="83">
        <v>0</v>
      </c>
      <c r="AK69" s="83">
        <v>0</v>
      </c>
    </row>
    <row r="70" spans="1:37" ht="16.350000000000001" customHeight="1">
      <c r="A70" s="82" t="s">
        <v>233</v>
      </c>
      <c r="B70" s="83">
        <v>0</v>
      </c>
      <c r="C70" s="83">
        <v>0</v>
      </c>
      <c r="D70" s="83">
        <v>0</v>
      </c>
      <c r="E70" s="83">
        <v>0</v>
      </c>
      <c r="F70" s="83">
        <v>0</v>
      </c>
      <c r="G70" s="83">
        <v>0</v>
      </c>
      <c r="H70" s="83">
        <v>0</v>
      </c>
      <c r="I70" s="83">
        <v>0</v>
      </c>
      <c r="J70" s="83">
        <v>0</v>
      </c>
      <c r="K70" s="83">
        <v>0</v>
      </c>
      <c r="L70" s="83">
        <v>0</v>
      </c>
      <c r="M70" s="83">
        <v>0</v>
      </c>
      <c r="N70" s="83">
        <v>2094751.1</v>
      </c>
      <c r="O70" s="83">
        <v>0</v>
      </c>
      <c r="P70" s="83">
        <v>0</v>
      </c>
      <c r="Q70" s="83">
        <v>0</v>
      </c>
      <c r="R70" s="83">
        <v>0</v>
      </c>
      <c r="S70" s="83">
        <v>0</v>
      </c>
      <c r="T70" s="83">
        <v>0</v>
      </c>
      <c r="U70" s="83">
        <v>0</v>
      </c>
      <c r="V70" s="83">
        <v>0</v>
      </c>
      <c r="W70" s="83">
        <v>0</v>
      </c>
      <c r="X70" s="83">
        <v>0</v>
      </c>
      <c r="Y70" s="83">
        <v>0</v>
      </c>
      <c r="Z70" s="83">
        <v>0</v>
      </c>
      <c r="AA70" s="83">
        <v>0</v>
      </c>
      <c r="AB70" s="83">
        <v>0</v>
      </c>
      <c r="AC70" s="83">
        <v>0</v>
      </c>
      <c r="AD70" s="83">
        <v>0</v>
      </c>
      <c r="AE70" s="83">
        <v>0</v>
      </c>
      <c r="AF70" s="83">
        <v>0</v>
      </c>
      <c r="AG70" s="83">
        <v>0</v>
      </c>
      <c r="AH70" s="83">
        <v>0</v>
      </c>
      <c r="AI70" s="83">
        <v>0</v>
      </c>
      <c r="AJ70" s="83">
        <v>0</v>
      </c>
      <c r="AK70" s="83">
        <v>0</v>
      </c>
    </row>
    <row r="71" spans="1:37" ht="16.350000000000001" customHeight="1">
      <c r="A71" s="82" t="s">
        <v>234</v>
      </c>
      <c r="B71" s="83">
        <v>0</v>
      </c>
      <c r="C71" s="83">
        <v>0</v>
      </c>
      <c r="D71" s="83">
        <v>0</v>
      </c>
      <c r="E71" s="83">
        <v>0</v>
      </c>
      <c r="F71" s="83">
        <v>0</v>
      </c>
      <c r="G71" s="83">
        <v>0</v>
      </c>
      <c r="H71" s="83">
        <v>0</v>
      </c>
      <c r="I71" s="83">
        <v>0</v>
      </c>
      <c r="J71" s="83">
        <v>0</v>
      </c>
      <c r="K71" s="83">
        <v>0</v>
      </c>
      <c r="L71" s="83">
        <v>0</v>
      </c>
      <c r="M71" s="83">
        <v>0</v>
      </c>
      <c r="N71" s="83">
        <v>0</v>
      </c>
      <c r="O71" s="83">
        <v>0</v>
      </c>
      <c r="P71" s="83">
        <v>0</v>
      </c>
      <c r="Q71" s="83">
        <v>0</v>
      </c>
      <c r="R71" s="83">
        <v>0</v>
      </c>
      <c r="S71" s="83">
        <v>0</v>
      </c>
      <c r="T71" s="83">
        <v>0</v>
      </c>
      <c r="U71" s="83">
        <v>0</v>
      </c>
      <c r="V71" s="83">
        <v>0</v>
      </c>
      <c r="W71" s="83">
        <v>0</v>
      </c>
      <c r="X71" s="83">
        <v>0</v>
      </c>
      <c r="Y71" s="83">
        <v>0</v>
      </c>
      <c r="Z71" s="83">
        <v>0</v>
      </c>
      <c r="AA71" s="83">
        <v>0</v>
      </c>
      <c r="AB71" s="83">
        <v>0</v>
      </c>
      <c r="AC71" s="83">
        <v>0</v>
      </c>
      <c r="AD71" s="83">
        <v>0</v>
      </c>
      <c r="AE71" s="83">
        <v>0</v>
      </c>
      <c r="AF71" s="83">
        <v>0</v>
      </c>
      <c r="AG71" s="83">
        <v>0</v>
      </c>
      <c r="AH71" s="83">
        <v>0</v>
      </c>
      <c r="AI71" s="83">
        <v>0</v>
      </c>
      <c r="AJ71" s="83">
        <v>0</v>
      </c>
      <c r="AK71" s="83">
        <v>0</v>
      </c>
    </row>
    <row r="72" spans="1:37" ht="16.350000000000001" customHeight="1">
      <c r="A72" s="82" t="s">
        <v>235</v>
      </c>
      <c r="B72" s="83">
        <v>0</v>
      </c>
      <c r="C72" s="83">
        <v>0</v>
      </c>
      <c r="D72" s="83">
        <v>0</v>
      </c>
      <c r="E72" s="83">
        <v>0</v>
      </c>
      <c r="F72" s="83">
        <v>0</v>
      </c>
      <c r="G72" s="83">
        <v>0</v>
      </c>
      <c r="H72" s="83">
        <v>0</v>
      </c>
      <c r="I72" s="83">
        <v>0</v>
      </c>
      <c r="J72" s="83">
        <v>0</v>
      </c>
      <c r="K72" s="83">
        <v>0</v>
      </c>
      <c r="L72" s="83">
        <v>0</v>
      </c>
      <c r="M72" s="83">
        <v>0</v>
      </c>
      <c r="N72" s="83">
        <v>0</v>
      </c>
      <c r="O72" s="83">
        <v>0</v>
      </c>
      <c r="P72" s="83">
        <v>0</v>
      </c>
      <c r="Q72" s="83">
        <v>0</v>
      </c>
      <c r="R72" s="83">
        <v>0</v>
      </c>
      <c r="S72" s="83">
        <v>0</v>
      </c>
      <c r="T72" s="83">
        <v>0</v>
      </c>
      <c r="U72" s="83">
        <v>0</v>
      </c>
      <c r="V72" s="83">
        <v>0</v>
      </c>
      <c r="W72" s="83">
        <v>0</v>
      </c>
      <c r="X72" s="83">
        <v>0</v>
      </c>
      <c r="Y72" s="83">
        <v>0</v>
      </c>
      <c r="Z72" s="83">
        <v>0</v>
      </c>
      <c r="AA72" s="83">
        <v>0</v>
      </c>
      <c r="AB72" s="83">
        <v>0</v>
      </c>
      <c r="AC72" s="83">
        <v>0</v>
      </c>
      <c r="AD72" s="83">
        <v>0</v>
      </c>
      <c r="AE72" s="83">
        <v>0</v>
      </c>
      <c r="AF72" s="83">
        <v>0</v>
      </c>
      <c r="AG72" s="83">
        <v>0</v>
      </c>
      <c r="AH72" s="83">
        <v>0</v>
      </c>
      <c r="AI72" s="83">
        <v>0</v>
      </c>
      <c r="AJ72" s="83">
        <v>0</v>
      </c>
      <c r="AK72" s="83">
        <v>0</v>
      </c>
    </row>
    <row r="73" spans="1:37" ht="16.350000000000001" customHeight="1">
      <c r="A73" s="82" t="s">
        <v>236</v>
      </c>
      <c r="B73" s="83">
        <v>0</v>
      </c>
      <c r="C73" s="83">
        <v>123266.157332</v>
      </c>
      <c r="D73" s="83">
        <v>0</v>
      </c>
      <c r="E73" s="83">
        <v>0</v>
      </c>
      <c r="F73" s="83">
        <v>763368.07493999996</v>
      </c>
      <c r="G73" s="83">
        <v>-7763.2307039999996</v>
      </c>
      <c r="H73" s="83">
        <v>813037.18297600001</v>
      </c>
      <c r="I73" s="83">
        <v>0</v>
      </c>
      <c r="J73" s="83">
        <v>0</v>
      </c>
      <c r="K73" s="83">
        <v>0</v>
      </c>
      <c r="L73" s="83">
        <v>0</v>
      </c>
      <c r="M73" s="83">
        <v>43722.720000000001</v>
      </c>
      <c r="N73" s="83">
        <v>594944.143576</v>
      </c>
      <c r="O73" s="83">
        <v>0</v>
      </c>
      <c r="P73" s="83">
        <v>0</v>
      </c>
      <c r="Q73" s="83">
        <v>-13423.25452</v>
      </c>
      <c r="R73" s="83">
        <v>-54620.386743000003</v>
      </c>
      <c r="S73" s="83">
        <v>-94777.666482999994</v>
      </c>
      <c r="T73" s="83">
        <v>7921.4016439999996</v>
      </c>
      <c r="U73" s="83">
        <v>879076.51253099996</v>
      </c>
      <c r="V73" s="83">
        <v>39191.468510999999</v>
      </c>
      <c r="W73" s="83">
        <v>0</v>
      </c>
      <c r="X73" s="83">
        <v>0</v>
      </c>
      <c r="Y73" s="83">
        <v>0</v>
      </c>
      <c r="Z73" s="83">
        <v>-873.82079199999998</v>
      </c>
      <c r="AA73" s="83">
        <v>-6889.4099120000001</v>
      </c>
      <c r="AB73" s="83">
        <v>0</v>
      </c>
      <c r="AC73" s="83">
        <v>0</v>
      </c>
      <c r="AD73" s="83">
        <v>0</v>
      </c>
      <c r="AE73" s="83">
        <v>0</v>
      </c>
      <c r="AF73" s="83">
        <v>33751.827095000001</v>
      </c>
      <c r="AG73" s="83">
        <v>-102837.854716</v>
      </c>
      <c r="AH73" s="83">
        <v>-30860.18</v>
      </c>
      <c r="AI73" s="83">
        <v>912983.39059700002</v>
      </c>
      <c r="AJ73" s="83">
        <v>0</v>
      </c>
      <c r="AK73" s="83">
        <v>0</v>
      </c>
    </row>
    <row r="74" spans="1:37" ht="16.350000000000001" customHeight="1">
      <c r="A74" s="82" t="s">
        <v>237</v>
      </c>
      <c r="B74" s="83">
        <v>0</v>
      </c>
      <c r="C74" s="83">
        <v>18530.264232000001</v>
      </c>
      <c r="D74" s="83">
        <v>0</v>
      </c>
      <c r="E74" s="83">
        <v>0</v>
      </c>
      <c r="F74" s="83">
        <v>-12707.87256</v>
      </c>
      <c r="G74" s="83">
        <v>-3837.055104</v>
      </c>
      <c r="H74" s="83">
        <v>-12588.983424</v>
      </c>
      <c r="I74" s="83">
        <v>0</v>
      </c>
      <c r="J74" s="83">
        <v>0</v>
      </c>
      <c r="K74" s="83">
        <v>0</v>
      </c>
      <c r="L74" s="83">
        <v>0</v>
      </c>
      <c r="M74" s="83">
        <v>0</v>
      </c>
      <c r="N74" s="83">
        <v>13948.561776</v>
      </c>
      <c r="O74" s="83">
        <v>0</v>
      </c>
      <c r="P74" s="83">
        <v>0</v>
      </c>
      <c r="Q74" s="83">
        <v>-3912.8515200000002</v>
      </c>
      <c r="R74" s="83">
        <v>-15921.732168</v>
      </c>
      <c r="S74" s="83">
        <v>-5156.8336079999999</v>
      </c>
      <c r="T74" s="83">
        <v>2309.0725440000001</v>
      </c>
      <c r="U74" s="83">
        <v>-1449.761544</v>
      </c>
      <c r="V74" s="83">
        <v>11424.233736</v>
      </c>
      <c r="W74" s="83">
        <v>0</v>
      </c>
      <c r="X74" s="83">
        <v>0</v>
      </c>
      <c r="Y74" s="83">
        <v>0</v>
      </c>
      <c r="Z74" s="83">
        <v>-254.716992</v>
      </c>
      <c r="AA74" s="83">
        <v>-3582.3381119999999</v>
      </c>
      <c r="AB74" s="83">
        <v>0</v>
      </c>
      <c r="AC74" s="83">
        <v>0</v>
      </c>
      <c r="AD74" s="83">
        <v>0</v>
      </c>
      <c r="AE74" s="83">
        <v>0</v>
      </c>
      <c r="AF74" s="83">
        <v>-827.54028000000005</v>
      </c>
      <c r="AG74" s="83">
        <v>14914.265184</v>
      </c>
      <c r="AH74" s="83">
        <v>-8995.68</v>
      </c>
      <c r="AI74" s="83">
        <v>-17680.028328</v>
      </c>
      <c r="AJ74" s="83">
        <v>0</v>
      </c>
      <c r="AK74" s="83">
        <v>0</v>
      </c>
    </row>
    <row r="75" spans="1:37" ht="16.350000000000001" customHeight="1">
      <c r="A75" s="82" t="s">
        <v>238</v>
      </c>
      <c r="B75" s="83">
        <v>0</v>
      </c>
      <c r="C75" s="83">
        <v>104735.8931</v>
      </c>
      <c r="D75" s="83">
        <v>0</v>
      </c>
      <c r="E75" s="83">
        <v>0</v>
      </c>
      <c r="F75" s="83">
        <v>776075.94750000001</v>
      </c>
      <c r="G75" s="83">
        <v>-3926.1756</v>
      </c>
      <c r="H75" s="83">
        <v>825626.16639999999</v>
      </c>
      <c r="I75" s="83">
        <v>0</v>
      </c>
      <c r="J75" s="83">
        <v>0</v>
      </c>
      <c r="K75" s="83">
        <v>0</v>
      </c>
      <c r="L75" s="83">
        <v>0</v>
      </c>
      <c r="M75" s="83">
        <v>43722.720000000001</v>
      </c>
      <c r="N75" s="83">
        <f>580995.5818</f>
        <v>580995.58180000004</v>
      </c>
      <c r="O75" s="83">
        <v>0</v>
      </c>
      <c r="P75" s="83">
        <v>0</v>
      </c>
      <c r="Q75" s="83">
        <v>-9510.4030000000002</v>
      </c>
      <c r="R75" s="83">
        <v>-38698.654575</v>
      </c>
      <c r="S75" s="83">
        <v>-89620.832874999993</v>
      </c>
      <c r="T75" s="83">
        <v>5612.3290999999999</v>
      </c>
      <c r="U75" s="83">
        <v>880526.27407499996</v>
      </c>
      <c r="V75" s="83">
        <v>27767.234775000001</v>
      </c>
      <c r="W75" s="83">
        <v>0</v>
      </c>
      <c r="X75" s="83">
        <v>0</v>
      </c>
      <c r="Y75" s="83">
        <v>0</v>
      </c>
      <c r="Z75" s="83">
        <v>-619.10379999999998</v>
      </c>
      <c r="AA75" s="83">
        <v>-3307.0718000000002</v>
      </c>
      <c r="AB75" s="83">
        <v>0</v>
      </c>
      <c r="AC75" s="83">
        <v>0</v>
      </c>
      <c r="AD75" s="83">
        <v>0</v>
      </c>
      <c r="AE75" s="83">
        <v>0</v>
      </c>
      <c r="AF75" s="83">
        <v>34579.367375000002</v>
      </c>
      <c r="AG75" s="83">
        <v>-117752.11990000001</v>
      </c>
      <c r="AH75" s="83">
        <v>-21864.5</v>
      </c>
      <c r="AI75" s="83">
        <v>930663.41892500001</v>
      </c>
      <c r="AJ75" s="83">
        <v>0</v>
      </c>
      <c r="AK75" s="83">
        <v>0</v>
      </c>
    </row>
    <row r="76" spans="1:37" ht="16.350000000000001" customHeight="1">
      <c r="A76" s="82" t="s">
        <v>239</v>
      </c>
      <c r="B76" s="83">
        <v>0</v>
      </c>
      <c r="C76" s="83">
        <v>0</v>
      </c>
      <c r="D76" s="83">
        <v>0</v>
      </c>
      <c r="E76" s="83">
        <v>0</v>
      </c>
      <c r="F76" s="83">
        <v>0</v>
      </c>
      <c r="G76" s="83">
        <v>0</v>
      </c>
      <c r="H76" s="83">
        <v>0</v>
      </c>
      <c r="I76" s="83">
        <v>0</v>
      </c>
      <c r="J76" s="83">
        <v>0</v>
      </c>
      <c r="K76" s="83">
        <v>0</v>
      </c>
      <c r="L76" s="83">
        <v>0</v>
      </c>
      <c r="M76" s="83">
        <v>0</v>
      </c>
      <c r="N76" s="83">
        <v>0</v>
      </c>
      <c r="O76" s="83">
        <v>0</v>
      </c>
      <c r="P76" s="83">
        <v>0</v>
      </c>
      <c r="Q76" s="83">
        <v>0</v>
      </c>
      <c r="R76" s="83">
        <v>0</v>
      </c>
      <c r="S76" s="83">
        <v>0</v>
      </c>
      <c r="T76" s="83">
        <v>0</v>
      </c>
      <c r="U76" s="83">
        <v>0</v>
      </c>
      <c r="V76" s="83">
        <v>0</v>
      </c>
      <c r="W76" s="83">
        <v>0</v>
      </c>
      <c r="X76" s="83">
        <v>0</v>
      </c>
      <c r="Y76" s="83">
        <v>0</v>
      </c>
      <c r="Z76" s="83">
        <v>0</v>
      </c>
      <c r="AA76" s="83">
        <v>0</v>
      </c>
      <c r="AB76" s="83">
        <v>0</v>
      </c>
      <c r="AC76" s="83">
        <v>0</v>
      </c>
      <c r="AD76" s="83">
        <v>0</v>
      </c>
      <c r="AE76" s="83">
        <v>0</v>
      </c>
      <c r="AF76" s="83">
        <v>0</v>
      </c>
      <c r="AG76" s="83">
        <v>0</v>
      </c>
      <c r="AH76" s="83">
        <v>0</v>
      </c>
      <c r="AI76" s="83">
        <v>0</v>
      </c>
      <c r="AJ76" s="83">
        <v>0</v>
      </c>
      <c r="AK76" s="83">
        <v>0</v>
      </c>
    </row>
    <row r="77" spans="1:37" ht="16.350000000000001" customHeight="1">
      <c r="A77" s="82" t="s">
        <v>240</v>
      </c>
      <c r="B77" s="83">
        <v>0</v>
      </c>
      <c r="C77" s="83">
        <v>0</v>
      </c>
      <c r="D77" s="83">
        <v>0</v>
      </c>
      <c r="E77" s="83">
        <v>0</v>
      </c>
      <c r="F77" s="83">
        <v>0</v>
      </c>
      <c r="G77" s="83">
        <v>0</v>
      </c>
      <c r="H77" s="83">
        <v>0</v>
      </c>
      <c r="I77" s="83">
        <v>0</v>
      </c>
      <c r="J77" s="83">
        <v>0</v>
      </c>
      <c r="K77" s="83">
        <v>0</v>
      </c>
      <c r="L77" s="83">
        <v>0</v>
      </c>
      <c r="M77" s="83">
        <v>0</v>
      </c>
      <c r="N77" s="83">
        <v>0</v>
      </c>
      <c r="O77" s="83">
        <v>0</v>
      </c>
      <c r="P77" s="83">
        <v>0</v>
      </c>
      <c r="Q77" s="83">
        <v>0</v>
      </c>
      <c r="R77" s="83">
        <v>0</v>
      </c>
      <c r="S77" s="83">
        <v>0</v>
      </c>
      <c r="T77" s="83">
        <v>0</v>
      </c>
      <c r="U77" s="83">
        <v>0</v>
      </c>
      <c r="V77" s="83">
        <v>0</v>
      </c>
      <c r="W77" s="83">
        <v>0</v>
      </c>
      <c r="X77" s="83">
        <v>0</v>
      </c>
      <c r="Y77" s="83">
        <v>0</v>
      </c>
      <c r="Z77" s="83">
        <v>0</v>
      </c>
      <c r="AA77" s="83">
        <v>0</v>
      </c>
      <c r="AB77" s="83">
        <v>0</v>
      </c>
      <c r="AC77" s="83">
        <v>0</v>
      </c>
      <c r="AD77" s="83">
        <v>0</v>
      </c>
      <c r="AE77" s="83">
        <v>0</v>
      </c>
      <c r="AF77" s="83">
        <v>0</v>
      </c>
      <c r="AG77" s="83">
        <v>0</v>
      </c>
      <c r="AH77" s="83">
        <v>0</v>
      </c>
      <c r="AI77" s="83">
        <v>0</v>
      </c>
      <c r="AJ77" s="83">
        <v>0</v>
      </c>
      <c r="AK77" s="83">
        <v>0</v>
      </c>
    </row>
    <row r="78" spans="1:37" ht="16.350000000000001" customHeight="1">
      <c r="A78" s="82" t="s">
        <v>241</v>
      </c>
      <c r="B78" s="83">
        <v>0</v>
      </c>
      <c r="C78" s="83">
        <v>6282499.162668</v>
      </c>
      <c r="D78" s="83">
        <v>0</v>
      </c>
      <c r="E78" s="83">
        <v>0</v>
      </c>
      <c r="F78" s="83">
        <v>70572637.9483933</v>
      </c>
      <c r="G78" s="83">
        <v>-525161.08929599996</v>
      </c>
      <c r="H78" s="83">
        <v>-108510203.526309</v>
      </c>
      <c r="I78" s="83">
        <v>0</v>
      </c>
      <c r="J78" s="83">
        <v>0</v>
      </c>
      <c r="K78" s="83">
        <v>0</v>
      </c>
      <c r="L78" s="83">
        <v>0</v>
      </c>
      <c r="M78" s="83">
        <v>-43722.720000000001</v>
      </c>
      <c r="N78" s="83">
        <v>11794316.1430906</v>
      </c>
      <c r="O78" s="83">
        <v>0</v>
      </c>
      <c r="P78" s="83">
        <v>0</v>
      </c>
      <c r="Q78" s="83">
        <v>27617495.777853299</v>
      </c>
      <c r="R78" s="83">
        <v>-2156731.3032570002</v>
      </c>
      <c r="S78" s="83">
        <v>3354433.2764829998</v>
      </c>
      <c r="T78" s="83">
        <v>312783.11835599999</v>
      </c>
      <c r="U78" s="83">
        <v>49436710.577468999</v>
      </c>
      <c r="V78" s="83">
        <v>-7992053.4985109996</v>
      </c>
      <c r="W78" s="83">
        <v>0</v>
      </c>
      <c r="X78" s="83">
        <v>0</v>
      </c>
      <c r="Y78" s="83">
        <v>0</v>
      </c>
      <c r="Z78" s="83">
        <v>-34503.539208000002</v>
      </c>
      <c r="AA78" s="83">
        <v>-490657.55008800002</v>
      </c>
      <c r="AB78" s="83">
        <v>0</v>
      </c>
      <c r="AC78" s="83">
        <v>0</v>
      </c>
      <c r="AD78" s="83">
        <v>0</v>
      </c>
      <c r="AE78" s="83">
        <v>0</v>
      </c>
      <c r="AF78" s="83">
        <v>634799.63623833004</v>
      </c>
      <c r="AG78" s="83">
        <v>2166936.5080493302</v>
      </c>
      <c r="AH78" s="83">
        <v>-109515661.76000001</v>
      </c>
      <c r="AI78" s="83">
        <v>-1796277.910597</v>
      </c>
      <c r="AJ78" s="83">
        <v>0</v>
      </c>
      <c r="AK78" s="83">
        <v>0</v>
      </c>
    </row>
    <row r="79" spans="1:37" ht="16.350000000000001" customHeight="1">
      <c r="A79" s="82" t="s">
        <v>242</v>
      </c>
      <c r="B79" s="83">
        <v>0</v>
      </c>
      <c r="C79" s="83">
        <v>0</v>
      </c>
      <c r="D79" s="83">
        <v>0</v>
      </c>
      <c r="E79" s="83">
        <v>0</v>
      </c>
      <c r="F79" s="83">
        <v>0</v>
      </c>
      <c r="G79" s="83">
        <v>0</v>
      </c>
      <c r="H79" s="83">
        <v>0</v>
      </c>
      <c r="I79" s="83">
        <v>0</v>
      </c>
      <c r="J79" s="83">
        <v>0</v>
      </c>
      <c r="K79" s="83">
        <v>0</v>
      </c>
      <c r="L79" s="83">
        <v>0</v>
      </c>
      <c r="M79" s="83">
        <v>0</v>
      </c>
      <c r="N79" s="83">
        <v>0</v>
      </c>
      <c r="O79" s="83">
        <v>0</v>
      </c>
      <c r="P79" s="83">
        <v>0</v>
      </c>
      <c r="Q79" s="83">
        <v>0</v>
      </c>
      <c r="R79" s="83">
        <v>0</v>
      </c>
      <c r="S79" s="83">
        <v>0</v>
      </c>
      <c r="T79" s="83">
        <v>0</v>
      </c>
      <c r="U79" s="83">
        <v>0</v>
      </c>
      <c r="V79" s="83">
        <v>0</v>
      </c>
      <c r="W79" s="83">
        <v>0</v>
      </c>
      <c r="X79" s="83">
        <v>0</v>
      </c>
      <c r="Y79" s="83">
        <v>0</v>
      </c>
      <c r="Z79" s="83">
        <v>0</v>
      </c>
      <c r="AA79" s="83">
        <v>0</v>
      </c>
      <c r="AB79" s="83">
        <v>0</v>
      </c>
      <c r="AC79" s="83">
        <v>0</v>
      </c>
      <c r="AD79" s="83">
        <v>0</v>
      </c>
      <c r="AE79" s="83">
        <v>0</v>
      </c>
      <c r="AF79" s="83">
        <v>0</v>
      </c>
      <c r="AG79" s="83">
        <v>0</v>
      </c>
      <c r="AH79" s="83">
        <v>0</v>
      </c>
      <c r="AI79" s="83">
        <v>0</v>
      </c>
      <c r="AJ79" s="83">
        <v>0</v>
      </c>
      <c r="AK79" s="83">
        <v>0</v>
      </c>
    </row>
    <row r="80" spans="1:37" ht="16.350000000000001" customHeight="1">
      <c r="A80" s="82" t="s">
        <v>243</v>
      </c>
      <c r="B80" s="83">
        <v>0</v>
      </c>
      <c r="C80" s="83">
        <v>0</v>
      </c>
      <c r="D80" s="83">
        <v>0</v>
      </c>
      <c r="E80" s="83">
        <v>0</v>
      </c>
      <c r="F80" s="83">
        <v>0</v>
      </c>
      <c r="G80" s="83">
        <v>0</v>
      </c>
      <c r="H80" s="83">
        <v>0</v>
      </c>
      <c r="I80" s="83">
        <v>0</v>
      </c>
      <c r="J80" s="83">
        <v>0</v>
      </c>
      <c r="K80" s="83">
        <v>0</v>
      </c>
      <c r="L80" s="83">
        <v>0</v>
      </c>
      <c r="M80" s="83">
        <v>0</v>
      </c>
      <c r="N80" s="83">
        <v>0</v>
      </c>
      <c r="O80" s="83">
        <v>0</v>
      </c>
      <c r="P80" s="83">
        <v>0</v>
      </c>
      <c r="Q80" s="83">
        <v>0</v>
      </c>
      <c r="R80" s="83">
        <v>0</v>
      </c>
      <c r="S80" s="83">
        <v>0</v>
      </c>
      <c r="T80" s="83">
        <v>0</v>
      </c>
      <c r="U80" s="83">
        <v>0</v>
      </c>
      <c r="V80" s="83">
        <v>0</v>
      </c>
      <c r="W80" s="83">
        <v>0</v>
      </c>
      <c r="X80" s="83">
        <v>0</v>
      </c>
      <c r="Y80" s="83">
        <v>0</v>
      </c>
      <c r="Z80" s="83">
        <v>0</v>
      </c>
      <c r="AA80" s="83">
        <v>0</v>
      </c>
      <c r="AB80" s="83">
        <v>0</v>
      </c>
      <c r="AC80" s="83">
        <v>0</v>
      </c>
      <c r="AD80" s="83">
        <v>0</v>
      </c>
      <c r="AE80" s="83">
        <v>0</v>
      </c>
      <c r="AF80" s="83">
        <v>0</v>
      </c>
      <c r="AG80" s="83">
        <v>0</v>
      </c>
      <c r="AH80" s="83">
        <v>0</v>
      </c>
      <c r="AI80" s="83">
        <v>0</v>
      </c>
      <c r="AJ80" s="83">
        <v>0</v>
      </c>
      <c r="AK80" s="83">
        <v>0</v>
      </c>
    </row>
    <row r="81" spans="1:37" ht="16.350000000000001" customHeight="1">
      <c r="A81" s="82" t="s">
        <v>244</v>
      </c>
      <c r="B81" s="83">
        <v>0</v>
      </c>
      <c r="C81" s="83">
        <v>6282499.162668</v>
      </c>
      <c r="D81" s="83">
        <v>0</v>
      </c>
      <c r="E81" s="83">
        <v>0</v>
      </c>
      <c r="F81" s="83">
        <v>70572637.9483933</v>
      </c>
      <c r="G81" s="83">
        <v>-525161.08929599996</v>
      </c>
      <c r="H81" s="83">
        <v>-108510203.526309</v>
      </c>
      <c r="I81" s="83">
        <v>0</v>
      </c>
      <c r="J81" s="83">
        <v>0</v>
      </c>
      <c r="K81" s="83">
        <v>0</v>
      </c>
      <c r="L81" s="83">
        <v>0</v>
      </c>
      <c r="M81" s="83">
        <v>-43722.720000000001</v>
      </c>
      <c r="N81" s="83">
        <v>11794316.1430906</v>
      </c>
      <c r="O81" s="83">
        <v>0</v>
      </c>
      <c r="P81" s="83">
        <v>0</v>
      </c>
      <c r="Q81" s="83">
        <v>27617495.777853299</v>
      </c>
      <c r="R81" s="83">
        <v>-2156731.3032570002</v>
      </c>
      <c r="S81" s="83">
        <v>3354433.2764829998</v>
      </c>
      <c r="T81" s="83">
        <v>312783.11835599999</v>
      </c>
      <c r="U81" s="83">
        <v>49436710.577468999</v>
      </c>
      <c r="V81" s="83">
        <v>-7992053.4985109996</v>
      </c>
      <c r="W81" s="83">
        <v>0</v>
      </c>
      <c r="X81" s="83">
        <v>0</v>
      </c>
      <c r="Y81" s="83">
        <v>0</v>
      </c>
      <c r="Z81" s="83">
        <v>-34503.539208000002</v>
      </c>
      <c r="AA81" s="83">
        <v>-490657.55008800002</v>
      </c>
      <c r="AB81" s="83">
        <v>0</v>
      </c>
      <c r="AC81" s="83">
        <v>0</v>
      </c>
      <c r="AD81" s="83">
        <v>0</v>
      </c>
      <c r="AE81" s="83">
        <v>0</v>
      </c>
      <c r="AF81" s="83">
        <v>634799.63623833004</v>
      </c>
      <c r="AG81" s="83">
        <v>2166936.5080493302</v>
      </c>
      <c r="AH81" s="83">
        <v>-109515661.76000001</v>
      </c>
      <c r="AI81" s="83">
        <v>-1796277.910597</v>
      </c>
      <c r="AJ81" s="83">
        <v>0</v>
      </c>
      <c r="AK81" s="83">
        <v>0</v>
      </c>
    </row>
    <row r="82" spans="1:37" ht="16.350000000000001" customHeight="1">
      <c r="A82" s="82" t="s">
        <v>245</v>
      </c>
      <c r="B82" s="83">
        <v>0</v>
      </c>
      <c r="C82" s="83">
        <v>0</v>
      </c>
      <c r="D82" s="83">
        <v>0</v>
      </c>
      <c r="E82" s="83">
        <v>0</v>
      </c>
      <c r="F82" s="83">
        <v>0</v>
      </c>
      <c r="G82" s="83">
        <v>0</v>
      </c>
      <c r="H82" s="83">
        <v>0</v>
      </c>
      <c r="I82" s="83">
        <v>0</v>
      </c>
      <c r="J82" s="83">
        <v>0</v>
      </c>
      <c r="K82" s="83">
        <v>0</v>
      </c>
      <c r="L82" s="83">
        <v>0</v>
      </c>
      <c r="M82" s="83">
        <v>0</v>
      </c>
      <c r="N82" s="83">
        <v>0</v>
      </c>
      <c r="O82" s="83">
        <v>0</v>
      </c>
      <c r="P82" s="83">
        <v>0</v>
      </c>
      <c r="Q82" s="83">
        <v>0</v>
      </c>
      <c r="R82" s="83">
        <v>0</v>
      </c>
      <c r="S82" s="83">
        <v>0</v>
      </c>
      <c r="T82" s="83">
        <v>0</v>
      </c>
      <c r="U82" s="83">
        <v>0</v>
      </c>
      <c r="V82" s="83">
        <v>0</v>
      </c>
      <c r="W82" s="83">
        <v>0</v>
      </c>
      <c r="X82" s="83">
        <v>0</v>
      </c>
      <c r="Y82" s="83">
        <v>0</v>
      </c>
      <c r="Z82" s="83">
        <v>0</v>
      </c>
      <c r="AA82" s="83">
        <v>0</v>
      </c>
      <c r="AB82" s="83">
        <v>0</v>
      </c>
      <c r="AC82" s="83">
        <v>0</v>
      </c>
      <c r="AD82" s="83">
        <v>0</v>
      </c>
      <c r="AE82" s="83">
        <v>0</v>
      </c>
      <c r="AF82" s="83">
        <v>0</v>
      </c>
      <c r="AG82" s="83">
        <v>0</v>
      </c>
      <c r="AH82" s="83">
        <v>0</v>
      </c>
      <c r="AI82" s="83">
        <v>0</v>
      </c>
      <c r="AJ82" s="83">
        <v>0</v>
      </c>
      <c r="AK82" s="83">
        <v>0</v>
      </c>
    </row>
    <row r="83" spans="1:37" ht="16.350000000000001" customHeight="1">
      <c r="A83" s="82" t="s">
        <v>246</v>
      </c>
      <c r="B83" s="83">
        <v>0</v>
      </c>
      <c r="C83" s="83">
        <v>6282499.162668</v>
      </c>
      <c r="D83" s="83">
        <v>0</v>
      </c>
      <c r="E83" s="83">
        <v>0</v>
      </c>
      <c r="F83" s="83">
        <v>70572637.9483933</v>
      </c>
      <c r="G83" s="83">
        <v>-525161.08929599996</v>
      </c>
      <c r="H83" s="83">
        <v>-108510203.526309</v>
      </c>
      <c r="I83" s="83">
        <v>0</v>
      </c>
      <c r="J83" s="83">
        <v>0</v>
      </c>
      <c r="K83" s="83">
        <v>0</v>
      </c>
      <c r="L83" s="83">
        <v>0</v>
      </c>
      <c r="M83" s="83">
        <v>-43722.720000000001</v>
      </c>
      <c r="N83" s="83">
        <v>11794316.1430906</v>
      </c>
      <c r="O83" s="83">
        <v>0</v>
      </c>
      <c r="P83" s="83">
        <v>0</v>
      </c>
      <c r="Q83" s="83">
        <v>27617495.777853299</v>
      </c>
      <c r="R83" s="83">
        <v>-2156731.3032570002</v>
      </c>
      <c r="S83" s="83">
        <v>3354433.2764829998</v>
      </c>
      <c r="T83" s="83">
        <v>312783.11835599999</v>
      </c>
      <c r="U83" s="83">
        <v>49436710.577468999</v>
      </c>
      <c r="V83" s="83">
        <v>-7992053.4985109996</v>
      </c>
      <c r="W83" s="83">
        <v>0</v>
      </c>
      <c r="X83" s="83">
        <v>0</v>
      </c>
      <c r="Y83" s="83">
        <v>0</v>
      </c>
      <c r="Z83" s="83">
        <v>-34503.539208000002</v>
      </c>
      <c r="AA83" s="83">
        <v>-490657.55008800002</v>
      </c>
      <c r="AB83" s="83">
        <v>0</v>
      </c>
      <c r="AC83" s="83">
        <v>0</v>
      </c>
      <c r="AD83" s="83">
        <v>0</v>
      </c>
      <c r="AE83" s="83">
        <v>0</v>
      </c>
      <c r="AF83" s="83">
        <v>634799.63623833004</v>
      </c>
      <c r="AG83" s="83">
        <v>2166936.5080493302</v>
      </c>
      <c r="AH83" s="83">
        <v>-109515661.76000001</v>
      </c>
      <c r="AI83" s="83">
        <v>-1796277.910597</v>
      </c>
      <c r="AJ83" s="83">
        <v>0</v>
      </c>
      <c r="AK83" s="83">
        <v>0</v>
      </c>
    </row>
    <row r="84" spans="1:37" ht="16.350000000000001" customHeight="1">
      <c r="A84" s="82" t="s">
        <v>247</v>
      </c>
      <c r="B84" s="83">
        <v>0</v>
      </c>
      <c r="C84" s="83">
        <v>0</v>
      </c>
      <c r="D84" s="83">
        <v>0</v>
      </c>
      <c r="E84" s="83">
        <v>0</v>
      </c>
      <c r="F84" s="83">
        <v>-19012753.84</v>
      </c>
      <c r="G84" s="83">
        <v>0</v>
      </c>
      <c r="H84" s="83">
        <v>78232669.390000001</v>
      </c>
      <c r="I84" s="83">
        <v>0</v>
      </c>
      <c r="J84" s="83">
        <v>0</v>
      </c>
      <c r="K84" s="83">
        <v>0</v>
      </c>
      <c r="L84" s="83">
        <v>0</v>
      </c>
      <c r="M84" s="83">
        <v>0</v>
      </c>
      <c r="N84" s="83">
        <v>579600.01</v>
      </c>
      <c r="O84" s="83">
        <v>0</v>
      </c>
      <c r="P84" s="83">
        <v>0</v>
      </c>
      <c r="Q84" s="83">
        <v>-12743532.67</v>
      </c>
      <c r="R84" s="83">
        <v>0</v>
      </c>
      <c r="S84" s="83">
        <v>-6269221.1699999999</v>
      </c>
      <c r="T84" s="83">
        <v>0</v>
      </c>
      <c r="U84" s="83">
        <v>0</v>
      </c>
      <c r="V84" s="83">
        <v>0</v>
      </c>
      <c r="W84" s="83">
        <v>0</v>
      </c>
      <c r="X84" s="83">
        <v>0</v>
      </c>
      <c r="Y84" s="83">
        <v>0</v>
      </c>
      <c r="Z84" s="83">
        <v>0</v>
      </c>
      <c r="AA84" s="83">
        <v>0</v>
      </c>
      <c r="AB84" s="83">
        <v>0</v>
      </c>
      <c r="AC84" s="83">
        <v>0</v>
      </c>
      <c r="AD84" s="83">
        <v>0</v>
      </c>
      <c r="AE84" s="83">
        <v>0</v>
      </c>
      <c r="AF84" s="83">
        <v>-587615.71</v>
      </c>
      <c r="AG84" s="83">
        <v>5495.3</v>
      </c>
      <c r="AH84" s="83">
        <v>81206428.079999998</v>
      </c>
      <c r="AI84" s="83">
        <v>-2391638.2799999998</v>
      </c>
      <c r="AJ84" s="83">
        <v>0</v>
      </c>
      <c r="AK84" s="83">
        <v>0</v>
      </c>
    </row>
    <row r="85" spans="1:37" ht="16.350000000000001" customHeight="1">
      <c r="A85" s="82" t="s">
        <v>248</v>
      </c>
      <c r="B85" s="83">
        <v>0</v>
      </c>
      <c r="C85" s="83">
        <v>6282499.162668</v>
      </c>
      <c r="D85" s="83">
        <v>0</v>
      </c>
      <c r="E85" s="83">
        <v>0</v>
      </c>
      <c r="F85" s="83">
        <v>51559884.108393297</v>
      </c>
      <c r="G85" s="83">
        <v>-525161.08929599996</v>
      </c>
      <c r="H85" s="83">
        <v>-30277534.1363093</v>
      </c>
      <c r="I85" s="83">
        <v>0</v>
      </c>
      <c r="J85" s="83">
        <v>0</v>
      </c>
      <c r="K85" s="83">
        <v>0</v>
      </c>
      <c r="L85" s="83">
        <v>0</v>
      </c>
      <c r="M85" s="83">
        <v>-43722.720000000001</v>
      </c>
      <c r="N85" s="83">
        <v>12373916.1530906</v>
      </c>
      <c r="O85" s="83">
        <v>0</v>
      </c>
      <c r="P85" s="83">
        <v>0</v>
      </c>
      <c r="Q85" s="83">
        <v>14873963.107853301</v>
      </c>
      <c r="R85" s="83">
        <v>-2156731.3032570002</v>
      </c>
      <c r="S85" s="83">
        <v>-2914787.8935170001</v>
      </c>
      <c r="T85" s="83">
        <v>312783.11835599999</v>
      </c>
      <c r="U85" s="83">
        <v>49436710.577468999</v>
      </c>
      <c r="V85" s="83">
        <v>-7992053.4985109996</v>
      </c>
      <c r="W85" s="83">
        <v>0</v>
      </c>
      <c r="X85" s="83">
        <v>0</v>
      </c>
      <c r="Y85" s="83">
        <v>0</v>
      </c>
      <c r="Z85" s="83">
        <v>-34503.539208000002</v>
      </c>
      <c r="AA85" s="83">
        <v>-490657.55008800002</v>
      </c>
      <c r="AB85" s="83">
        <v>0</v>
      </c>
      <c r="AC85" s="83">
        <v>0</v>
      </c>
      <c r="AD85" s="83">
        <v>0</v>
      </c>
      <c r="AE85" s="83">
        <v>0</v>
      </c>
      <c r="AF85" s="83">
        <v>47183.926238330001</v>
      </c>
      <c r="AG85" s="83">
        <v>2172431.80804933</v>
      </c>
      <c r="AH85" s="83">
        <v>-28309233.68</v>
      </c>
      <c r="AI85" s="83">
        <v>-4187916.1905970001</v>
      </c>
      <c r="AJ85" s="83">
        <v>0</v>
      </c>
      <c r="AK85" s="83">
        <v>0</v>
      </c>
    </row>
    <row r="86" spans="1:37" ht="16.350000000000001" customHeight="1">
      <c r="A86" s="82" t="s">
        <v>249</v>
      </c>
      <c r="B86" s="83">
        <v>0</v>
      </c>
      <c r="C86" s="83">
        <v>0</v>
      </c>
      <c r="D86" s="83">
        <v>0</v>
      </c>
      <c r="E86" s="83">
        <v>0</v>
      </c>
      <c r="F86" s="83">
        <v>58307520.469999999</v>
      </c>
      <c r="G86" s="83">
        <v>0</v>
      </c>
      <c r="H86" s="83">
        <v>14079256.66</v>
      </c>
      <c r="I86" s="83">
        <v>0</v>
      </c>
      <c r="J86" s="83">
        <v>0</v>
      </c>
      <c r="K86" s="83">
        <v>0</v>
      </c>
      <c r="L86" s="83">
        <v>0</v>
      </c>
      <c r="M86" s="83">
        <v>0</v>
      </c>
      <c r="N86" s="83">
        <v>113805077.22</v>
      </c>
      <c r="O86" s="83">
        <v>0</v>
      </c>
      <c r="P86" s="83">
        <v>0</v>
      </c>
      <c r="Q86" s="83">
        <v>14896945.039999999</v>
      </c>
      <c r="R86" s="83">
        <v>8199184.9900000002</v>
      </c>
      <c r="S86" s="83">
        <v>22005348.940000001</v>
      </c>
      <c r="T86" s="83">
        <v>4296074.78</v>
      </c>
      <c r="U86" s="83">
        <v>6921604.6399999997</v>
      </c>
      <c r="V86" s="83">
        <v>1988362.08</v>
      </c>
      <c r="W86" s="83">
        <v>0</v>
      </c>
      <c r="X86" s="83">
        <v>0</v>
      </c>
      <c r="Y86" s="83">
        <v>0</v>
      </c>
      <c r="Z86" s="83">
        <v>0</v>
      </c>
      <c r="AA86" s="83">
        <v>0</v>
      </c>
      <c r="AB86" s="83">
        <v>0</v>
      </c>
      <c r="AC86" s="83">
        <v>0</v>
      </c>
      <c r="AD86" s="83">
        <v>0</v>
      </c>
      <c r="AE86" s="83">
        <v>0</v>
      </c>
      <c r="AF86" s="83">
        <v>1180846.83</v>
      </c>
      <c r="AG86" s="83">
        <v>20009.650000000001</v>
      </c>
      <c r="AH86" s="83">
        <v>10330779</v>
      </c>
      <c r="AI86" s="83">
        <v>2547621.1800000002</v>
      </c>
      <c r="AJ86" s="83">
        <v>0</v>
      </c>
      <c r="AK86" s="83">
        <v>0</v>
      </c>
    </row>
    <row r="87" spans="1:37" ht="16.350000000000001" customHeight="1">
      <c r="A87" s="82" t="s">
        <v>250</v>
      </c>
      <c r="B87" s="83">
        <v>0</v>
      </c>
      <c r="C87" s="83">
        <v>6282499.162668</v>
      </c>
      <c r="D87" s="83">
        <v>0</v>
      </c>
      <c r="E87" s="83">
        <v>0</v>
      </c>
      <c r="F87" s="83">
        <v>-6747636.3616066696</v>
      </c>
      <c r="G87" s="83">
        <v>-525161.08929599996</v>
      </c>
      <c r="H87" s="83">
        <v>-44356790.7963093</v>
      </c>
      <c r="I87" s="83">
        <v>0</v>
      </c>
      <c r="J87" s="83">
        <v>0</v>
      </c>
      <c r="K87" s="83">
        <v>0</v>
      </c>
      <c r="L87" s="83">
        <v>0</v>
      </c>
      <c r="M87" s="83">
        <v>-43722.720000000001</v>
      </c>
      <c r="N87" s="83">
        <v>-101431161.066909</v>
      </c>
      <c r="O87" s="83">
        <v>0</v>
      </c>
      <c r="P87" s="83">
        <v>0</v>
      </c>
      <c r="Q87" s="83">
        <v>-22981.932146669998</v>
      </c>
      <c r="R87" s="83">
        <v>-10355916.293257</v>
      </c>
      <c r="S87" s="83">
        <v>-24920136.833517</v>
      </c>
      <c r="T87" s="83">
        <v>-3983291.6616440001</v>
      </c>
      <c r="U87" s="83">
        <v>42515105.937468998</v>
      </c>
      <c r="V87" s="83">
        <v>-9980415.5785109997</v>
      </c>
      <c r="W87" s="83">
        <v>0</v>
      </c>
      <c r="X87" s="83">
        <v>0</v>
      </c>
      <c r="Y87" s="83">
        <v>0</v>
      </c>
      <c r="Z87" s="83">
        <v>-34503.539208000002</v>
      </c>
      <c r="AA87" s="83">
        <v>-490657.55008800002</v>
      </c>
      <c r="AB87" s="83">
        <v>0</v>
      </c>
      <c r="AC87" s="83">
        <v>0</v>
      </c>
      <c r="AD87" s="83">
        <v>0</v>
      </c>
      <c r="AE87" s="83">
        <v>0</v>
      </c>
      <c r="AF87" s="83">
        <v>-1133662.90376167</v>
      </c>
      <c r="AG87" s="83">
        <v>2152422.1580493301</v>
      </c>
      <c r="AH87" s="83">
        <v>-38640012.68</v>
      </c>
      <c r="AI87" s="83">
        <v>-6735537.3705970002</v>
      </c>
      <c r="AJ87" s="83">
        <v>0</v>
      </c>
      <c r="AK87" s="83">
        <v>0</v>
      </c>
    </row>
    <row r="88" spans="1:37" ht="16.350000000000001" customHeight="1">
      <c r="A88" s="82" t="s">
        <v>251</v>
      </c>
      <c r="B88" s="83">
        <v>0</v>
      </c>
      <c r="C88" s="83">
        <v>-107597472.77</v>
      </c>
      <c r="D88" s="83">
        <v>921546.7</v>
      </c>
      <c r="E88" s="83">
        <v>0</v>
      </c>
      <c r="F88" s="83">
        <v>28071317.533333302</v>
      </c>
      <c r="G88" s="83">
        <v>9965312.1799999997</v>
      </c>
      <c r="H88" s="83">
        <v>-83509677.033333302</v>
      </c>
      <c r="I88" s="83">
        <v>0</v>
      </c>
      <c r="J88" s="83">
        <v>-85.23</v>
      </c>
      <c r="K88" s="83">
        <v>-45.29</v>
      </c>
      <c r="L88" s="83">
        <v>-0.11</v>
      </c>
      <c r="M88" s="83">
        <v>0</v>
      </c>
      <c r="N88" s="83">
        <v>330387857.59666598</v>
      </c>
      <c r="O88" s="83">
        <v>0</v>
      </c>
      <c r="P88" s="83">
        <v>-1097.6400000000001</v>
      </c>
      <c r="Q88" s="83">
        <v>50836442.513333298</v>
      </c>
      <c r="R88" s="83">
        <v>24334876.469999999</v>
      </c>
      <c r="S88" s="83">
        <v>-6131137.7800000003</v>
      </c>
      <c r="T88" s="83">
        <v>-7760333.0300000003</v>
      </c>
      <c r="U88" s="83">
        <v>-26146910.18</v>
      </c>
      <c r="V88" s="83">
        <v>-7060522.8200000003</v>
      </c>
      <c r="W88" s="83">
        <v>0</v>
      </c>
      <c r="X88" s="83">
        <v>15000</v>
      </c>
      <c r="Y88" s="83">
        <v>7942382.04</v>
      </c>
      <c r="Z88" s="83">
        <v>226415.1</v>
      </c>
      <c r="AA88" s="83">
        <v>1770746.46</v>
      </c>
      <c r="AB88" s="83">
        <v>10766.98</v>
      </c>
      <c r="AC88" s="83">
        <v>0</v>
      </c>
      <c r="AD88" s="83">
        <v>1.6</v>
      </c>
      <c r="AE88" s="83">
        <v>0</v>
      </c>
      <c r="AF88" s="83">
        <v>371926.35333333001</v>
      </c>
      <c r="AG88" s="83">
        <v>5304439.05333333</v>
      </c>
      <c r="AH88" s="83">
        <v>-100089979.52</v>
      </c>
      <c r="AI88" s="83">
        <v>10903937.08</v>
      </c>
      <c r="AJ88" s="83">
        <v>-85.23</v>
      </c>
      <c r="AK88" s="83">
        <v>0</v>
      </c>
    </row>
    <row r="89" spans="1:37" ht="16.350000000000001" customHeight="1">
      <c r="A89" s="82" t="s">
        <v>252</v>
      </c>
      <c r="B89" s="83">
        <v>0</v>
      </c>
      <c r="C89" s="83">
        <v>-1413340.02</v>
      </c>
      <c r="D89" s="83">
        <v>0</v>
      </c>
      <c r="E89" s="83">
        <v>0</v>
      </c>
      <c r="F89" s="83">
        <v>-1225948.1299999999</v>
      </c>
      <c r="G89" s="83">
        <v>9965301.8399999999</v>
      </c>
      <c r="H89" s="83">
        <v>22820310.510000002</v>
      </c>
      <c r="I89" s="83">
        <v>0</v>
      </c>
      <c r="J89" s="83">
        <v>-621.5</v>
      </c>
      <c r="K89" s="83">
        <v>-400</v>
      </c>
      <c r="L89" s="83">
        <v>0</v>
      </c>
      <c r="M89" s="83">
        <v>0</v>
      </c>
      <c r="N89" s="83">
        <v>140947281.96000001</v>
      </c>
      <c r="O89" s="83">
        <v>0</v>
      </c>
      <c r="P89" s="83">
        <v>-3242</v>
      </c>
      <c r="Q89" s="83">
        <v>-2099172.5299999998</v>
      </c>
      <c r="R89" s="83">
        <v>-747254.03</v>
      </c>
      <c r="S89" s="83">
        <v>-640155.62</v>
      </c>
      <c r="T89" s="83">
        <v>-13806.52</v>
      </c>
      <c r="U89" s="83">
        <v>-201355.77</v>
      </c>
      <c r="V89" s="83">
        <v>2479038.34</v>
      </c>
      <c r="W89" s="83">
        <v>0</v>
      </c>
      <c r="X89" s="83">
        <v>15000</v>
      </c>
      <c r="Y89" s="83">
        <v>7942373.2999999998</v>
      </c>
      <c r="Z89" s="83">
        <v>226415.1</v>
      </c>
      <c r="AA89" s="83">
        <v>1770746.46</v>
      </c>
      <c r="AB89" s="83">
        <v>10766.98</v>
      </c>
      <c r="AC89" s="83">
        <v>0</v>
      </c>
      <c r="AD89" s="83">
        <v>0</v>
      </c>
      <c r="AE89" s="83">
        <v>0</v>
      </c>
      <c r="AF89" s="83">
        <v>2241035.66</v>
      </c>
      <c r="AG89" s="83">
        <v>4614346.4000000004</v>
      </c>
      <c r="AH89" s="83">
        <v>8191322.7999999998</v>
      </c>
      <c r="AI89" s="83">
        <v>7773605.6500000004</v>
      </c>
      <c r="AJ89" s="83">
        <v>-621.5</v>
      </c>
      <c r="AK89" s="83">
        <v>0</v>
      </c>
    </row>
    <row r="90" spans="1:37" ht="16.350000000000001" customHeight="1">
      <c r="A90" s="82" t="s">
        <v>253</v>
      </c>
      <c r="B90" s="83">
        <v>0</v>
      </c>
      <c r="C90" s="83">
        <v>-1243120.01</v>
      </c>
      <c r="D90" s="83">
        <v>0</v>
      </c>
      <c r="E90" s="83">
        <v>0</v>
      </c>
      <c r="F90" s="83">
        <v>-1308.8499999999999</v>
      </c>
      <c r="G90" s="83">
        <v>0</v>
      </c>
      <c r="H90" s="83">
        <v>125353.32</v>
      </c>
      <c r="I90" s="83">
        <v>0</v>
      </c>
      <c r="J90" s="83">
        <v>0</v>
      </c>
      <c r="K90" s="83">
        <v>0</v>
      </c>
      <c r="L90" s="83">
        <v>0</v>
      </c>
      <c r="M90" s="83">
        <v>0</v>
      </c>
      <c r="N90" s="83">
        <v>138156776.33000001</v>
      </c>
      <c r="O90" s="83">
        <v>0</v>
      </c>
      <c r="P90" s="83">
        <v>0</v>
      </c>
      <c r="Q90" s="83">
        <v>0</v>
      </c>
      <c r="R90" s="83">
        <v>0</v>
      </c>
      <c r="S90" s="83">
        <v>0</v>
      </c>
      <c r="T90" s="83">
        <v>-1308.8499999999999</v>
      </c>
      <c r="U90" s="83">
        <v>0</v>
      </c>
      <c r="V90" s="83">
        <v>0</v>
      </c>
      <c r="W90" s="83">
        <v>0</v>
      </c>
      <c r="X90" s="83">
        <v>0</v>
      </c>
      <c r="Y90" s="83">
        <v>0</v>
      </c>
      <c r="Z90" s="83">
        <v>0</v>
      </c>
      <c r="AA90" s="83">
        <v>0</v>
      </c>
      <c r="AB90" s="83">
        <v>0</v>
      </c>
      <c r="AC90" s="83">
        <v>0</v>
      </c>
      <c r="AD90" s="83">
        <v>0</v>
      </c>
      <c r="AE90" s="83">
        <v>0</v>
      </c>
      <c r="AF90" s="83">
        <v>76911.429999999993</v>
      </c>
      <c r="AG90" s="83">
        <v>48441.89</v>
      </c>
      <c r="AH90" s="83">
        <v>0</v>
      </c>
      <c r="AI90" s="83">
        <v>0</v>
      </c>
      <c r="AJ90" s="83">
        <v>0</v>
      </c>
      <c r="AK90" s="83">
        <v>0</v>
      </c>
    </row>
    <row r="91" spans="1:37" ht="16.350000000000001" customHeight="1">
      <c r="A91" s="82" t="s">
        <v>254</v>
      </c>
      <c r="B91" s="83">
        <v>0</v>
      </c>
      <c r="C91" s="83">
        <v>0</v>
      </c>
      <c r="D91" s="83">
        <v>0</v>
      </c>
      <c r="E91" s="83">
        <v>0</v>
      </c>
      <c r="F91" s="83">
        <v>0</v>
      </c>
      <c r="G91" s="83">
        <v>9965301.8399999999</v>
      </c>
      <c r="H91" s="83">
        <v>0</v>
      </c>
      <c r="I91" s="83">
        <v>0</v>
      </c>
      <c r="J91" s="83">
        <v>0</v>
      </c>
      <c r="K91" s="83">
        <v>0</v>
      </c>
      <c r="L91" s="83">
        <v>0</v>
      </c>
      <c r="M91" s="83">
        <v>0</v>
      </c>
      <c r="N91" s="83">
        <v>0</v>
      </c>
      <c r="O91" s="83">
        <v>0</v>
      </c>
      <c r="P91" s="83">
        <v>0</v>
      </c>
      <c r="Q91" s="83">
        <v>0</v>
      </c>
      <c r="R91" s="83">
        <v>0</v>
      </c>
      <c r="S91" s="83">
        <v>0</v>
      </c>
      <c r="T91" s="83">
        <v>0</v>
      </c>
      <c r="U91" s="83">
        <v>0</v>
      </c>
      <c r="V91" s="83">
        <v>0</v>
      </c>
      <c r="W91" s="83">
        <v>0</v>
      </c>
      <c r="X91" s="83">
        <v>15000</v>
      </c>
      <c r="Y91" s="83">
        <v>7942373.2999999998</v>
      </c>
      <c r="Z91" s="83">
        <v>226415.1</v>
      </c>
      <c r="AA91" s="83">
        <v>1770746.46</v>
      </c>
      <c r="AB91" s="83">
        <v>10766.98</v>
      </c>
      <c r="AC91" s="83">
        <v>0</v>
      </c>
      <c r="AD91" s="83">
        <v>0</v>
      </c>
      <c r="AE91" s="83">
        <v>0</v>
      </c>
      <c r="AF91" s="83">
        <v>0</v>
      </c>
      <c r="AG91" s="83">
        <v>0</v>
      </c>
      <c r="AH91" s="83">
        <v>0</v>
      </c>
      <c r="AI91" s="83">
        <v>0</v>
      </c>
      <c r="AJ91" s="83">
        <v>0</v>
      </c>
      <c r="AK91" s="83">
        <v>0</v>
      </c>
    </row>
    <row r="92" spans="1:37" ht="16.350000000000001" customHeight="1">
      <c r="A92" s="82" t="s">
        <v>255</v>
      </c>
      <c r="B92" s="83">
        <v>0</v>
      </c>
      <c r="C92" s="83">
        <v>0</v>
      </c>
      <c r="D92" s="83">
        <v>0</v>
      </c>
      <c r="E92" s="83">
        <v>0</v>
      </c>
      <c r="F92" s="83">
        <v>784071.27</v>
      </c>
      <c r="G92" s="83">
        <v>0</v>
      </c>
      <c r="H92" s="83">
        <v>22697870.300000001</v>
      </c>
      <c r="I92" s="83">
        <v>0</v>
      </c>
      <c r="J92" s="83">
        <v>0</v>
      </c>
      <c r="K92" s="83">
        <v>0</v>
      </c>
      <c r="L92" s="83">
        <v>0</v>
      </c>
      <c r="M92" s="83">
        <v>0</v>
      </c>
      <c r="N92" s="83">
        <v>491390.26</v>
      </c>
      <c r="O92" s="83">
        <v>0</v>
      </c>
      <c r="P92" s="83">
        <v>0</v>
      </c>
      <c r="Q92" s="83">
        <v>-40628.03</v>
      </c>
      <c r="R92" s="83">
        <v>-22361.41</v>
      </c>
      <c r="S92" s="83">
        <v>-640155.62</v>
      </c>
      <c r="T92" s="83">
        <v>-12497.67</v>
      </c>
      <c r="U92" s="83">
        <v>-201355.77</v>
      </c>
      <c r="V92" s="83">
        <v>1701069.77</v>
      </c>
      <c r="W92" s="83">
        <v>0</v>
      </c>
      <c r="X92" s="83">
        <v>0</v>
      </c>
      <c r="Y92" s="83">
        <v>0</v>
      </c>
      <c r="Z92" s="83">
        <v>0</v>
      </c>
      <c r="AA92" s="83">
        <v>0</v>
      </c>
      <c r="AB92" s="83">
        <v>0</v>
      </c>
      <c r="AC92" s="83">
        <v>0</v>
      </c>
      <c r="AD92" s="83">
        <v>0</v>
      </c>
      <c r="AE92" s="83">
        <v>0</v>
      </c>
      <c r="AF92" s="83">
        <v>2164124.23</v>
      </c>
      <c r="AG92" s="83">
        <v>4568817.62</v>
      </c>
      <c r="AH92" s="83">
        <v>8191322.7999999998</v>
      </c>
      <c r="AI92" s="83">
        <v>7773605.6500000004</v>
      </c>
      <c r="AJ92" s="83">
        <v>0</v>
      </c>
      <c r="AK92" s="83">
        <v>0</v>
      </c>
    </row>
    <row r="93" spans="1:37" ht="16.350000000000001" customHeight="1">
      <c r="A93" s="82" t="s">
        <v>256</v>
      </c>
      <c r="B93" s="83">
        <v>0</v>
      </c>
      <c r="C93" s="83">
        <v>-112749694.53</v>
      </c>
      <c r="D93" s="83">
        <v>921546.7</v>
      </c>
      <c r="E93" s="83">
        <v>0</v>
      </c>
      <c r="F93" s="83">
        <v>9423921.9700000007</v>
      </c>
      <c r="G93" s="83">
        <v>10.34</v>
      </c>
      <c r="H93" s="83">
        <v>196290.39</v>
      </c>
      <c r="I93" s="83">
        <v>0</v>
      </c>
      <c r="J93" s="83">
        <v>536.27</v>
      </c>
      <c r="K93" s="83">
        <v>354.71</v>
      </c>
      <c r="L93" s="83">
        <v>0</v>
      </c>
      <c r="M93" s="83">
        <v>0</v>
      </c>
      <c r="N93" s="83">
        <v>177942226.59</v>
      </c>
      <c r="O93" s="83">
        <v>0</v>
      </c>
      <c r="P93" s="83">
        <v>2144.36</v>
      </c>
      <c r="Q93" s="83">
        <v>-33598.19</v>
      </c>
      <c r="R93" s="83">
        <v>1769316.62</v>
      </c>
      <c r="S93" s="83">
        <v>7025729.6699999999</v>
      </c>
      <c r="T93" s="83">
        <v>660329.51</v>
      </c>
      <c r="U93" s="83">
        <v>0</v>
      </c>
      <c r="V93" s="83">
        <v>0</v>
      </c>
      <c r="W93" s="83">
        <v>0</v>
      </c>
      <c r="X93" s="83">
        <v>0</v>
      </c>
      <c r="Y93" s="83">
        <v>8.74</v>
      </c>
      <c r="Z93" s="83">
        <v>0</v>
      </c>
      <c r="AA93" s="83">
        <v>0</v>
      </c>
      <c r="AB93" s="83">
        <v>0</v>
      </c>
      <c r="AC93" s="83">
        <v>0</v>
      </c>
      <c r="AD93" s="83">
        <v>1.6</v>
      </c>
      <c r="AE93" s="83">
        <v>0</v>
      </c>
      <c r="AF93" s="83">
        <v>9064.5400000000009</v>
      </c>
      <c r="AG93" s="83">
        <v>187225.85</v>
      </c>
      <c r="AH93" s="83">
        <v>0</v>
      </c>
      <c r="AI93" s="83">
        <v>0</v>
      </c>
      <c r="AJ93" s="83">
        <v>536.27</v>
      </c>
      <c r="AK93" s="83">
        <v>0</v>
      </c>
    </row>
    <row r="94" spans="1:37" ht="16.350000000000001" customHeight="1">
      <c r="A94" s="82" t="s">
        <v>257</v>
      </c>
      <c r="B94" s="83">
        <v>0</v>
      </c>
      <c r="C94" s="83">
        <v>6515884.2699999996</v>
      </c>
      <c r="D94" s="83">
        <v>0</v>
      </c>
      <c r="E94" s="83">
        <v>0</v>
      </c>
      <c r="F94" s="83">
        <v>-41373955.270000003</v>
      </c>
      <c r="G94" s="83">
        <v>0</v>
      </c>
      <c r="H94" s="83">
        <v>-577581.51</v>
      </c>
      <c r="I94" s="83">
        <v>0</v>
      </c>
      <c r="J94" s="83">
        <v>0</v>
      </c>
      <c r="K94" s="83">
        <v>0</v>
      </c>
      <c r="L94" s="83">
        <v>0</v>
      </c>
      <c r="M94" s="83">
        <v>0</v>
      </c>
      <c r="N94" s="83">
        <v>505606.86</v>
      </c>
      <c r="O94" s="83">
        <v>0</v>
      </c>
      <c r="P94" s="83">
        <v>0</v>
      </c>
      <c r="Q94" s="83">
        <v>16396461.109999999</v>
      </c>
      <c r="R94" s="83">
        <v>-38223630.170000002</v>
      </c>
      <c r="S94" s="83">
        <v>-16018000.99</v>
      </c>
      <c r="T94" s="83">
        <v>548298.9</v>
      </c>
      <c r="U94" s="83">
        <v>-4077084.12</v>
      </c>
      <c r="V94" s="83">
        <v>0</v>
      </c>
      <c r="W94" s="83">
        <v>0</v>
      </c>
      <c r="X94" s="83">
        <v>0</v>
      </c>
      <c r="Y94" s="83">
        <v>0</v>
      </c>
      <c r="Z94" s="83">
        <v>0</v>
      </c>
      <c r="AA94" s="83">
        <v>0</v>
      </c>
      <c r="AB94" s="83">
        <v>0</v>
      </c>
      <c r="AC94" s="83">
        <v>0</v>
      </c>
      <c r="AD94" s="83">
        <v>0</v>
      </c>
      <c r="AE94" s="83">
        <v>0</v>
      </c>
      <c r="AF94" s="83">
        <v>-2661661.46</v>
      </c>
      <c r="AG94" s="83">
        <v>510193.87</v>
      </c>
      <c r="AH94" s="83">
        <v>15819.62</v>
      </c>
      <c r="AI94" s="83">
        <v>1558066.46</v>
      </c>
      <c r="AJ94" s="83">
        <v>0</v>
      </c>
      <c r="AK94" s="83">
        <v>0</v>
      </c>
    </row>
    <row r="95" spans="1:37" ht="16.350000000000001" customHeight="1">
      <c r="A95" s="82" t="s">
        <v>258</v>
      </c>
      <c r="B95" s="83">
        <v>0</v>
      </c>
      <c r="C95" s="83">
        <v>0</v>
      </c>
      <c r="D95" s="83">
        <v>0</v>
      </c>
      <c r="E95" s="83">
        <v>0</v>
      </c>
      <c r="F95" s="83">
        <v>0</v>
      </c>
      <c r="G95" s="83">
        <v>0</v>
      </c>
      <c r="H95" s="83">
        <v>0</v>
      </c>
      <c r="I95" s="83">
        <v>0</v>
      </c>
      <c r="J95" s="83">
        <v>0</v>
      </c>
      <c r="K95" s="83">
        <v>0</v>
      </c>
      <c r="L95" s="83">
        <v>0</v>
      </c>
      <c r="M95" s="83">
        <v>0</v>
      </c>
      <c r="N95" s="83">
        <v>0</v>
      </c>
      <c r="O95" s="83">
        <v>0</v>
      </c>
      <c r="P95" s="83">
        <v>0</v>
      </c>
      <c r="Q95" s="83">
        <v>0</v>
      </c>
      <c r="R95" s="83">
        <v>0</v>
      </c>
      <c r="S95" s="83">
        <v>0</v>
      </c>
      <c r="T95" s="83">
        <v>0</v>
      </c>
      <c r="U95" s="83">
        <v>0</v>
      </c>
      <c r="V95" s="83">
        <v>0</v>
      </c>
      <c r="W95" s="83">
        <v>0</v>
      </c>
      <c r="X95" s="83">
        <v>0</v>
      </c>
      <c r="Y95" s="83">
        <v>0</v>
      </c>
      <c r="Z95" s="83">
        <v>0</v>
      </c>
      <c r="AA95" s="83">
        <v>0</v>
      </c>
      <c r="AB95" s="83">
        <v>0</v>
      </c>
      <c r="AC95" s="83">
        <v>0</v>
      </c>
      <c r="AD95" s="83">
        <v>0</v>
      </c>
      <c r="AE95" s="83">
        <v>0</v>
      </c>
      <c r="AF95" s="83">
        <v>0</v>
      </c>
      <c r="AG95" s="83">
        <v>0</v>
      </c>
      <c r="AH95" s="83">
        <v>0</v>
      </c>
      <c r="AI95" s="83">
        <v>0</v>
      </c>
      <c r="AJ95" s="83">
        <v>0</v>
      </c>
      <c r="AK95" s="83">
        <v>0</v>
      </c>
    </row>
    <row r="96" spans="1:37" ht="16.350000000000001" customHeight="1">
      <c r="A96" s="82" t="s">
        <v>259</v>
      </c>
      <c r="B96" s="83">
        <v>0</v>
      </c>
      <c r="C96" s="83">
        <v>0</v>
      </c>
      <c r="D96" s="83">
        <v>0</v>
      </c>
      <c r="E96" s="83">
        <v>0</v>
      </c>
      <c r="F96" s="83">
        <v>61247298.963333301</v>
      </c>
      <c r="G96" s="83">
        <v>0</v>
      </c>
      <c r="H96" s="83">
        <v>-105948696.423333</v>
      </c>
      <c r="I96" s="83">
        <v>0</v>
      </c>
      <c r="J96" s="83">
        <v>0</v>
      </c>
      <c r="K96" s="83">
        <v>0</v>
      </c>
      <c r="L96" s="83">
        <v>0</v>
      </c>
      <c r="M96" s="83">
        <v>0</v>
      </c>
      <c r="N96" s="83">
        <v>-772800.01333333005</v>
      </c>
      <c r="O96" s="83">
        <v>0</v>
      </c>
      <c r="P96" s="83">
        <v>0</v>
      </c>
      <c r="Q96" s="83">
        <v>36572752.123333298</v>
      </c>
      <c r="R96" s="83">
        <v>61536444.049999997</v>
      </c>
      <c r="S96" s="83">
        <v>3501289.16</v>
      </c>
      <c r="T96" s="83">
        <v>-8955154.9199999999</v>
      </c>
      <c r="U96" s="83">
        <v>-21868470.289999999</v>
      </c>
      <c r="V96" s="83">
        <v>-9539561.1600000001</v>
      </c>
      <c r="W96" s="83">
        <v>0</v>
      </c>
      <c r="X96" s="83">
        <v>0</v>
      </c>
      <c r="Y96" s="83">
        <v>0</v>
      </c>
      <c r="Z96" s="83">
        <v>0</v>
      </c>
      <c r="AA96" s="83">
        <v>0</v>
      </c>
      <c r="AB96" s="83">
        <v>0</v>
      </c>
      <c r="AC96" s="83">
        <v>0</v>
      </c>
      <c r="AD96" s="83">
        <v>0</v>
      </c>
      <c r="AE96" s="83">
        <v>0</v>
      </c>
      <c r="AF96" s="83">
        <v>783487.61333333002</v>
      </c>
      <c r="AG96" s="83">
        <v>-7327.0666666699999</v>
      </c>
      <c r="AH96" s="83">
        <v>-108297121.94</v>
      </c>
      <c r="AI96" s="83">
        <v>1572264.97</v>
      </c>
      <c r="AJ96" s="83">
        <v>0</v>
      </c>
      <c r="AK96" s="83">
        <v>0</v>
      </c>
    </row>
    <row r="97" spans="1:37" ht="16.350000000000001" customHeight="1">
      <c r="A97" s="82" t="s">
        <v>260</v>
      </c>
      <c r="B97" s="83">
        <v>0</v>
      </c>
      <c r="C97" s="83">
        <v>49677.51</v>
      </c>
      <c r="D97" s="83">
        <v>0</v>
      </c>
      <c r="E97" s="83">
        <v>0</v>
      </c>
      <c r="F97" s="83">
        <v>0</v>
      </c>
      <c r="G97" s="83">
        <v>0</v>
      </c>
      <c r="H97" s="83">
        <v>0</v>
      </c>
      <c r="I97" s="83">
        <v>0</v>
      </c>
      <c r="J97" s="83">
        <v>0</v>
      </c>
      <c r="K97" s="83">
        <v>0</v>
      </c>
      <c r="L97" s="83">
        <v>-0.11</v>
      </c>
      <c r="M97" s="83">
        <v>0</v>
      </c>
      <c r="N97" s="83">
        <v>-480957.29</v>
      </c>
      <c r="O97" s="83">
        <v>0</v>
      </c>
      <c r="P97" s="83">
        <v>0</v>
      </c>
      <c r="Q97" s="83">
        <v>0</v>
      </c>
      <c r="R97" s="83">
        <v>0</v>
      </c>
      <c r="S97" s="83">
        <v>0</v>
      </c>
      <c r="T97" s="83">
        <v>0</v>
      </c>
      <c r="U97" s="83">
        <v>0</v>
      </c>
      <c r="V97" s="83">
        <v>0</v>
      </c>
      <c r="W97" s="83">
        <v>0</v>
      </c>
      <c r="X97" s="83">
        <v>0</v>
      </c>
      <c r="Y97" s="83">
        <v>0</v>
      </c>
      <c r="Z97" s="83">
        <v>0</v>
      </c>
      <c r="AA97" s="83">
        <v>0</v>
      </c>
      <c r="AB97" s="83">
        <v>0</v>
      </c>
      <c r="AC97" s="83">
        <v>0</v>
      </c>
      <c r="AD97" s="83">
        <v>0</v>
      </c>
      <c r="AE97" s="83">
        <v>0</v>
      </c>
      <c r="AF97" s="83">
        <v>0</v>
      </c>
      <c r="AG97" s="83">
        <v>0</v>
      </c>
      <c r="AH97" s="83">
        <v>0</v>
      </c>
      <c r="AI97" s="83">
        <v>0</v>
      </c>
      <c r="AJ97" s="83">
        <v>0</v>
      </c>
      <c r="AK97" s="83">
        <v>0</v>
      </c>
    </row>
    <row r="98" spans="1:37" ht="16.350000000000001" customHeight="1">
      <c r="A98" s="82" t="s">
        <v>261</v>
      </c>
      <c r="B98" s="83">
        <v>0</v>
      </c>
      <c r="C98" s="83">
        <v>0</v>
      </c>
      <c r="D98" s="83">
        <v>0</v>
      </c>
      <c r="E98" s="83">
        <v>0</v>
      </c>
      <c r="F98" s="83">
        <v>0</v>
      </c>
      <c r="G98" s="83">
        <v>0</v>
      </c>
      <c r="H98" s="83">
        <v>0</v>
      </c>
      <c r="I98" s="83">
        <v>0</v>
      </c>
      <c r="J98" s="83">
        <v>0</v>
      </c>
      <c r="K98" s="83">
        <v>0</v>
      </c>
      <c r="L98" s="83">
        <v>0</v>
      </c>
      <c r="M98" s="83">
        <v>0</v>
      </c>
      <c r="N98" s="83">
        <v>12246499.49</v>
      </c>
      <c r="O98" s="83">
        <v>0</v>
      </c>
      <c r="P98" s="83">
        <v>0</v>
      </c>
      <c r="Q98" s="83">
        <v>0</v>
      </c>
      <c r="R98" s="83">
        <v>0</v>
      </c>
      <c r="S98" s="83">
        <v>0</v>
      </c>
      <c r="T98" s="83">
        <v>0</v>
      </c>
      <c r="U98" s="83">
        <v>0</v>
      </c>
      <c r="V98" s="83">
        <v>0</v>
      </c>
      <c r="W98" s="83">
        <v>0</v>
      </c>
      <c r="X98" s="83">
        <v>0</v>
      </c>
      <c r="Y98" s="83">
        <v>0</v>
      </c>
      <c r="Z98" s="83">
        <v>0</v>
      </c>
      <c r="AA98" s="83">
        <v>0</v>
      </c>
      <c r="AB98" s="83">
        <v>0</v>
      </c>
      <c r="AC98" s="83">
        <v>0</v>
      </c>
      <c r="AD98" s="83">
        <v>0</v>
      </c>
      <c r="AE98" s="83">
        <v>0</v>
      </c>
      <c r="AF98" s="83">
        <v>0</v>
      </c>
      <c r="AG98" s="83">
        <v>0</v>
      </c>
      <c r="AH98" s="83">
        <v>0</v>
      </c>
      <c r="AI98" s="83">
        <v>0</v>
      </c>
      <c r="AJ98" s="83">
        <v>0</v>
      </c>
      <c r="AK98" s="83">
        <v>0</v>
      </c>
    </row>
    <row r="99" spans="1:37" ht="16.350000000000001" customHeight="1">
      <c r="A99" s="82" t="s">
        <v>262</v>
      </c>
      <c r="B99" s="83">
        <v>0</v>
      </c>
      <c r="C99" s="83">
        <v>181.13</v>
      </c>
      <c r="D99" s="83">
        <v>0</v>
      </c>
      <c r="E99" s="83">
        <v>0</v>
      </c>
      <c r="F99" s="83">
        <v>0</v>
      </c>
      <c r="G99" s="83">
        <v>0</v>
      </c>
      <c r="H99" s="83">
        <v>0</v>
      </c>
      <c r="I99" s="83">
        <v>-289.89999999999998</v>
      </c>
      <c r="J99" s="83">
        <v>0</v>
      </c>
      <c r="K99" s="83">
        <v>0</v>
      </c>
      <c r="L99" s="83">
        <v>0</v>
      </c>
      <c r="M99" s="83">
        <v>0</v>
      </c>
      <c r="N99" s="83">
        <v>0</v>
      </c>
      <c r="O99" s="83">
        <v>0</v>
      </c>
      <c r="P99" s="83">
        <v>0</v>
      </c>
      <c r="Q99" s="83">
        <v>0</v>
      </c>
      <c r="R99" s="83">
        <v>0</v>
      </c>
      <c r="S99" s="83">
        <v>0</v>
      </c>
      <c r="T99" s="83">
        <v>0</v>
      </c>
      <c r="U99" s="83">
        <v>0</v>
      </c>
      <c r="V99" s="83">
        <v>0</v>
      </c>
      <c r="W99" s="83">
        <v>0</v>
      </c>
      <c r="X99" s="83">
        <v>0</v>
      </c>
      <c r="Y99" s="83">
        <v>0</v>
      </c>
      <c r="Z99" s="83">
        <v>0</v>
      </c>
      <c r="AA99" s="83">
        <v>0</v>
      </c>
      <c r="AB99" s="83">
        <v>0</v>
      </c>
      <c r="AC99" s="83">
        <v>0</v>
      </c>
      <c r="AD99" s="83">
        <v>0</v>
      </c>
      <c r="AE99" s="83">
        <v>0</v>
      </c>
      <c r="AF99" s="83">
        <v>0</v>
      </c>
      <c r="AG99" s="83">
        <v>0</v>
      </c>
      <c r="AH99" s="83">
        <v>0</v>
      </c>
      <c r="AI99" s="83">
        <v>0</v>
      </c>
      <c r="AJ99" s="83">
        <v>0</v>
      </c>
      <c r="AK99" s="83">
        <v>0</v>
      </c>
    </row>
    <row r="100" spans="1:37" ht="16.350000000000001" customHeight="1">
      <c r="A100" s="82" t="s">
        <v>263</v>
      </c>
      <c r="B100" s="83">
        <v>0</v>
      </c>
      <c r="C100" s="83">
        <v>0</v>
      </c>
      <c r="D100" s="83">
        <v>0</v>
      </c>
      <c r="E100" s="83">
        <v>0</v>
      </c>
      <c r="F100" s="83">
        <v>0</v>
      </c>
      <c r="G100" s="83">
        <v>0</v>
      </c>
      <c r="H100" s="83">
        <v>0</v>
      </c>
      <c r="I100" s="83">
        <v>0</v>
      </c>
      <c r="J100" s="83">
        <v>0</v>
      </c>
      <c r="K100" s="83">
        <v>0</v>
      </c>
      <c r="L100" s="83">
        <v>0</v>
      </c>
      <c r="M100" s="83">
        <v>0</v>
      </c>
      <c r="N100" s="83">
        <v>0</v>
      </c>
      <c r="O100" s="83">
        <v>0</v>
      </c>
      <c r="P100" s="83">
        <v>0</v>
      </c>
      <c r="Q100" s="83">
        <v>0</v>
      </c>
      <c r="R100" s="83">
        <v>0</v>
      </c>
      <c r="S100" s="83">
        <v>0</v>
      </c>
      <c r="T100" s="83">
        <v>0</v>
      </c>
      <c r="U100" s="83">
        <v>0</v>
      </c>
      <c r="V100" s="83">
        <v>0</v>
      </c>
      <c r="W100" s="83">
        <v>0</v>
      </c>
      <c r="X100" s="83">
        <v>0</v>
      </c>
      <c r="Y100" s="83">
        <v>0</v>
      </c>
      <c r="Z100" s="83">
        <v>0</v>
      </c>
      <c r="AA100" s="83">
        <v>0</v>
      </c>
      <c r="AB100" s="83">
        <v>0</v>
      </c>
      <c r="AC100" s="83">
        <v>0</v>
      </c>
      <c r="AD100" s="83">
        <v>0</v>
      </c>
      <c r="AE100" s="83">
        <v>0</v>
      </c>
      <c r="AF100" s="83">
        <v>0</v>
      </c>
      <c r="AG100" s="83">
        <v>0</v>
      </c>
      <c r="AH100" s="83">
        <v>0</v>
      </c>
      <c r="AI100" s="83">
        <v>0</v>
      </c>
      <c r="AJ100" s="83">
        <v>0</v>
      </c>
      <c r="AK100" s="83">
        <v>0</v>
      </c>
    </row>
    <row r="101" spans="1:37" ht="16.350000000000001" customHeight="1">
      <c r="A101" s="82" t="s">
        <v>264</v>
      </c>
      <c r="B101" s="83">
        <v>0</v>
      </c>
      <c r="C101" s="83">
        <v>40417791.187331997</v>
      </c>
      <c r="D101" s="83">
        <v>15212.99</v>
      </c>
      <c r="E101" s="83">
        <v>0</v>
      </c>
      <c r="F101" s="83">
        <v>15735739.99494</v>
      </c>
      <c r="G101" s="83">
        <v>22492090.629296001</v>
      </c>
      <c r="H101" s="83">
        <v>7617969.6629760005</v>
      </c>
      <c r="I101" s="83">
        <v>6244919.1399999997</v>
      </c>
      <c r="J101" s="83">
        <v>1818936.6</v>
      </c>
      <c r="K101" s="83">
        <v>1522220.05</v>
      </c>
      <c r="L101" s="83">
        <v>0</v>
      </c>
      <c r="M101" s="83">
        <v>4186552.17</v>
      </c>
      <c r="N101" s="83">
        <v>108971019.373576</v>
      </c>
      <c r="O101" s="83">
        <v>0</v>
      </c>
      <c r="P101" s="83">
        <v>7088011.6699999999</v>
      </c>
      <c r="Q101" s="83">
        <v>1605986.2854800001</v>
      </c>
      <c r="R101" s="83">
        <v>1989069.583257</v>
      </c>
      <c r="S101" s="83">
        <v>2154323.8435169999</v>
      </c>
      <c r="T101" s="83">
        <v>1529880.2016439999</v>
      </c>
      <c r="U101" s="83">
        <v>794619.95253100002</v>
      </c>
      <c r="V101" s="83">
        <v>573848.45851100003</v>
      </c>
      <c r="W101" s="83">
        <v>0</v>
      </c>
      <c r="X101" s="83">
        <v>3701681.9</v>
      </c>
      <c r="Y101" s="83">
        <v>7581366.1399999997</v>
      </c>
      <c r="Z101" s="83">
        <v>4706575.3592079999</v>
      </c>
      <c r="AA101" s="83">
        <v>3287011.4100879999</v>
      </c>
      <c r="AB101" s="83">
        <v>1232998.6399999999</v>
      </c>
      <c r="AC101" s="83">
        <v>1317720.3700000001</v>
      </c>
      <c r="AD101" s="83">
        <v>664736.81000000006</v>
      </c>
      <c r="AE101" s="83">
        <v>0</v>
      </c>
      <c r="AF101" s="83">
        <v>1102382.707095</v>
      </c>
      <c r="AG101" s="83">
        <v>1827067.1952839999</v>
      </c>
      <c r="AH101" s="83">
        <v>2016536.3</v>
      </c>
      <c r="AI101" s="83">
        <v>2671983.4605970001</v>
      </c>
      <c r="AJ101" s="83">
        <v>1485147.59</v>
      </c>
      <c r="AK101" s="83">
        <v>333789.01</v>
      </c>
    </row>
    <row r="102" spans="1:37" ht="16.350000000000001" customHeight="1">
      <c r="A102" s="82" t="s">
        <v>265</v>
      </c>
      <c r="B102" s="83">
        <v>0</v>
      </c>
      <c r="C102" s="83">
        <v>-163597.82576800001</v>
      </c>
      <c r="D102" s="83">
        <v>0</v>
      </c>
      <c r="E102" s="83">
        <v>0</v>
      </c>
      <c r="F102" s="83">
        <v>110590.90744</v>
      </c>
      <c r="G102" s="83">
        <v>65352.344896000002</v>
      </c>
      <c r="H102" s="83">
        <v>162451.93657600001</v>
      </c>
      <c r="I102" s="83">
        <v>-5498.52</v>
      </c>
      <c r="J102" s="83">
        <v>20</v>
      </c>
      <c r="K102" s="83">
        <v>15</v>
      </c>
      <c r="L102" s="83">
        <v>0</v>
      </c>
      <c r="M102" s="83">
        <v>-712.7</v>
      </c>
      <c r="N102" s="83">
        <v>2233332.7617759998</v>
      </c>
      <c r="O102" s="83">
        <v>0</v>
      </c>
      <c r="P102" s="83">
        <v>20</v>
      </c>
      <c r="Q102" s="83">
        <v>379978.93848000001</v>
      </c>
      <c r="R102" s="83">
        <v>-125773.75216800001</v>
      </c>
      <c r="S102" s="83">
        <v>-132173.89360800001</v>
      </c>
      <c r="T102" s="83">
        <v>1706.5025439999999</v>
      </c>
      <c r="U102" s="83">
        <v>-30978.221544</v>
      </c>
      <c r="V102" s="83">
        <v>17811.333736</v>
      </c>
      <c r="W102" s="83">
        <v>0</v>
      </c>
      <c r="X102" s="83">
        <v>-4199.43</v>
      </c>
      <c r="Y102" s="83">
        <v>56345.69</v>
      </c>
      <c r="Z102" s="83">
        <v>1391.7530079999999</v>
      </c>
      <c r="AA102" s="83">
        <v>12020.771887999999</v>
      </c>
      <c r="AB102" s="83">
        <v>-49.62</v>
      </c>
      <c r="AC102" s="83">
        <v>-131.69</v>
      </c>
      <c r="AD102" s="83">
        <v>-25.13</v>
      </c>
      <c r="AE102" s="83">
        <v>0</v>
      </c>
      <c r="AF102" s="83">
        <v>16118.389719999999</v>
      </c>
      <c r="AG102" s="83">
        <v>32493.935184000002</v>
      </c>
      <c r="AH102" s="83">
        <v>58954.7</v>
      </c>
      <c r="AI102" s="83">
        <v>54884.911672000002</v>
      </c>
      <c r="AJ102" s="83">
        <v>20</v>
      </c>
      <c r="AK102" s="83">
        <v>0</v>
      </c>
    </row>
    <row r="103" spans="1:37" ht="16.350000000000001" customHeight="1">
      <c r="A103" s="82" t="s">
        <v>266</v>
      </c>
      <c r="B103" s="83">
        <v>0</v>
      </c>
      <c r="C103" s="83">
        <v>40957459.223099999</v>
      </c>
      <c r="D103" s="83">
        <v>15212.99</v>
      </c>
      <c r="E103" s="83">
        <v>0</v>
      </c>
      <c r="F103" s="83">
        <v>15625149.0875</v>
      </c>
      <c r="G103" s="83">
        <v>22426738.284400001</v>
      </c>
      <c r="H103" s="83">
        <v>7455517.7264</v>
      </c>
      <c r="I103" s="83">
        <v>6250417.6600000001</v>
      </c>
      <c r="J103" s="83">
        <v>1818916.6</v>
      </c>
      <c r="K103" s="83">
        <v>1522205.05</v>
      </c>
      <c r="L103" s="83">
        <v>0</v>
      </c>
      <c r="M103" s="83">
        <v>4187264.87</v>
      </c>
      <c r="N103" s="83">
        <v>105249734.79180001</v>
      </c>
      <c r="O103" s="83">
        <v>0</v>
      </c>
      <c r="P103" s="83">
        <v>7087991.6699999999</v>
      </c>
      <c r="Q103" s="83">
        <v>1226007.3470000001</v>
      </c>
      <c r="R103" s="83">
        <v>2114843.3354250002</v>
      </c>
      <c r="S103" s="83">
        <v>2286497.737125</v>
      </c>
      <c r="T103" s="83">
        <v>1528173.6991000001</v>
      </c>
      <c r="U103" s="83">
        <v>825598.17407499999</v>
      </c>
      <c r="V103" s="83">
        <v>556037.12477500003</v>
      </c>
      <c r="W103" s="83">
        <v>0</v>
      </c>
      <c r="X103" s="83">
        <v>3705881.33</v>
      </c>
      <c r="Y103" s="83">
        <v>7525020.4500000002</v>
      </c>
      <c r="Z103" s="83">
        <v>4705183.6062000003</v>
      </c>
      <c r="AA103" s="83">
        <v>3274990.6381999999</v>
      </c>
      <c r="AB103" s="83">
        <v>1233048.26</v>
      </c>
      <c r="AC103" s="83">
        <v>1317852.06</v>
      </c>
      <c r="AD103" s="83">
        <v>664761.93999999994</v>
      </c>
      <c r="AE103" s="83">
        <v>0</v>
      </c>
      <c r="AF103" s="83">
        <v>1086264.3173750001</v>
      </c>
      <c r="AG103" s="83">
        <v>1794573.2601000001</v>
      </c>
      <c r="AH103" s="83">
        <v>1957581.6</v>
      </c>
      <c r="AI103" s="83">
        <v>2617098.5489249998</v>
      </c>
      <c r="AJ103" s="83">
        <v>1485127.59</v>
      </c>
      <c r="AK103" s="83">
        <v>333789.01</v>
      </c>
    </row>
    <row r="104" spans="1:37" ht="16.350000000000001" customHeight="1">
      <c r="A104" s="82" t="s">
        <v>267</v>
      </c>
      <c r="B104" s="83">
        <v>0</v>
      </c>
      <c r="C104" s="83">
        <v>-376070.21</v>
      </c>
      <c r="D104" s="83">
        <v>0</v>
      </c>
      <c r="E104" s="83">
        <v>0</v>
      </c>
      <c r="F104" s="83">
        <v>0</v>
      </c>
      <c r="G104" s="83">
        <v>0</v>
      </c>
      <c r="H104" s="83">
        <v>0</v>
      </c>
      <c r="I104" s="83">
        <v>0</v>
      </c>
      <c r="J104" s="83">
        <v>0</v>
      </c>
      <c r="K104" s="83">
        <v>0</v>
      </c>
      <c r="L104" s="83">
        <v>0</v>
      </c>
      <c r="M104" s="83">
        <v>0</v>
      </c>
      <c r="N104" s="83">
        <v>-12300</v>
      </c>
      <c r="O104" s="83">
        <v>0</v>
      </c>
      <c r="P104" s="83">
        <v>0</v>
      </c>
      <c r="Q104" s="83">
        <v>0</v>
      </c>
      <c r="R104" s="83">
        <v>0</v>
      </c>
      <c r="S104" s="83">
        <v>0</v>
      </c>
      <c r="T104" s="83">
        <v>0</v>
      </c>
      <c r="U104" s="83">
        <v>0</v>
      </c>
      <c r="V104" s="83">
        <v>0</v>
      </c>
      <c r="W104" s="83">
        <v>0</v>
      </c>
      <c r="X104" s="83">
        <v>0</v>
      </c>
      <c r="Y104" s="83">
        <v>0</v>
      </c>
      <c r="Z104" s="83">
        <v>0</v>
      </c>
      <c r="AA104" s="83">
        <v>0</v>
      </c>
      <c r="AB104" s="83">
        <v>0</v>
      </c>
      <c r="AC104" s="83">
        <v>0</v>
      </c>
      <c r="AD104" s="83">
        <v>0</v>
      </c>
      <c r="AE104" s="83">
        <v>0</v>
      </c>
      <c r="AF104" s="83">
        <v>0</v>
      </c>
      <c r="AG104" s="83">
        <v>0</v>
      </c>
      <c r="AH104" s="83">
        <v>0</v>
      </c>
      <c r="AI104" s="83">
        <v>0</v>
      </c>
      <c r="AJ104" s="83">
        <v>0</v>
      </c>
      <c r="AK104" s="83">
        <v>0</v>
      </c>
    </row>
    <row r="105" spans="1:37" ht="16.350000000000001" customHeight="1">
      <c r="A105" s="82" t="s">
        <v>268</v>
      </c>
      <c r="B105" s="83">
        <v>0</v>
      </c>
      <c r="C105" s="83">
        <v>0</v>
      </c>
      <c r="D105" s="83">
        <v>0</v>
      </c>
      <c r="E105" s="83">
        <v>0</v>
      </c>
      <c r="F105" s="83">
        <v>0</v>
      </c>
      <c r="G105" s="83">
        <v>0</v>
      </c>
      <c r="H105" s="83">
        <v>0</v>
      </c>
      <c r="I105" s="83">
        <v>0</v>
      </c>
      <c r="J105" s="83">
        <v>0</v>
      </c>
      <c r="K105" s="83">
        <v>0</v>
      </c>
      <c r="L105" s="83">
        <v>0</v>
      </c>
      <c r="M105" s="83">
        <v>0</v>
      </c>
      <c r="N105" s="83">
        <v>1500251.82</v>
      </c>
      <c r="O105" s="83">
        <v>0</v>
      </c>
      <c r="P105" s="83">
        <v>0</v>
      </c>
      <c r="Q105" s="83">
        <v>0</v>
      </c>
      <c r="R105" s="83">
        <v>0</v>
      </c>
      <c r="S105" s="83">
        <v>0</v>
      </c>
      <c r="T105" s="83">
        <v>0</v>
      </c>
      <c r="U105" s="83">
        <v>0</v>
      </c>
      <c r="V105" s="83">
        <v>0</v>
      </c>
      <c r="W105" s="83">
        <v>0</v>
      </c>
      <c r="X105" s="83">
        <v>0</v>
      </c>
      <c r="Y105" s="83">
        <v>0</v>
      </c>
      <c r="Z105" s="83">
        <v>0</v>
      </c>
      <c r="AA105" s="83">
        <v>0</v>
      </c>
      <c r="AB105" s="83">
        <v>0</v>
      </c>
      <c r="AC105" s="83">
        <v>0</v>
      </c>
      <c r="AD105" s="83">
        <v>0</v>
      </c>
      <c r="AE105" s="83">
        <v>0</v>
      </c>
      <c r="AF105" s="83">
        <v>0</v>
      </c>
      <c r="AG105" s="83">
        <v>0</v>
      </c>
      <c r="AH105" s="83">
        <v>0</v>
      </c>
      <c r="AI105" s="83">
        <v>0</v>
      </c>
      <c r="AJ105" s="83">
        <v>0</v>
      </c>
      <c r="AK105" s="83">
        <v>0</v>
      </c>
    </row>
    <row r="106" spans="1:37" ht="16.350000000000001" customHeight="1">
      <c r="A106" s="82" t="s">
        <v>269</v>
      </c>
      <c r="B106" s="83">
        <v>0</v>
      </c>
      <c r="C106" s="83">
        <v>-148015263.95733199</v>
      </c>
      <c r="D106" s="83">
        <v>906333.71</v>
      </c>
      <c r="E106" s="83">
        <v>0</v>
      </c>
      <c r="F106" s="83">
        <v>12335577.5383933</v>
      </c>
      <c r="G106" s="83">
        <v>-12526778.449295999</v>
      </c>
      <c r="H106" s="83">
        <v>-91127646.696309298</v>
      </c>
      <c r="I106" s="83">
        <v>-6244919.1399999997</v>
      </c>
      <c r="J106" s="83">
        <v>-1819021.83</v>
      </c>
      <c r="K106" s="83">
        <v>-1522265.34</v>
      </c>
      <c r="L106" s="83">
        <v>-0.11</v>
      </c>
      <c r="M106" s="83">
        <v>-4186552.17</v>
      </c>
      <c r="N106" s="83">
        <v>221416838.22308999</v>
      </c>
      <c r="O106" s="83">
        <v>0</v>
      </c>
      <c r="P106" s="83">
        <v>-7089109.3099999996</v>
      </c>
      <c r="Q106" s="83">
        <v>49230456.227853298</v>
      </c>
      <c r="R106" s="83">
        <v>22345806.886743002</v>
      </c>
      <c r="S106" s="83">
        <v>-8285461.6235170001</v>
      </c>
      <c r="T106" s="83">
        <v>-9290213.2316440009</v>
      </c>
      <c r="U106" s="83">
        <v>-26941530.132530998</v>
      </c>
      <c r="V106" s="83">
        <v>-7634371.2785109999</v>
      </c>
      <c r="W106" s="83">
        <v>0</v>
      </c>
      <c r="X106" s="83">
        <v>-3686681.9</v>
      </c>
      <c r="Y106" s="83">
        <v>361015.9</v>
      </c>
      <c r="Z106" s="83">
        <v>-4480160.2592080003</v>
      </c>
      <c r="AA106" s="83">
        <v>-1516264.9500879999</v>
      </c>
      <c r="AB106" s="83">
        <v>-1222231.6599999999</v>
      </c>
      <c r="AC106" s="83">
        <v>-1317720.3700000001</v>
      </c>
      <c r="AD106" s="83">
        <v>-664735.21</v>
      </c>
      <c r="AE106" s="83">
        <v>0</v>
      </c>
      <c r="AF106" s="83">
        <v>-730456.35376166995</v>
      </c>
      <c r="AG106" s="83">
        <v>3477371.8580493298</v>
      </c>
      <c r="AH106" s="83">
        <v>-102106515.81999999</v>
      </c>
      <c r="AI106" s="83">
        <v>8231953.619403</v>
      </c>
      <c r="AJ106" s="83">
        <v>-1485232.82</v>
      </c>
      <c r="AK106" s="83">
        <v>-333789.01</v>
      </c>
    </row>
    <row r="107" spans="1:37" ht="16.350000000000001" customHeight="1">
      <c r="A107" s="82" t="s">
        <v>270</v>
      </c>
      <c r="B107" s="83">
        <v>0</v>
      </c>
      <c r="C107" s="83">
        <v>0</v>
      </c>
      <c r="D107" s="83">
        <v>0</v>
      </c>
      <c r="E107" s="83">
        <v>0</v>
      </c>
      <c r="F107" s="83">
        <v>0</v>
      </c>
      <c r="G107" s="83">
        <v>20000</v>
      </c>
      <c r="H107" s="83">
        <v>0</v>
      </c>
      <c r="I107" s="83">
        <v>0.24</v>
      </c>
      <c r="J107" s="83">
        <v>0</v>
      </c>
      <c r="K107" s="83">
        <v>0</v>
      </c>
      <c r="L107" s="83">
        <v>0</v>
      </c>
      <c r="M107" s="83">
        <v>0</v>
      </c>
      <c r="N107" s="83">
        <v>21748.83</v>
      </c>
      <c r="O107" s="83">
        <v>0</v>
      </c>
      <c r="P107" s="83">
        <v>0</v>
      </c>
      <c r="Q107" s="83">
        <v>0</v>
      </c>
      <c r="R107" s="83">
        <v>0</v>
      </c>
      <c r="S107" s="83">
        <v>0</v>
      </c>
      <c r="T107" s="83">
        <v>0</v>
      </c>
      <c r="U107" s="83">
        <v>0</v>
      </c>
      <c r="V107" s="83">
        <v>0</v>
      </c>
      <c r="W107" s="83">
        <v>0</v>
      </c>
      <c r="X107" s="83">
        <v>0</v>
      </c>
      <c r="Y107" s="83">
        <v>20000</v>
      </c>
      <c r="Z107" s="83">
        <v>0</v>
      </c>
      <c r="AA107" s="83">
        <v>0</v>
      </c>
      <c r="AB107" s="83">
        <v>0</v>
      </c>
      <c r="AC107" s="83">
        <v>0</v>
      </c>
      <c r="AD107" s="83">
        <v>0</v>
      </c>
      <c r="AE107" s="83">
        <v>0</v>
      </c>
      <c r="AF107" s="83">
        <v>0</v>
      </c>
      <c r="AG107" s="83">
        <v>0</v>
      </c>
      <c r="AH107" s="83">
        <v>0</v>
      </c>
      <c r="AI107" s="83">
        <v>0</v>
      </c>
      <c r="AJ107" s="83">
        <v>0</v>
      </c>
      <c r="AK107" s="83">
        <v>0</v>
      </c>
    </row>
    <row r="108" spans="1:37" ht="16.350000000000001" customHeight="1">
      <c r="A108" s="82" t="s">
        <v>271</v>
      </c>
      <c r="B108" s="83">
        <v>0</v>
      </c>
      <c r="C108" s="83">
        <v>382277.02</v>
      </c>
      <c r="D108" s="83">
        <v>0</v>
      </c>
      <c r="E108" s="83">
        <v>0</v>
      </c>
      <c r="F108" s="83">
        <v>1700</v>
      </c>
      <c r="G108" s="83">
        <v>778.78</v>
      </c>
      <c r="H108" s="83">
        <v>0</v>
      </c>
      <c r="I108" s="83">
        <v>0</v>
      </c>
      <c r="J108" s="83">
        <v>0</v>
      </c>
      <c r="K108" s="83">
        <v>0</v>
      </c>
      <c r="L108" s="83">
        <v>0</v>
      </c>
      <c r="M108" s="83">
        <v>0</v>
      </c>
      <c r="N108" s="83">
        <v>19093.04</v>
      </c>
      <c r="O108" s="83">
        <v>0</v>
      </c>
      <c r="P108" s="83">
        <v>450</v>
      </c>
      <c r="Q108" s="83">
        <v>0</v>
      </c>
      <c r="R108" s="83">
        <v>0</v>
      </c>
      <c r="S108" s="83">
        <v>1250</v>
      </c>
      <c r="T108" s="83">
        <v>0</v>
      </c>
      <c r="U108" s="83">
        <v>0</v>
      </c>
      <c r="V108" s="83">
        <v>0</v>
      </c>
      <c r="W108" s="83">
        <v>0</v>
      </c>
      <c r="X108" s="83">
        <v>0</v>
      </c>
      <c r="Y108" s="83">
        <v>778.78</v>
      </c>
      <c r="Z108" s="83">
        <v>0</v>
      </c>
      <c r="AA108" s="83">
        <v>0</v>
      </c>
      <c r="AB108" s="83">
        <v>0</v>
      </c>
      <c r="AC108" s="83">
        <v>0</v>
      </c>
      <c r="AD108" s="83">
        <v>0</v>
      </c>
      <c r="AE108" s="83">
        <v>0</v>
      </c>
      <c r="AF108" s="83">
        <v>0</v>
      </c>
      <c r="AG108" s="83">
        <v>0</v>
      </c>
      <c r="AH108" s="83">
        <v>0</v>
      </c>
      <c r="AI108" s="83">
        <v>0</v>
      </c>
      <c r="AJ108" s="83">
        <v>0</v>
      </c>
      <c r="AK108" s="83">
        <v>0</v>
      </c>
    </row>
    <row r="109" spans="1:37" ht="16.350000000000001" customHeight="1">
      <c r="A109" s="82" t="s">
        <v>272</v>
      </c>
      <c r="B109" s="83">
        <v>0</v>
      </c>
      <c r="C109" s="83">
        <v>-148397540.977332</v>
      </c>
      <c r="D109" s="83">
        <v>906333.71</v>
      </c>
      <c r="E109" s="83">
        <v>0</v>
      </c>
      <c r="F109" s="83">
        <v>12333877.5383933</v>
      </c>
      <c r="G109" s="83">
        <v>-12507557.229296001</v>
      </c>
      <c r="H109" s="83">
        <v>-91127646.696309298</v>
      </c>
      <c r="I109" s="83">
        <v>-6244918.9000000004</v>
      </c>
      <c r="J109" s="83">
        <v>-1819021.83</v>
      </c>
      <c r="K109" s="83">
        <v>-1522265.34</v>
      </c>
      <c r="L109" s="83">
        <v>-0.11</v>
      </c>
      <c r="M109" s="83">
        <v>-4186552.17</v>
      </c>
      <c r="N109" s="83">
        <v>221419494.01309001</v>
      </c>
      <c r="O109" s="83">
        <v>0</v>
      </c>
      <c r="P109" s="83">
        <v>-7089559.3099999996</v>
      </c>
      <c r="Q109" s="83">
        <v>49230456.227853298</v>
      </c>
      <c r="R109" s="83">
        <v>22345806.886743002</v>
      </c>
      <c r="S109" s="83">
        <v>-8286711.6235170001</v>
      </c>
      <c r="T109" s="83">
        <v>-9290213.2316440009</v>
      </c>
      <c r="U109" s="83">
        <v>-26941530.132530998</v>
      </c>
      <c r="V109" s="83">
        <v>-7634371.2785109999</v>
      </c>
      <c r="W109" s="83">
        <v>0</v>
      </c>
      <c r="X109" s="83">
        <v>-3686681.9</v>
      </c>
      <c r="Y109" s="83">
        <v>380237.12</v>
      </c>
      <c r="Z109" s="83">
        <v>-4480160.2592080003</v>
      </c>
      <c r="AA109" s="83">
        <v>-1516264.9500879999</v>
      </c>
      <c r="AB109" s="83">
        <v>-1222231.6599999999</v>
      </c>
      <c r="AC109" s="83">
        <v>-1317720.3700000001</v>
      </c>
      <c r="AD109" s="83">
        <v>-664735.21</v>
      </c>
      <c r="AE109" s="83">
        <v>0</v>
      </c>
      <c r="AF109" s="83">
        <v>-730456.35376166995</v>
      </c>
      <c r="AG109" s="83">
        <v>3477371.8580493298</v>
      </c>
      <c r="AH109" s="83">
        <v>-102106515.81999999</v>
      </c>
      <c r="AI109" s="83">
        <v>8231953.619403</v>
      </c>
      <c r="AJ109" s="83">
        <v>-1485232.82</v>
      </c>
      <c r="AK109" s="83">
        <v>-333789.01</v>
      </c>
    </row>
    <row r="110" spans="1:37" ht="16.350000000000001" customHeight="1">
      <c r="A110" s="82" t="s">
        <v>273</v>
      </c>
      <c r="B110" s="83">
        <v>0</v>
      </c>
      <c r="C110" s="83">
        <v>-1198294.6599999999</v>
      </c>
      <c r="D110" s="83">
        <v>0</v>
      </c>
      <c r="E110" s="83">
        <v>0</v>
      </c>
      <c r="F110" s="83">
        <v>0</v>
      </c>
      <c r="G110" s="83">
        <v>0</v>
      </c>
      <c r="H110" s="83">
        <v>0</v>
      </c>
      <c r="I110" s="83">
        <v>0</v>
      </c>
      <c r="J110" s="83">
        <v>0</v>
      </c>
      <c r="K110" s="83">
        <v>0</v>
      </c>
      <c r="L110" s="83">
        <v>0</v>
      </c>
      <c r="M110" s="83">
        <v>0</v>
      </c>
      <c r="N110" s="83">
        <v>0</v>
      </c>
      <c r="O110" s="83">
        <v>0</v>
      </c>
      <c r="P110" s="83">
        <v>0</v>
      </c>
      <c r="Q110" s="83">
        <v>0</v>
      </c>
      <c r="R110" s="83">
        <v>0</v>
      </c>
      <c r="S110" s="83">
        <v>0</v>
      </c>
      <c r="T110" s="83">
        <v>0</v>
      </c>
      <c r="U110" s="83">
        <v>0</v>
      </c>
      <c r="V110" s="83">
        <v>0</v>
      </c>
      <c r="W110" s="83">
        <v>0</v>
      </c>
      <c r="X110" s="83">
        <v>0</v>
      </c>
      <c r="Y110" s="83">
        <v>0</v>
      </c>
      <c r="Z110" s="83">
        <v>0</v>
      </c>
      <c r="AA110" s="83">
        <v>0</v>
      </c>
      <c r="AB110" s="83">
        <v>0</v>
      </c>
      <c r="AC110" s="83">
        <v>0</v>
      </c>
      <c r="AD110" s="83">
        <v>0</v>
      </c>
      <c r="AE110" s="83">
        <v>0</v>
      </c>
      <c r="AF110" s="83">
        <v>0</v>
      </c>
      <c r="AG110" s="83">
        <v>0</v>
      </c>
      <c r="AH110" s="83">
        <v>0</v>
      </c>
      <c r="AI110" s="83">
        <v>0</v>
      </c>
      <c r="AJ110" s="83">
        <v>0</v>
      </c>
      <c r="AK110" s="83">
        <v>0</v>
      </c>
    </row>
    <row r="111" spans="1:37" ht="16.350000000000001" customHeight="1">
      <c r="A111" s="82" t="s">
        <v>274</v>
      </c>
      <c r="B111" s="83">
        <v>0</v>
      </c>
      <c r="C111" s="83">
        <v>-147199246.317332</v>
      </c>
      <c r="D111" s="83">
        <v>906333.71</v>
      </c>
      <c r="E111" s="83">
        <v>0</v>
      </c>
      <c r="F111" s="83">
        <v>12333877.5383933</v>
      </c>
      <c r="G111" s="83">
        <v>-12507557.229296001</v>
      </c>
      <c r="H111" s="83">
        <v>-91127646.696309298</v>
      </c>
      <c r="I111" s="83">
        <v>-6244918.9000000004</v>
      </c>
      <c r="J111" s="83">
        <v>-1819021.83</v>
      </c>
      <c r="K111" s="83">
        <v>-1522265.34</v>
      </c>
      <c r="L111" s="83">
        <v>-0.11</v>
      </c>
      <c r="M111" s="83">
        <v>-4186552.17</v>
      </c>
      <c r="N111" s="83">
        <v>221419494.01309001</v>
      </c>
      <c r="O111" s="83">
        <v>0</v>
      </c>
      <c r="P111" s="83">
        <v>-7089559.3099999996</v>
      </c>
      <c r="Q111" s="83">
        <v>49230456.227853298</v>
      </c>
      <c r="R111" s="83">
        <v>22345806.886743002</v>
      </c>
      <c r="S111" s="83">
        <v>-8286711.6235170001</v>
      </c>
      <c r="T111" s="83">
        <v>-9290213.2316440009</v>
      </c>
      <c r="U111" s="83">
        <v>-26941530.132530998</v>
      </c>
      <c r="V111" s="83">
        <v>-7634371.2785109999</v>
      </c>
      <c r="W111" s="83">
        <v>0</v>
      </c>
      <c r="X111" s="83">
        <v>-3686681.9</v>
      </c>
      <c r="Y111" s="83">
        <v>380237.12</v>
      </c>
      <c r="Z111" s="83">
        <v>-4480160.2592080003</v>
      </c>
      <c r="AA111" s="83">
        <v>-1516264.9500879999</v>
      </c>
      <c r="AB111" s="83">
        <v>-1222231.6599999999</v>
      </c>
      <c r="AC111" s="83">
        <v>-1317720.3700000001</v>
      </c>
      <c r="AD111" s="83">
        <v>-664735.21</v>
      </c>
      <c r="AE111" s="83">
        <v>0</v>
      </c>
      <c r="AF111" s="83">
        <v>-730456.35376166995</v>
      </c>
      <c r="AG111" s="83">
        <v>3477371.8580493298</v>
      </c>
      <c r="AH111" s="83">
        <v>-102106515.81999999</v>
      </c>
      <c r="AI111" s="83">
        <v>8231953.619403</v>
      </c>
      <c r="AJ111" s="83">
        <v>-1485232.82</v>
      </c>
      <c r="AK111" s="83">
        <v>-333789.01</v>
      </c>
    </row>
    <row r="112" spans="1:37" ht="16.350000000000001" customHeight="1">
      <c r="A112" s="82" t="s">
        <v>275</v>
      </c>
      <c r="B112" s="83">
        <v>0</v>
      </c>
      <c r="C112" s="83">
        <v>0</v>
      </c>
      <c r="D112" s="83">
        <v>0</v>
      </c>
      <c r="E112" s="83">
        <v>0</v>
      </c>
      <c r="F112" s="83">
        <v>0</v>
      </c>
      <c r="G112" s="83">
        <v>0</v>
      </c>
      <c r="H112" s="83">
        <v>0</v>
      </c>
      <c r="I112" s="83">
        <v>0</v>
      </c>
      <c r="J112" s="83">
        <v>0</v>
      </c>
      <c r="K112" s="83">
        <v>0</v>
      </c>
      <c r="L112" s="83">
        <v>0</v>
      </c>
      <c r="M112" s="83">
        <v>0</v>
      </c>
      <c r="N112" s="83">
        <v>0</v>
      </c>
      <c r="O112" s="83">
        <v>0</v>
      </c>
      <c r="P112" s="83">
        <v>0</v>
      </c>
      <c r="Q112" s="83">
        <v>0</v>
      </c>
      <c r="R112" s="83">
        <v>0</v>
      </c>
      <c r="S112" s="83">
        <v>0</v>
      </c>
      <c r="T112" s="83">
        <v>0</v>
      </c>
      <c r="U112" s="83">
        <v>0</v>
      </c>
      <c r="V112" s="83">
        <v>0</v>
      </c>
      <c r="W112" s="83">
        <v>0</v>
      </c>
      <c r="X112" s="83">
        <v>0</v>
      </c>
      <c r="Y112" s="83">
        <v>0</v>
      </c>
      <c r="Z112" s="83">
        <v>0</v>
      </c>
      <c r="AA112" s="83">
        <v>0</v>
      </c>
      <c r="AB112" s="83">
        <v>0</v>
      </c>
      <c r="AC112" s="83">
        <v>0</v>
      </c>
      <c r="AD112" s="83">
        <v>0</v>
      </c>
      <c r="AE112" s="83">
        <v>0</v>
      </c>
      <c r="AF112" s="83">
        <v>0</v>
      </c>
      <c r="AG112" s="83">
        <v>0</v>
      </c>
      <c r="AH112" s="83">
        <v>0</v>
      </c>
      <c r="AI112" s="83">
        <v>0</v>
      </c>
      <c r="AJ112" s="83">
        <v>0</v>
      </c>
      <c r="AK112" s="83">
        <v>0</v>
      </c>
    </row>
    <row r="113" spans="1:37" ht="16.350000000000001" customHeight="1">
      <c r="A113" s="82" t="s">
        <v>276</v>
      </c>
      <c r="B113" s="83">
        <v>0</v>
      </c>
      <c r="C113" s="83">
        <v>-147199246.317332</v>
      </c>
      <c r="D113" s="83">
        <v>906333.71</v>
      </c>
      <c r="E113" s="83">
        <v>0</v>
      </c>
      <c r="F113" s="83">
        <v>12333877.5383933</v>
      </c>
      <c r="G113" s="83">
        <v>-12507557.229296001</v>
      </c>
      <c r="H113" s="83">
        <v>-91127646.696309298</v>
      </c>
      <c r="I113" s="83">
        <v>-6244918.9000000004</v>
      </c>
      <c r="J113" s="83">
        <v>-1819021.83</v>
      </c>
      <c r="K113" s="83">
        <v>-1522265.34</v>
      </c>
      <c r="L113" s="83">
        <v>-0.11</v>
      </c>
      <c r="M113" s="83">
        <v>-4186552.17</v>
      </c>
      <c r="N113" s="83">
        <v>221419494.01309001</v>
      </c>
      <c r="O113" s="83">
        <v>0</v>
      </c>
      <c r="P113" s="83">
        <v>-7089559.3099999996</v>
      </c>
      <c r="Q113" s="83">
        <v>49230456.227853298</v>
      </c>
      <c r="R113" s="83">
        <v>22345806.886743002</v>
      </c>
      <c r="S113" s="83">
        <v>-8286711.6235170001</v>
      </c>
      <c r="T113" s="83">
        <v>-9290213.2316440009</v>
      </c>
      <c r="U113" s="83">
        <v>-26941530.132530998</v>
      </c>
      <c r="V113" s="83">
        <v>-7634371.2785109999</v>
      </c>
      <c r="W113" s="83">
        <v>0</v>
      </c>
      <c r="X113" s="83">
        <v>-3686681.9</v>
      </c>
      <c r="Y113" s="83">
        <v>380237.12</v>
      </c>
      <c r="Z113" s="83">
        <v>-4480160.2592080003</v>
      </c>
      <c r="AA113" s="83">
        <v>-1516264.9500879999</v>
      </c>
      <c r="AB113" s="83">
        <v>-1222231.6599999999</v>
      </c>
      <c r="AC113" s="83">
        <v>-1317720.3700000001</v>
      </c>
      <c r="AD113" s="83">
        <v>-664735.21</v>
      </c>
      <c r="AE113" s="83">
        <v>0</v>
      </c>
      <c r="AF113" s="83">
        <v>-730456.35376166995</v>
      </c>
      <c r="AG113" s="83">
        <v>3477371.8580493298</v>
      </c>
      <c r="AH113" s="83">
        <v>-102106515.81999999</v>
      </c>
      <c r="AI113" s="83">
        <v>8231953.619403</v>
      </c>
      <c r="AJ113" s="83">
        <v>-1485232.82</v>
      </c>
      <c r="AK113" s="83">
        <v>-333789.01</v>
      </c>
    </row>
    <row r="114" spans="1:37" ht="16.350000000000001" customHeight="1">
      <c r="A114" s="82" t="s">
        <v>277</v>
      </c>
      <c r="B114" s="83">
        <v>0</v>
      </c>
      <c r="C114" s="83">
        <v>0</v>
      </c>
      <c r="D114" s="83">
        <v>0</v>
      </c>
      <c r="E114" s="83">
        <v>0</v>
      </c>
      <c r="F114" s="83">
        <v>58307520.469999999</v>
      </c>
      <c r="G114" s="83">
        <v>0</v>
      </c>
      <c r="H114" s="83">
        <v>14079256.66</v>
      </c>
      <c r="I114" s="83">
        <v>0</v>
      </c>
      <c r="J114" s="83">
        <v>0</v>
      </c>
      <c r="K114" s="83">
        <v>0</v>
      </c>
      <c r="L114" s="83">
        <v>0</v>
      </c>
      <c r="M114" s="83">
        <v>0</v>
      </c>
      <c r="N114" s="83">
        <v>113805077.22</v>
      </c>
      <c r="O114" s="83">
        <v>0</v>
      </c>
      <c r="P114" s="83">
        <v>0</v>
      </c>
      <c r="Q114" s="83">
        <v>14896945.039999999</v>
      </c>
      <c r="R114" s="83">
        <v>8199184.9900000002</v>
      </c>
      <c r="S114" s="83">
        <v>22005348.940000001</v>
      </c>
      <c r="T114" s="83">
        <v>4296074.78</v>
      </c>
      <c r="U114" s="83">
        <v>6921604.6399999997</v>
      </c>
      <c r="V114" s="83">
        <v>1988362.08</v>
      </c>
      <c r="W114" s="83">
        <v>0</v>
      </c>
      <c r="X114" s="83">
        <v>0</v>
      </c>
      <c r="Y114" s="83">
        <v>0</v>
      </c>
      <c r="Z114" s="83">
        <v>0</v>
      </c>
      <c r="AA114" s="83">
        <v>0</v>
      </c>
      <c r="AB114" s="83">
        <v>0</v>
      </c>
      <c r="AC114" s="83">
        <v>0</v>
      </c>
      <c r="AD114" s="83">
        <v>0</v>
      </c>
      <c r="AE114" s="83">
        <v>0</v>
      </c>
      <c r="AF114" s="83">
        <v>1180846.83</v>
      </c>
      <c r="AG114" s="83">
        <v>20009.650000000001</v>
      </c>
      <c r="AH114" s="83">
        <v>10330779</v>
      </c>
      <c r="AI114" s="83">
        <v>2547621.1800000002</v>
      </c>
      <c r="AJ114" s="83">
        <v>0</v>
      </c>
      <c r="AK114" s="83">
        <v>0</v>
      </c>
    </row>
    <row r="115" spans="1:37" ht="16.350000000000001" customHeight="1">
      <c r="A115" s="82" t="s">
        <v>278</v>
      </c>
      <c r="B115" s="83">
        <v>0</v>
      </c>
      <c r="C115" s="83">
        <v>-147199246.317332</v>
      </c>
      <c r="D115" s="83">
        <v>906333.71</v>
      </c>
      <c r="E115" s="83">
        <v>0</v>
      </c>
      <c r="F115" s="83">
        <v>-45973642.931606598</v>
      </c>
      <c r="G115" s="83">
        <v>-12507557.229296001</v>
      </c>
      <c r="H115" s="83">
        <v>-105206903.356309</v>
      </c>
      <c r="I115" s="83">
        <v>-6244918.9000000004</v>
      </c>
      <c r="J115" s="83">
        <v>-1819021.83</v>
      </c>
      <c r="K115" s="83">
        <v>-1522265.34</v>
      </c>
      <c r="L115" s="83">
        <v>-0.11</v>
      </c>
      <c r="M115" s="83">
        <v>-4186552.17</v>
      </c>
      <c r="N115" s="83">
        <v>107614416.79309</v>
      </c>
      <c r="O115" s="83">
        <v>0</v>
      </c>
      <c r="P115" s="83">
        <v>-7089559.3099999996</v>
      </c>
      <c r="Q115" s="83">
        <v>34333511.187853299</v>
      </c>
      <c r="R115" s="83">
        <v>14146621.896743</v>
      </c>
      <c r="S115" s="83">
        <v>-30292060.563517001</v>
      </c>
      <c r="T115" s="83">
        <v>-13586288.011644</v>
      </c>
      <c r="U115" s="83">
        <v>-33863134.772531003</v>
      </c>
      <c r="V115" s="83">
        <v>-9622733.3585110009</v>
      </c>
      <c r="W115" s="83">
        <v>0</v>
      </c>
      <c r="X115" s="83">
        <v>-3686681.9</v>
      </c>
      <c r="Y115" s="83">
        <v>380237.12</v>
      </c>
      <c r="Z115" s="83">
        <v>-4480160.2592080003</v>
      </c>
      <c r="AA115" s="83">
        <v>-1516264.9500879999</v>
      </c>
      <c r="AB115" s="83">
        <v>-1222231.6599999999</v>
      </c>
      <c r="AC115" s="83">
        <v>-1317720.3700000001</v>
      </c>
      <c r="AD115" s="83">
        <v>-664735.21</v>
      </c>
      <c r="AE115" s="83">
        <v>0</v>
      </c>
      <c r="AF115" s="83">
        <v>-1911303.18376167</v>
      </c>
      <c r="AG115" s="83">
        <v>3457362.2080493299</v>
      </c>
      <c r="AH115" s="83">
        <v>-112437294.81999999</v>
      </c>
      <c r="AI115" s="83">
        <v>5684332.4394030003</v>
      </c>
      <c r="AJ115" s="83">
        <v>-1485232.82</v>
      </c>
      <c r="AK115" s="83">
        <v>-333789.01</v>
      </c>
    </row>
    <row r="116" spans="1:37" ht="16.350000000000001" customHeight="1">
      <c r="A116" s="82" t="s">
        <v>279</v>
      </c>
      <c r="B116" s="83">
        <v>0</v>
      </c>
      <c r="C116" s="83">
        <v>0</v>
      </c>
      <c r="D116" s="83">
        <v>0</v>
      </c>
      <c r="E116" s="83">
        <v>0</v>
      </c>
      <c r="F116" s="83">
        <v>0</v>
      </c>
      <c r="G116" s="83">
        <v>0</v>
      </c>
      <c r="H116" s="83">
        <v>0</v>
      </c>
      <c r="I116" s="83">
        <v>0</v>
      </c>
      <c r="J116" s="83">
        <v>0</v>
      </c>
      <c r="K116" s="83">
        <v>0</v>
      </c>
      <c r="L116" s="83">
        <v>0</v>
      </c>
      <c r="M116" s="83">
        <v>0</v>
      </c>
      <c r="N116" s="83">
        <v>0</v>
      </c>
      <c r="O116" s="83">
        <v>0</v>
      </c>
      <c r="P116" s="83">
        <v>0</v>
      </c>
      <c r="Q116" s="83">
        <v>0</v>
      </c>
      <c r="R116" s="83">
        <v>0</v>
      </c>
      <c r="S116" s="83">
        <v>0</v>
      </c>
      <c r="T116" s="83">
        <v>0</v>
      </c>
      <c r="U116" s="83">
        <v>0</v>
      </c>
      <c r="V116" s="83">
        <v>0</v>
      </c>
      <c r="W116" s="83">
        <v>0</v>
      </c>
      <c r="X116" s="83">
        <v>0</v>
      </c>
      <c r="Y116" s="83">
        <v>0</v>
      </c>
      <c r="Z116" s="83">
        <v>0</v>
      </c>
      <c r="AA116" s="83">
        <v>0</v>
      </c>
      <c r="AB116" s="83">
        <v>0</v>
      </c>
      <c r="AC116" s="83">
        <v>0</v>
      </c>
      <c r="AD116" s="83">
        <v>0</v>
      </c>
      <c r="AE116" s="83">
        <v>0</v>
      </c>
      <c r="AF116" s="83">
        <v>0</v>
      </c>
      <c r="AG116" s="83">
        <v>0</v>
      </c>
      <c r="AH116" s="83">
        <v>0</v>
      </c>
      <c r="AI116" s="83">
        <v>0</v>
      </c>
      <c r="AJ116" s="83">
        <v>0</v>
      </c>
      <c r="AK116" s="83">
        <v>0</v>
      </c>
    </row>
    <row r="117" spans="1:37" ht="16.350000000000001" customHeight="1">
      <c r="A117" s="82" t="s">
        <v>280</v>
      </c>
      <c r="B117" s="83">
        <v>0</v>
      </c>
      <c r="C117" s="83">
        <v>0</v>
      </c>
      <c r="D117" s="83">
        <v>0</v>
      </c>
      <c r="E117" s="83">
        <v>0</v>
      </c>
      <c r="F117" s="83">
        <v>0</v>
      </c>
      <c r="G117" s="83">
        <v>0</v>
      </c>
      <c r="H117" s="83">
        <v>0</v>
      </c>
      <c r="I117" s="83">
        <v>0</v>
      </c>
      <c r="J117" s="83">
        <v>0</v>
      </c>
      <c r="K117" s="83">
        <v>0</v>
      </c>
      <c r="L117" s="83">
        <v>0</v>
      </c>
      <c r="M117" s="83">
        <v>0</v>
      </c>
      <c r="N117" s="83">
        <v>0</v>
      </c>
      <c r="O117" s="83">
        <v>0</v>
      </c>
      <c r="P117" s="83">
        <v>0</v>
      </c>
      <c r="Q117" s="83">
        <v>0</v>
      </c>
      <c r="R117" s="83">
        <v>0</v>
      </c>
      <c r="S117" s="83">
        <v>0</v>
      </c>
      <c r="T117" s="83">
        <v>0</v>
      </c>
      <c r="U117" s="83">
        <v>0</v>
      </c>
      <c r="V117" s="83">
        <v>0</v>
      </c>
      <c r="W117" s="83">
        <v>0</v>
      </c>
      <c r="X117" s="83">
        <v>0</v>
      </c>
      <c r="Y117" s="83">
        <v>0</v>
      </c>
      <c r="Z117" s="83">
        <v>0</v>
      </c>
      <c r="AA117" s="83">
        <v>0</v>
      </c>
      <c r="AB117" s="83">
        <v>0</v>
      </c>
      <c r="AC117" s="83">
        <v>0</v>
      </c>
      <c r="AD117" s="83">
        <v>0</v>
      </c>
      <c r="AE117" s="83">
        <v>0</v>
      </c>
      <c r="AF117" s="83">
        <v>0</v>
      </c>
      <c r="AG117" s="83">
        <v>0</v>
      </c>
      <c r="AH117" s="83">
        <v>0</v>
      </c>
      <c r="AI117" s="83">
        <v>0</v>
      </c>
      <c r="AJ117" s="83">
        <v>0</v>
      </c>
      <c r="AK117" s="83">
        <v>0</v>
      </c>
    </row>
    <row r="118" spans="1:37" ht="16.350000000000001" customHeight="1">
      <c r="A118" s="82" t="s">
        <v>281</v>
      </c>
      <c r="B118" s="83">
        <v>0</v>
      </c>
      <c r="C118" s="83">
        <v>0</v>
      </c>
      <c r="D118" s="83">
        <v>0</v>
      </c>
      <c r="E118" s="83">
        <v>0</v>
      </c>
      <c r="F118" s="83">
        <v>0</v>
      </c>
      <c r="G118" s="83">
        <v>0</v>
      </c>
      <c r="H118" s="83">
        <v>0</v>
      </c>
      <c r="I118" s="83">
        <v>0</v>
      </c>
      <c r="J118" s="83">
        <v>0</v>
      </c>
      <c r="K118" s="83">
        <v>0</v>
      </c>
      <c r="L118" s="83">
        <v>0</v>
      </c>
      <c r="M118" s="83">
        <v>0</v>
      </c>
      <c r="N118" s="83">
        <v>0</v>
      </c>
      <c r="O118" s="83">
        <v>0</v>
      </c>
      <c r="P118" s="83">
        <v>0</v>
      </c>
      <c r="Q118" s="83">
        <v>0</v>
      </c>
      <c r="R118" s="83">
        <v>0</v>
      </c>
      <c r="S118" s="83">
        <v>0</v>
      </c>
      <c r="T118" s="83">
        <v>0</v>
      </c>
      <c r="U118" s="83">
        <v>0</v>
      </c>
      <c r="V118" s="83">
        <v>0</v>
      </c>
      <c r="W118" s="83">
        <v>0</v>
      </c>
      <c r="X118" s="83">
        <v>0</v>
      </c>
      <c r="Y118" s="83">
        <v>0</v>
      </c>
      <c r="Z118" s="83">
        <v>0</v>
      </c>
      <c r="AA118" s="83">
        <v>0</v>
      </c>
      <c r="AB118" s="83">
        <v>0</v>
      </c>
      <c r="AC118" s="83">
        <v>0</v>
      </c>
      <c r="AD118" s="83">
        <v>0</v>
      </c>
      <c r="AE118" s="83">
        <v>0</v>
      </c>
      <c r="AF118" s="83">
        <v>0</v>
      </c>
      <c r="AG118" s="83">
        <v>0</v>
      </c>
      <c r="AH118" s="83">
        <v>0</v>
      </c>
      <c r="AI118" s="83">
        <v>0</v>
      </c>
      <c r="AJ118" s="83">
        <v>0</v>
      </c>
      <c r="AK118" s="83">
        <v>0</v>
      </c>
    </row>
    <row r="119" spans="1:37" ht="16.350000000000001" customHeight="1">
      <c r="A119" s="82" t="s">
        <v>282</v>
      </c>
      <c r="B119" s="83">
        <v>0</v>
      </c>
      <c r="C119" s="83">
        <v>0</v>
      </c>
      <c r="D119" s="83">
        <v>0</v>
      </c>
      <c r="E119" s="83">
        <v>0</v>
      </c>
      <c r="F119" s="83">
        <v>0</v>
      </c>
      <c r="G119" s="83">
        <v>0</v>
      </c>
      <c r="H119" s="83">
        <v>0</v>
      </c>
      <c r="I119" s="83">
        <v>0</v>
      </c>
      <c r="J119" s="83">
        <v>0</v>
      </c>
      <c r="K119" s="83">
        <v>0</v>
      </c>
      <c r="L119" s="83">
        <v>0</v>
      </c>
      <c r="M119" s="83">
        <v>0</v>
      </c>
      <c r="N119" s="83">
        <v>0</v>
      </c>
      <c r="O119" s="83">
        <v>0</v>
      </c>
      <c r="P119" s="83">
        <v>0</v>
      </c>
      <c r="Q119" s="83">
        <v>0</v>
      </c>
      <c r="R119" s="83">
        <v>0</v>
      </c>
      <c r="S119" s="83">
        <v>0</v>
      </c>
      <c r="T119" s="83">
        <v>0</v>
      </c>
      <c r="U119" s="83">
        <v>0</v>
      </c>
      <c r="V119" s="83">
        <v>0</v>
      </c>
      <c r="W119" s="83">
        <v>0</v>
      </c>
      <c r="X119" s="83">
        <v>0</v>
      </c>
      <c r="Y119" s="83">
        <v>0</v>
      </c>
      <c r="Z119" s="83">
        <v>0</v>
      </c>
      <c r="AA119" s="83">
        <v>0</v>
      </c>
      <c r="AB119" s="83">
        <v>0</v>
      </c>
      <c r="AC119" s="83">
        <v>0</v>
      </c>
      <c r="AD119" s="83">
        <v>0</v>
      </c>
      <c r="AE119" s="83">
        <v>0</v>
      </c>
      <c r="AF119" s="83">
        <v>0</v>
      </c>
      <c r="AG119" s="83">
        <v>0</v>
      </c>
      <c r="AH119" s="83">
        <v>0</v>
      </c>
      <c r="AI119" s="83">
        <v>0</v>
      </c>
      <c r="AJ119" s="83">
        <v>0</v>
      </c>
      <c r="AK119" s="83">
        <v>0</v>
      </c>
    </row>
    <row r="120" spans="1:37" ht="16.350000000000001" customHeight="1">
      <c r="A120" s="82" t="s">
        <v>283</v>
      </c>
      <c r="B120" s="83">
        <v>0</v>
      </c>
      <c r="C120" s="83">
        <v>0</v>
      </c>
      <c r="D120" s="83">
        <v>0</v>
      </c>
      <c r="E120" s="83">
        <v>0</v>
      </c>
      <c r="F120" s="83">
        <v>0</v>
      </c>
      <c r="G120" s="83">
        <v>0</v>
      </c>
      <c r="H120" s="83">
        <v>0</v>
      </c>
      <c r="I120" s="83">
        <v>0</v>
      </c>
      <c r="J120" s="83">
        <v>0</v>
      </c>
      <c r="K120" s="83">
        <v>0</v>
      </c>
      <c r="L120" s="83">
        <v>0</v>
      </c>
      <c r="M120" s="83">
        <v>0</v>
      </c>
      <c r="N120" s="83">
        <v>0</v>
      </c>
      <c r="O120" s="83">
        <v>0</v>
      </c>
      <c r="P120" s="83">
        <v>0</v>
      </c>
      <c r="Q120" s="83">
        <v>0</v>
      </c>
      <c r="R120" s="83">
        <v>0</v>
      </c>
      <c r="S120" s="83">
        <v>0</v>
      </c>
      <c r="T120" s="83">
        <v>0</v>
      </c>
      <c r="U120" s="83">
        <v>0</v>
      </c>
      <c r="V120" s="83">
        <v>0</v>
      </c>
      <c r="W120" s="83">
        <v>0</v>
      </c>
      <c r="X120" s="83">
        <v>0</v>
      </c>
      <c r="Y120" s="83">
        <v>0</v>
      </c>
      <c r="Z120" s="83">
        <v>0</v>
      </c>
      <c r="AA120" s="83">
        <v>0</v>
      </c>
      <c r="AB120" s="83">
        <v>0</v>
      </c>
      <c r="AC120" s="83">
        <v>0</v>
      </c>
      <c r="AD120" s="83">
        <v>0</v>
      </c>
      <c r="AE120" s="83">
        <v>0</v>
      </c>
      <c r="AF120" s="83">
        <v>0</v>
      </c>
      <c r="AG120" s="83">
        <v>0</v>
      </c>
      <c r="AH120" s="83">
        <v>0</v>
      </c>
      <c r="AI120" s="83">
        <v>0</v>
      </c>
      <c r="AJ120" s="83">
        <v>0</v>
      </c>
      <c r="AK120" s="83">
        <v>0</v>
      </c>
    </row>
    <row r="121" spans="1:37" ht="16.350000000000001" customHeight="1">
      <c r="A121" s="82" t="s">
        <v>284</v>
      </c>
      <c r="B121" s="83">
        <v>0</v>
      </c>
      <c r="C121" s="83">
        <v>0</v>
      </c>
      <c r="D121" s="83">
        <v>0</v>
      </c>
      <c r="E121" s="83">
        <v>0</v>
      </c>
      <c r="F121" s="83">
        <v>0</v>
      </c>
      <c r="G121" s="83">
        <v>0</v>
      </c>
      <c r="H121" s="83">
        <v>0</v>
      </c>
      <c r="I121" s="83">
        <v>0</v>
      </c>
      <c r="J121" s="83">
        <v>0</v>
      </c>
      <c r="K121" s="83">
        <v>0</v>
      </c>
      <c r="L121" s="83">
        <v>0</v>
      </c>
      <c r="M121" s="83">
        <v>0</v>
      </c>
      <c r="N121" s="83">
        <v>0</v>
      </c>
      <c r="O121" s="83">
        <v>0</v>
      </c>
      <c r="P121" s="83">
        <v>0</v>
      </c>
      <c r="Q121" s="83">
        <v>0</v>
      </c>
      <c r="R121" s="83">
        <v>0</v>
      </c>
      <c r="S121" s="83">
        <v>0</v>
      </c>
      <c r="T121" s="83">
        <v>0</v>
      </c>
      <c r="U121" s="83">
        <v>0</v>
      </c>
      <c r="V121" s="83">
        <v>0</v>
      </c>
      <c r="W121" s="83">
        <v>0</v>
      </c>
      <c r="X121" s="83">
        <v>0</v>
      </c>
      <c r="Y121" s="83">
        <v>0</v>
      </c>
      <c r="Z121" s="83">
        <v>0</v>
      </c>
      <c r="AA121" s="83">
        <v>0</v>
      </c>
      <c r="AB121" s="83">
        <v>0</v>
      </c>
      <c r="AC121" s="83">
        <v>0</v>
      </c>
      <c r="AD121" s="83">
        <v>0</v>
      </c>
      <c r="AE121" s="83">
        <v>0</v>
      </c>
      <c r="AF121" s="83">
        <v>0</v>
      </c>
      <c r="AG121" s="83">
        <v>0</v>
      </c>
      <c r="AH121" s="83">
        <v>0</v>
      </c>
      <c r="AI121" s="83">
        <v>0</v>
      </c>
      <c r="AJ121" s="83">
        <v>0</v>
      </c>
      <c r="AK121" s="83">
        <v>0</v>
      </c>
    </row>
    <row r="122" spans="1:37" ht="16.350000000000001" customHeight="1">
      <c r="A122" s="82" t="s">
        <v>285</v>
      </c>
      <c r="B122" s="83">
        <v>0</v>
      </c>
      <c r="C122" s="83">
        <v>0</v>
      </c>
      <c r="D122" s="83">
        <v>0</v>
      </c>
      <c r="E122" s="83">
        <v>0</v>
      </c>
      <c r="F122" s="83">
        <v>0</v>
      </c>
      <c r="G122" s="83">
        <v>0</v>
      </c>
      <c r="H122" s="83">
        <v>0</v>
      </c>
      <c r="I122" s="83">
        <v>0</v>
      </c>
      <c r="J122" s="83">
        <v>0</v>
      </c>
      <c r="K122" s="83">
        <v>0</v>
      </c>
      <c r="L122" s="83">
        <v>0</v>
      </c>
      <c r="M122" s="83">
        <v>0</v>
      </c>
      <c r="N122" s="83">
        <v>0</v>
      </c>
      <c r="O122" s="83">
        <v>0</v>
      </c>
      <c r="P122" s="83">
        <v>0</v>
      </c>
      <c r="Q122" s="83">
        <v>0</v>
      </c>
      <c r="R122" s="83">
        <v>0</v>
      </c>
      <c r="S122" s="83">
        <v>0</v>
      </c>
      <c r="T122" s="83">
        <v>0</v>
      </c>
      <c r="U122" s="83">
        <v>0</v>
      </c>
      <c r="V122" s="83">
        <v>0</v>
      </c>
      <c r="W122" s="83">
        <v>0</v>
      </c>
      <c r="X122" s="83">
        <v>0</v>
      </c>
      <c r="Y122" s="83">
        <v>0</v>
      </c>
      <c r="Z122" s="83">
        <v>0</v>
      </c>
      <c r="AA122" s="83">
        <v>0</v>
      </c>
      <c r="AB122" s="83">
        <v>0</v>
      </c>
      <c r="AC122" s="83">
        <v>0</v>
      </c>
      <c r="AD122" s="83">
        <v>0</v>
      </c>
      <c r="AE122" s="83">
        <v>0</v>
      </c>
      <c r="AF122" s="83">
        <v>0</v>
      </c>
      <c r="AG122" s="83">
        <v>0</v>
      </c>
      <c r="AH122" s="83">
        <v>0</v>
      </c>
      <c r="AI122" s="83">
        <v>0</v>
      </c>
      <c r="AJ122" s="83">
        <v>0</v>
      </c>
      <c r="AK122" s="83">
        <v>0</v>
      </c>
    </row>
    <row r="123" spans="1:37" ht="16.350000000000001" customHeight="1">
      <c r="A123" s="82" t="s">
        <v>286</v>
      </c>
      <c r="B123" s="83">
        <v>0</v>
      </c>
      <c r="C123" s="83">
        <v>0</v>
      </c>
      <c r="D123" s="83">
        <v>0</v>
      </c>
      <c r="E123" s="83">
        <v>0</v>
      </c>
      <c r="F123" s="83">
        <v>0</v>
      </c>
      <c r="G123" s="83">
        <v>0</v>
      </c>
      <c r="H123" s="83">
        <v>0</v>
      </c>
      <c r="I123" s="83">
        <v>0</v>
      </c>
      <c r="J123" s="83">
        <v>0</v>
      </c>
      <c r="K123" s="83">
        <v>0</v>
      </c>
      <c r="L123" s="83">
        <v>0</v>
      </c>
      <c r="M123" s="83">
        <v>0</v>
      </c>
      <c r="N123" s="83">
        <v>0</v>
      </c>
      <c r="O123" s="83">
        <v>0</v>
      </c>
      <c r="P123" s="83">
        <v>0</v>
      </c>
      <c r="Q123" s="83">
        <v>0</v>
      </c>
      <c r="R123" s="83">
        <v>0</v>
      </c>
      <c r="S123" s="83">
        <v>0</v>
      </c>
      <c r="T123" s="83">
        <v>0</v>
      </c>
      <c r="U123" s="83">
        <v>0</v>
      </c>
      <c r="V123" s="83">
        <v>0</v>
      </c>
      <c r="W123" s="83">
        <v>0</v>
      </c>
      <c r="X123" s="83">
        <v>0</v>
      </c>
      <c r="Y123" s="83">
        <v>0</v>
      </c>
      <c r="Z123" s="83">
        <v>0</v>
      </c>
      <c r="AA123" s="83">
        <v>0</v>
      </c>
      <c r="AB123" s="83">
        <v>0</v>
      </c>
      <c r="AC123" s="83">
        <v>0</v>
      </c>
      <c r="AD123" s="83">
        <v>0</v>
      </c>
      <c r="AE123" s="83">
        <v>0</v>
      </c>
      <c r="AF123" s="83">
        <v>0</v>
      </c>
      <c r="AG123" s="83">
        <v>0</v>
      </c>
      <c r="AH123" s="83">
        <v>0</v>
      </c>
      <c r="AI123" s="83">
        <v>0</v>
      </c>
      <c r="AJ123" s="83">
        <v>0</v>
      </c>
      <c r="AK123" s="83">
        <v>0</v>
      </c>
    </row>
    <row r="124" spans="1:37" ht="16.350000000000001" customHeight="1">
      <c r="A124" s="82" t="s">
        <v>287</v>
      </c>
      <c r="B124" s="83">
        <v>0</v>
      </c>
      <c r="C124" s="83">
        <v>0</v>
      </c>
      <c r="D124" s="83">
        <v>0</v>
      </c>
      <c r="E124" s="83">
        <v>0</v>
      </c>
      <c r="F124" s="83">
        <v>0</v>
      </c>
      <c r="G124" s="83">
        <v>0</v>
      </c>
      <c r="H124" s="83">
        <v>0</v>
      </c>
      <c r="I124" s="83">
        <v>0</v>
      </c>
      <c r="J124" s="83">
        <v>0</v>
      </c>
      <c r="K124" s="83">
        <v>0</v>
      </c>
      <c r="L124" s="83">
        <v>0</v>
      </c>
      <c r="M124" s="83">
        <v>0</v>
      </c>
      <c r="N124" s="83">
        <v>0</v>
      </c>
      <c r="O124" s="83">
        <v>0</v>
      </c>
      <c r="P124" s="83">
        <v>0</v>
      </c>
      <c r="Q124" s="83">
        <v>0</v>
      </c>
      <c r="R124" s="83">
        <v>0</v>
      </c>
      <c r="S124" s="83">
        <v>0</v>
      </c>
      <c r="T124" s="83">
        <v>0</v>
      </c>
      <c r="U124" s="83">
        <v>0</v>
      </c>
      <c r="V124" s="83">
        <v>0</v>
      </c>
      <c r="W124" s="83">
        <v>0</v>
      </c>
      <c r="X124" s="83">
        <v>0</v>
      </c>
      <c r="Y124" s="83">
        <v>0</v>
      </c>
      <c r="Z124" s="83">
        <v>0</v>
      </c>
      <c r="AA124" s="83">
        <v>0</v>
      </c>
      <c r="AB124" s="83">
        <v>0</v>
      </c>
      <c r="AC124" s="83">
        <v>0</v>
      </c>
      <c r="AD124" s="83">
        <v>0</v>
      </c>
      <c r="AE124" s="83">
        <v>0</v>
      </c>
      <c r="AF124" s="83">
        <v>0</v>
      </c>
      <c r="AG124" s="83">
        <v>0</v>
      </c>
      <c r="AH124" s="83">
        <v>0</v>
      </c>
      <c r="AI124" s="83">
        <v>0</v>
      </c>
      <c r="AJ124" s="83">
        <v>0</v>
      </c>
      <c r="AK124" s="83">
        <v>0</v>
      </c>
    </row>
    <row r="125" spans="1:37" ht="16.350000000000001" customHeight="1">
      <c r="A125" s="82" t="s">
        <v>288</v>
      </c>
      <c r="B125" s="83">
        <v>0</v>
      </c>
      <c r="C125" s="83">
        <v>0</v>
      </c>
      <c r="D125" s="83">
        <v>0</v>
      </c>
      <c r="E125" s="83">
        <v>0</v>
      </c>
      <c r="F125" s="83">
        <v>0</v>
      </c>
      <c r="G125" s="83">
        <v>0</v>
      </c>
      <c r="H125" s="83">
        <v>0</v>
      </c>
      <c r="I125" s="83">
        <v>0</v>
      </c>
      <c r="J125" s="83">
        <v>0</v>
      </c>
      <c r="K125" s="83">
        <v>0</v>
      </c>
      <c r="L125" s="83">
        <v>0</v>
      </c>
      <c r="M125" s="83">
        <v>0</v>
      </c>
      <c r="N125" s="83">
        <v>0</v>
      </c>
      <c r="O125" s="83">
        <v>0</v>
      </c>
      <c r="P125" s="83">
        <v>0</v>
      </c>
      <c r="Q125" s="83">
        <v>0</v>
      </c>
      <c r="R125" s="83">
        <v>0</v>
      </c>
      <c r="S125" s="83">
        <v>0</v>
      </c>
      <c r="T125" s="83">
        <v>0</v>
      </c>
      <c r="U125" s="83">
        <v>0</v>
      </c>
      <c r="V125" s="83">
        <v>0</v>
      </c>
      <c r="W125" s="83">
        <v>0</v>
      </c>
      <c r="X125" s="83">
        <v>0</v>
      </c>
      <c r="Y125" s="83">
        <v>0</v>
      </c>
      <c r="Z125" s="83">
        <v>0</v>
      </c>
      <c r="AA125" s="83">
        <v>0</v>
      </c>
      <c r="AB125" s="83">
        <v>0</v>
      </c>
      <c r="AC125" s="83">
        <v>0</v>
      </c>
      <c r="AD125" s="83">
        <v>0</v>
      </c>
      <c r="AE125" s="83">
        <v>0</v>
      </c>
      <c r="AF125" s="83">
        <v>0</v>
      </c>
      <c r="AG125" s="83">
        <v>0</v>
      </c>
      <c r="AH125" s="83">
        <v>0</v>
      </c>
      <c r="AI125" s="83">
        <v>0</v>
      </c>
      <c r="AJ125" s="83">
        <v>0</v>
      </c>
      <c r="AK125" s="83">
        <v>0</v>
      </c>
    </row>
    <row r="126" spans="1:37" ht="16.350000000000001" customHeight="1">
      <c r="A126" s="82" t="s">
        <v>289</v>
      </c>
      <c r="B126" s="83">
        <v>0</v>
      </c>
      <c r="C126" s="83">
        <v>0</v>
      </c>
      <c r="D126" s="83">
        <v>0</v>
      </c>
      <c r="E126" s="83">
        <v>0</v>
      </c>
      <c r="F126" s="83">
        <v>0</v>
      </c>
      <c r="G126" s="83">
        <v>0</v>
      </c>
      <c r="H126" s="83">
        <v>0</v>
      </c>
      <c r="I126" s="83">
        <v>0</v>
      </c>
      <c r="J126" s="83">
        <v>0</v>
      </c>
      <c r="K126" s="83">
        <v>0</v>
      </c>
      <c r="L126" s="83">
        <v>0</v>
      </c>
      <c r="M126" s="83">
        <v>0</v>
      </c>
      <c r="N126" s="83">
        <v>0</v>
      </c>
      <c r="O126" s="83">
        <v>0</v>
      </c>
      <c r="P126" s="83">
        <v>0</v>
      </c>
      <c r="Q126" s="83">
        <v>0</v>
      </c>
      <c r="R126" s="83">
        <v>0</v>
      </c>
      <c r="S126" s="83">
        <v>0</v>
      </c>
      <c r="T126" s="83">
        <v>0</v>
      </c>
      <c r="U126" s="83">
        <v>0</v>
      </c>
      <c r="V126" s="83">
        <v>0</v>
      </c>
      <c r="W126" s="83">
        <v>0</v>
      </c>
      <c r="X126" s="83">
        <v>0</v>
      </c>
      <c r="Y126" s="83">
        <v>0</v>
      </c>
      <c r="Z126" s="83">
        <v>0</v>
      </c>
      <c r="AA126" s="83">
        <v>0</v>
      </c>
      <c r="AB126" s="83">
        <v>0</v>
      </c>
      <c r="AC126" s="83">
        <v>0</v>
      </c>
      <c r="AD126" s="83">
        <v>0</v>
      </c>
      <c r="AE126" s="83">
        <v>0</v>
      </c>
      <c r="AF126" s="83">
        <v>0</v>
      </c>
      <c r="AG126" s="83">
        <v>0</v>
      </c>
      <c r="AH126" s="83">
        <v>0</v>
      </c>
      <c r="AI126" s="83">
        <v>0</v>
      </c>
      <c r="AJ126" s="83">
        <v>0</v>
      </c>
      <c r="AK126" s="83">
        <v>0</v>
      </c>
    </row>
    <row r="127" spans="1:37" ht="16.350000000000001" customHeight="1">
      <c r="A127" s="82" t="s">
        <v>290</v>
      </c>
      <c r="B127" s="83">
        <v>0</v>
      </c>
      <c r="C127" s="83">
        <v>0</v>
      </c>
      <c r="D127" s="83">
        <v>0</v>
      </c>
      <c r="E127" s="83">
        <v>0</v>
      </c>
      <c r="F127" s="83">
        <v>0</v>
      </c>
      <c r="G127" s="83">
        <v>0</v>
      </c>
      <c r="H127" s="83">
        <v>0</v>
      </c>
      <c r="I127" s="83">
        <v>0</v>
      </c>
      <c r="J127" s="83">
        <v>0</v>
      </c>
      <c r="K127" s="83">
        <v>0</v>
      </c>
      <c r="L127" s="83">
        <v>0</v>
      </c>
      <c r="M127" s="83">
        <v>0</v>
      </c>
      <c r="N127" s="83">
        <v>0</v>
      </c>
      <c r="O127" s="83">
        <v>0</v>
      </c>
      <c r="P127" s="83">
        <v>0</v>
      </c>
      <c r="Q127" s="83">
        <v>0</v>
      </c>
      <c r="R127" s="83">
        <v>0</v>
      </c>
      <c r="S127" s="83">
        <v>0</v>
      </c>
      <c r="T127" s="83">
        <v>0</v>
      </c>
      <c r="U127" s="83">
        <v>0</v>
      </c>
      <c r="V127" s="83">
        <v>0</v>
      </c>
      <c r="W127" s="83">
        <v>0</v>
      </c>
      <c r="X127" s="83">
        <v>0</v>
      </c>
      <c r="Y127" s="83">
        <v>0</v>
      </c>
      <c r="Z127" s="83">
        <v>0</v>
      </c>
      <c r="AA127" s="83">
        <v>0</v>
      </c>
      <c r="AB127" s="83">
        <v>0</v>
      </c>
      <c r="AC127" s="83">
        <v>0</v>
      </c>
      <c r="AD127" s="83">
        <v>0</v>
      </c>
      <c r="AE127" s="83">
        <v>0</v>
      </c>
      <c r="AF127" s="83">
        <v>0</v>
      </c>
      <c r="AG127" s="83">
        <v>0</v>
      </c>
      <c r="AH127" s="83">
        <v>0</v>
      </c>
      <c r="AI127" s="83">
        <v>0</v>
      </c>
      <c r="AJ127" s="83">
        <v>0</v>
      </c>
      <c r="AK127" s="83">
        <v>0</v>
      </c>
    </row>
    <row r="128" spans="1:37" ht="16.350000000000001" customHeight="1">
      <c r="A128" s="82" t="s">
        <v>291</v>
      </c>
      <c r="B128" s="83">
        <v>0</v>
      </c>
      <c r="C128" s="83">
        <v>0</v>
      </c>
      <c r="D128" s="83">
        <v>0</v>
      </c>
      <c r="E128" s="83">
        <v>0</v>
      </c>
      <c r="F128" s="83">
        <v>0</v>
      </c>
      <c r="G128" s="83">
        <v>0</v>
      </c>
      <c r="H128" s="83">
        <v>0</v>
      </c>
      <c r="I128" s="83">
        <v>0</v>
      </c>
      <c r="J128" s="83">
        <v>0</v>
      </c>
      <c r="K128" s="83">
        <v>0</v>
      </c>
      <c r="L128" s="83">
        <v>0</v>
      </c>
      <c r="M128" s="83">
        <v>0</v>
      </c>
      <c r="N128" s="83">
        <v>0</v>
      </c>
      <c r="O128" s="83">
        <v>0</v>
      </c>
      <c r="P128" s="83">
        <v>0</v>
      </c>
      <c r="Q128" s="83">
        <v>0</v>
      </c>
      <c r="R128" s="83">
        <v>0</v>
      </c>
      <c r="S128" s="83">
        <v>0</v>
      </c>
      <c r="T128" s="83">
        <v>0</v>
      </c>
      <c r="U128" s="83">
        <v>0</v>
      </c>
      <c r="V128" s="83">
        <v>0</v>
      </c>
      <c r="W128" s="83">
        <v>0</v>
      </c>
      <c r="X128" s="83">
        <v>0</v>
      </c>
      <c r="Y128" s="83">
        <v>0</v>
      </c>
      <c r="Z128" s="83">
        <v>0</v>
      </c>
      <c r="AA128" s="83">
        <v>0</v>
      </c>
      <c r="AB128" s="83">
        <v>0</v>
      </c>
      <c r="AC128" s="83">
        <v>0</v>
      </c>
      <c r="AD128" s="83">
        <v>0</v>
      </c>
      <c r="AE128" s="83">
        <v>0</v>
      </c>
      <c r="AF128" s="83">
        <v>0</v>
      </c>
      <c r="AG128" s="83">
        <v>0</v>
      </c>
      <c r="AH128" s="83">
        <v>0</v>
      </c>
      <c r="AI128" s="83">
        <v>0</v>
      </c>
      <c r="AJ128" s="83">
        <v>0</v>
      </c>
      <c r="AK128" s="83">
        <v>0</v>
      </c>
    </row>
    <row r="129" spans="1:37" ht="16.350000000000001" customHeight="1">
      <c r="A129" s="82" t="s">
        <v>292</v>
      </c>
      <c r="B129" s="83">
        <v>0</v>
      </c>
      <c r="C129" s="83">
        <v>0</v>
      </c>
      <c r="D129" s="83">
        <v>0</v>
      </c>
      <c r="E129" s="83">
        <v>0</v>
      </c>
      <c r="F129" s="83">
        <v>0</v>
      </c>
      <c r="G129" s="83">
        <v>0</v>
      </c>
      <c r="H129" s="83">
        <v>0</v>
      </c>
      <c r="I129" s="83">
        <v>0</v>
      </c>
      <c r="J129" s="83">
        <v>0</v>
      </c>
      <c r="K129" s="83">
        <v>0</v>
      </c>
      <c r="L129" s="83">
        <v>0</v>
      </c>
      <c r="M129" s="83">
        <v>0</v>
      </c>
      <c r="N129" s="83">
        <v>0</v>
      </c>
      <c r="O129" s="83">
        <v>0</v>
      </c>
      <c r="P129" s="83">
        <v>0</v>
      </c>
      <c r="Q129" s="83">
        <v>0</v>
      </c>
      <c r="R129" s="83">
        <v>0</v>
      </c>
      <c r="S129" s="83">
        <v>0</v>
      </c>
      <c r="T129" s="83">
        <v>0</v>
      </c>
      <c r="U129" s="83">
        <v>0</v>
      </c>
      <c r="V129" s="83">
        <v>0</v>
      </c>
      <c r="W129" s="83">
        <v>0</v>
      </c>
      <c r="X129" s="83">
        <v>0</v>
      </c>
      <c r="Y129" s="83">
        <v>0</v>
      </c>
      <c r="Z129" s="83">
        <v>0</v>
      </c>
      <c r="AA129" s="83">
        <v>0</v>
      </c>
      <c r="AB129" s="83">
        <v>0</v>
      </c>
      <c r="AC129" s="83">
        <v>0</v>
      </c>
      <c r="AD129" s="83">
        <v>0</v>
      </c>
      <c r="AE129" s="83">
        <v>0</v>
      </c>
      <c r="AF129" s="83">
        <v>0</v>
      </c>
      <c r="AG129" s="83">
        <v>0</v>
      </c>
      <c r="AH129" s="83">
        <v>0</v>
      </c>
      <c r="AI129" s="83">
        <v>0</v>
      </c>
      <c r="AJ129" s="83">
        <v>0</v>
      </c>
      <c r="AK129" s="83">
        <v>0</v>
      </c>
    </row>
    <row r="130" spans="1:37" ht="16.350000000000001" customHeight="1">
      <c r="A130" s="82" t="s">
        <v>293</v>
      </c>
      <c r="B130" s="83">
        <v>0</v>
      </c>
      <c r="C130" s="83">
        <v>0</v>
      </c>
      <c r="D130" s="83">
        <v>0</v>
      </c>
      <c r="E130" s="83">
        <v>0</v>
      </c>
      <c r="F130" s="83">
        <v>0</v>
      </c>
      <c r="G130" s="83">
        <v>0</v>
      </c>
      <c r="H130" s="83">
        <v>0</v>
      </c>
      <c r="I130" s="83">
        <v>0</v>
      </c>
      <c r="J130" s="83">
        <v>0</v>
      </c>
      <c r="K130" s="83">
        <v>0</v>
      </c>
      <c r="L130" s="83">
        <v>0</v>
      </c>
      <c r="M130" s="83">
        <v>0</v>
      </c>
      <c r="N130" s="83">
        <v>0</v>
      </c>
      <c r="O130" s="83">
        <v>0</v>
      </c>
      <c r="P130" s="83">
        <v>0</v>
      </c>
      <c r="Q130" s="83">
        <v>0</v>
      </c>
      <c r="R130" s="83">
        <v>0</v>
      </c>
      <c r="S130" s="83">
        <v>0</v>
      </c>
      <c r="T130" s="83">
        <v>0</v>
      </c>
      <c r="U130" s="83">
        <v>0</v>
      </c>
      <c r="V130" s="83">
        <v>0</v>
      </c>
      <c r="W130" s="83">
        <v>0</v>
      </c>
      <c r="X130" s="83">
        <v>0</v>
      </c>
      <c r="Y130" s="83">
        <v>0</v>
      </c>
      <c r="Z130" s="83">
        <v>0</v>
      </c>
      <c r="AA130" s="83">
        <v>0</v>
      </c>
      <c r="AB130" s="83">
        <v>0</v>
      </c>
      <c r="AC130" s="83">
        <v>0</v>
      </c>
      <c r="AD130" s="83">
        <v>0</v>
      </c>
      <c r="AE130" s="83">
        <v>0</v>
      </c>
      <c r="AF130" s="83">
        <v>0</v>
      </c>
      <c r="AG130" s="83">
        <v>0</v>
      </c>
      <c r="AH130" s="83">
        <v>0</v>
      </c>
      <c r="AI130" s="83">
        <v>0</v>
      </c>
      <c r="AJ130" s="83">
        <v>0</v>
      </c>
      <c r="AK130" s="83">
        <v>0</v>
      </c>
    </row>
    <row r="131" spans="1:37" ht="16.350000000000001" customHeight="1">
      <c r="A131" s="82" t="s">
        <v>294</v>
      </c>
      <c r="B131" s="83">
        <v>0</v>
      </c>
      <c r="C131" s="83">
        <v>0</v>
      </c>
      <c r="D131" s="83">
        <v>0</v>
      </c>
      <c r="E131" s="83">
        <v>0</v>
      </c>
      <c r="F131" s="83">
        <v>0</v>
      </c>
      <c r="G131" s="83">
        <v>0</v>
      </c>
      <c r="H131" s="83">
        <v>0</v>
      </c>
      <c r="I131" s="83">
        <v>0</v>
      </c>
      <c r="J131" s="83">
        <v>0</v>
      </c>
      <c r="K131" s="83">
        <v>0</v>
      </c>
      <c r="L131" s="83">
        <v>0</v>
      </c>
      <c r="M131" s="83">
        <v>0</v>
      </c>
      <c r="N131" s="83">
        <v>0</v>
      </c>
      <c r="O131" s="83">
        <v>0</v>
      </c>
      <c r="P131" s="83">
        <v>0</v>
      </c>
      <c r="Q131" s="83">
        <v>0</v>
      </c>
      <c r="R131" s="83">
        <v>0</v>
      </c>
      <c r="S131" s="83">
        <v>0</v>
      </c>
      <c r="T131" s="83">
        <v>0</v>
      </c>
      <c r="U131" s="83">
        <v>0</v>
      </c>
      <c r="V131" s="83">
        <v>0</v>
      </c>
      <c r="W131" s="83">
        <v>0</v>
      </c>
      <c r="X131" s="83">
        <v>0</v>
      </c>
      <c r="Y131" s="83">
        <v>0</v>
      </c>
      <c r="Z131" s="83">
        <v>0</v>
      </c>
      <c r="AA131" s="83">
        <v>0</v>
      </c>
      <c r="AB131" s="83">
        <v>0</v>
      </c>
      <c r="AC131" s="83">
        <v>0</v>
      </c>
      <c r="AD131" s="83">
        <v>0</v>
      </c>
      <c r="AE131" s="83">
        <v>0</v>
      </c>
      <c r="AF131" s="83">
        <v>0</v>
      </c>
      <c r="AG131" s="83">
        <v>0</v>
      </c>
      <c r="AH131" s="83">
        <v>0</v>
      </c>
      <c r="AI131" s="83">
        <v>0</v>
      </c>
      <c r="AJ131" s="83">
        <v>0</v>
      </c>
      <c r="AK131" s="83">
        <v>0</v>
      </c>
    </row>
    <row r="132" spans="1:37" ht="16.350000000000001" customHeight="1">
      <c r="A132" s="82" t="s">
        <v>295</v>
      </c>
      <c r="B132" s="83">
        <v>0</v>
      </c>
      <c r="C132" s="83">
        <v>0</v>
      </c>
      <c r="D132" s="83">
        <v>0</v>
      </c>
      <c r="E132" s="83">
        <v>0</v>
      </c>
      <c r="F132" s="83">
        <v>0</v>
      </c>
      <c r="G132" s="83">
        <v>0</v>
      </c>
      <c r="H132" s="83">
        <v>0</v>
      </c>
      <c r="I132" s="83">
        <v>0</v>
      </c>
      <c r="J132" s="83">
        <v>0</v>
      </c>
      <c r="K132" s="83">
        <v>0</v>
      </c>
      <c r="L132" s="83">
        <v>0</v>
      </c>
      <c r="M132" s="83">
        <v>0</v>
      </c>
      <c r="N132" s="83">
        <v>0</v>
      </c>
      <c r="O132" s="83">
        <v>0</v>
      </c>
      <c r="P132" s="83">
        <v>0</v>
      </c>
      <c r="Q132" s="83">
        <v>0</v>
      </c>
      <c r="R132" s="83">
        <v>0</v>
      </c>
      <c r="S132" s="83">
        <v>0</v>
      </c>
      <c r="T132" s="83">
        <v>0</v>
      </c>
      <c r="U132" s="83">
        <v>0</v>
      </c>
      <c r="V132" s="83">
        <v>0</v>
      </c>
      <c r="W132" s="83">
        <v>0</v>
      </c>
      <c r="X132" s="83">
        <v>0</v>
      </c>
      <c r="Y132" s="83">
        <v>0</v>
      </c>
      <c r="Z132" s="83">
        <v>0</v>
      </c>
      <c r="AA132" s="83">
        <v>0</v>
      </c>
      <c r="AB132" s="83">
        <v>0</v>
      </c>
      <c r="AC132" s="83">
        <v>0</v>
      </c>
      <c r="AD132" s="83">
        <v>0</v>
      </c>
      <c r="AE132" s="83">
        <v>0</v>
      </c>
      <c r="AF132" s="83">
        <v>0</v>
      </c>
      <c r="AG132" s="83">
        <v>0</v>
      </c>
      <c r="AH132" s="83">
        <v>0</v>
      </c>
      <c r="AI132" s="83">
        <v>0</v>
      </c>
      <c r="AJ132" s="83">
        <v>0</v>
      </c>
      <c r="AK132" s="83">
        <v>0</v>
      </c>
    </row>
    <row r="133" spans="1:37" ht="16.350000000000001" customHeight="1">
      <c r="A133" s="82" t="s">
        <v>296</v>
      </c>
      <c r="B133" s="83">
        <v>0</v>
      </c>
      <c r="C133" s="83">
        <v>0</v>
      </c>
      <c r="D133" s="83">
        <v>0</v>
      </c>
      <c r="E133" s="83">
        <v>0</v>
      </c>
      <c r="F133" s="83">
        <v>0</v>
      </c>
      <c r="G133" s="83">
        <v>0</v>
      </c>
      <c r="H133" s="83">
        <v>0</v>
      </c>
      <c r="I133" s="83">
        <v>0</v>
      </c>
      <c r="J133" s="83">
        <v>0</v>
      </c>
      <c r="K133" s="83">
        <v>0</v>
      </c>
      <c r="L133" s="83">
        <v>0</v>
      </c>
      <c r="M133" s="83">
        <v>0</v>
      </c>
      <c r="N133" s="83">
        <v>0</v>
      </c>
      <c r="O133" s="83">
        <v>0</v>
      </c>
      <c r="P133" s="83">
        <v>0</v>
      </c>
      <c r="Q133" s="83">
        <v>0</v>
      </c>
      <c r="R133" s="83">
        <v>0</v>
      </c>
      <c r="S133" s="83">
        <v>0</v>
      </c>
      <c r="T133" s="83">
        <v>0</v>
      </c>
      <c r="U133" s="83">
        <v>0</v>
      </c>
      <c r="V133" s="83">
        <v>0</v>
      </c>
      <c r="W133" s="83">
        <v>0</v>
      </c>
      <c r="X133" s="83">
        <v>0</v>
      </c>
      <c r="Y133" s="83">
        <v>0</v>
      </c>
      <c r="Z133" s="83">
        <v>0</v>
      </c>
      <c r="AA133" s="83">
        <v>0</v>
      </c>
      <c r="AB133" s="83">
        <v>0</v>
      </c>
      <c r="AC133" s="83">
        <v>0</v>
      </c>
      <c r="AD133" s="83">
        <v>0</v>
      </c>
      <c r="AE133" s="83">
        <v>0</v>
      </c>
      <c r="AF133" s="83">
        <v>0</v>
      </c>
      <c r="AG133" s="83">
        <v>0</v>
      </c>
      <c r="AH133" s="83">
        <v>0</v>
      </c>
      <c r="AI133" s="83">
        <v>0</v>
      </c>
      <c r="AJ133" s="83">
        <v>0</v>
      </c>
      <c r="AK133" s="83">
        <v>0</v>
      </c>
    </row>
    <row r="134" spans="1:37" ht="16.350000000000001" customHeight="1">
      <c r="A134" s="82" t="s">
        <v>297</v>
      </c>
      <c r="B134" s="83">
        <v>0</v>
      </c>
      <c r="C134" s="83">
        <v>0</v>
      </c>
      <c r="D134" s="83">
        <v>0</v>
      </c>
      <c r="E134" s="83">
        <v>0</v>
      </c>
      <c r="F134" s="83">
        <v>0</v>
      </c>
      <c r="G134" s="83">
        <v>0</v>
      </c>
      <c r="H134" s="83">
        <v>0</v>
      </c>
      <c r="I134" s="83">
        <v>0</v>
      </c>
      <c r="J134" s="83">
        <v>0</v>
      </c>
      <c r="K134" s="83">
        <v>0</v>
      </c>
      <c r="L134" s="83">
        <v>0</v>
      </c>
      <c r="M134" s="83">
        <v>0</v>
      </c>
      <c r="N134" s="83">
        <v>0</v>
      </c>
      <c r="O134" s="83">
        <v>0</v>
      </c>
      <c r="P134" s="83">
        <v>0</v>
      </c>
      <c r="Q134" s="83">
        <v>0</v>
      </c>
      <c r="R134" s="83">
        <v>0</v>
      </c>
      <c r="S134" s="83">
        <v>0</v>
      </c>
      <c r="T134" s="83">
        <v>0</v>
      </c>
      <c r="U134" s="83">
        <v>0</v>
      </c>
      <c r="V134" s="83">
        <v>0</v>
      </c>
      <c r="W134" s="83">
        <v>0</v>
      </c>
      <c r="X134" s="83">
        <v>0</v>
      </c>
      <c r="Y134" s="83">
        <v>0</v>
      </c>
      <c r="Z134" s="83">
        <v>0</v>
      </c>
      <c r="AA134" s="83">
        <v>0</v>
      </c>
      <c r="AB134" s="83">
        <v>0</v>
      </c>
      <c r="AC134" s="83">
        <v>0</v>
      </c>
      <c r="AD134" s="83">
        <v>0</v>
      </c>
      <c r="AE134" s="83">
        <v>0</v>
      </c>
      <c r="AF134" s="83">
        <v>0</v>
      </c>
      <c r="AG134" s="83">
        <v>0</v>
      </c>
      <c r="AH134" s="83">
        <v>0</v>
      </c>
      <c r="AI134" s="83">
        <v>0</v>
      </c>
      <c r="AJ134" s="83">
        <v>0</v>
      </c>
      <c r="AK134" s="83">
        <v>0</v>
      </c>
    </row>
    <row r="135" spans="1:37" ht="16.350000000000001" customHeight="1">
      <c r="A135" s="82" t="s">
        <v>298</v>
      </c>
      <c r="B135" s="83">
        <v>0</v>
      </c>
      <c r="C135" s="83">
        <v>0</v>
      </c>
      <c r="D135" s="83">
        <v>0</v>
      </c>
      <c r="E135" s="83">
        <v>0</v>
      </c>
      <c r="F135" s="83">
        <v>0</v>
      </c>
      <c r="G135" s="83">
        <v>0</v>
      </c>
      <c r="H135" s="83">
        <v>0</v>
      </c>
      <c r="I135" s="83">
        <v>0</v>
      </c>
      <c r="J135" s="83">
        <v>0</v>
      </c>
      <c r="K135" s="83">
        <v>0</v>
      </c>
      <c r="L135" s="83">
        <v>0</v>
      </c>
      <c r="M135" s="83">
        <v>0</v>
      </c>
      <c r="N135" s="83">
        <v>0</v>
      </c>
      <c r="O135" s="83">
        <v>0</v>
      </c>
      <c r="P135" s="83">
        <v>0</v>
      </c>
      <c r="Q135" s="83">
        <v>0</v>
      </c>
      <c r="R135" s="83">
        <v>0</v>
      </c>
      <c r="S135" s="83">
        <v>0</v>
      </c>
      <c r="T135" s="83">
        <v>0</v>
      </c>
      <c r="U135" s="83">
        <v>0</v>
      </c>
      <c r="V135" s="83">
        <v>0</v>
      </c>
      <c r="W135" s="83">
        <v>0</v>
      </c>
      <c r="X135" s="83">
        <v>0</v>
      </c>
      <c r="Y135" s="83">
        <v>0</v>
      </c>
      <c r="Z135" s="83">
        <v>0</v>
      </c>
      <c r="AA135" s="83">
        <v>0</v>
      </c>
      <c r="AB135" s="83">
        <v>0</v>
      </c>
      <c r="AC135" s="83">
        <v>0</v>
      </c>
      <c r="AD135" s="83">
        <v>0</v>
      </c>
      <c r="AE135" s="83">
        <v>0</v>
      </c>
      <c r="AF135" s="83">
        <v>0</v>
      </c>
      <c r="AG135" s="83">
        <v>0</v>
      </c>
      <c r="AH135" s="83">
        <v>0</v>
      </c>
      <c r="AI135" s="83">
        <v>0</v>
      </c>
      <c r="AJ135" s="83">
        <v>0</v>
      </c>
      <c r="AK135" s="83">
        <v>0</v>
      </c>
    </row>
    <row r="136" spans="1:37" ht="16.350000000000001" customHeight="1">
      <c r="A136" s="82" t="s">
        <v>299</v>
      </c>
      <c r="B136" s="83">
        <v>0</v>
      </c>
      <c r="C136" s="83">
        <v>0</v>
      </c>
      <c r="D136" s="83">
        <v>0</v>
      </c>
      <c r="E136" s="83">
        <v>0</v>
      </c>
      <c r="F136" s="83">
        <v>0</v>
      </c>
      <c r="G136" s="83">
        <v>0</v>
      </c>
      <c r="H136" s="83">
        <v>0</v>
      </c>
      <c r="I136" s="83">
        <v>0</v>
      </c>
      <c r="J136" s="83">
        <v>0</v>
      </c>
      <c r="K136" s="83">
        <v>0</v>
      </c>
      <c r="L136" s="83">
        <v>0</v>
      </c>
      <c r="M136" s="83">
        <v>0</v>
      </c>
      <c r="N136" s="83">
        <v>0</v>
      </c>
      <c r="O136" s="83">
        <v>0</v>
      </c>
      <c r="P136" s="83">
        <v>0</v>
      </c>
      <c r="Q136" s="83">
        <v>0</v>
      </c>
      <c r="R136" s="83">
        <v>0</v>
      </c>
      <c r="S136" s="83">
        <v>0</v>
      </c>
      <c r="T136" s="83">
        <v>0</v>
      </c>
      <c r="U136" s="83">
        <v>0</v>
      </c>
      <c r="V136" s="83">
        <v>0</v>
      </c>
      <c r="W136" s="83">
        <v>0</v>
      </c>
      <c r="X136" s="83">
        <v>0</v>
      </c>
      <c r="Y136" s="83">
        <v>0</v>
      </c>
      <c r="Z136" s="83">
        <v>0</v>
      </c>
      <c r="AA136" s="83">
        <v>0</v>
      </c>
      <c r="AB136" s="83">
        <v>0</v>
      </c>
      <c r="AC136" s="83">
        <v>0</v>
      </c>
      <c r="AD136" s="83">
        <v>0</v>
      </c>
      <c r="AE136" s="83">
        <v>0</v>
      </c>
      <c r="AF136" s="83">
        <v>0</v>
      </c>
      <c r="AG136" s="83">
        <v>0</v>
      </c>
      <c r="AH136" s="83">
        <v>0</v>
      </c>
      <c r="AI136" s="83">
        <v>0</v>
      </c>
      <c r="AJ136" s="83">
        <v>0</v>
      </c>
      <c r="AK136" s="83">
        <v>0</v>
      </c>
    </row>
    <row r="137" spans="1:37" ht="16.350000000000001" customHeight="1">
      <c r="A137" s="82" t="s">
        <v>300</v>
      </c>
      <c r="B137" s="83">
        <v>0</v>
      </c>
      <c r="C137" s="83">
        <v>0</v>
      </c>
      <c r="D137" s="83">
        <v>0</v>
      </c>
      <c r="E137" s="83">
        <v>0</v>
      </c>
      <c r="F137" s="83">
        <v>0</v>
      </c>
      <c r="G137" s="83">
        <v>0</v>
      </c>
      <c r="H137" s="83">
        <v>0</v>
      </c>
      <c r="I137" s="83">
        <v>0</v>
      </c>
      <c r="J137" s="83">
        <v>0</v>
      </c>
      <c r="K137" s="83">
        <v>0</v>
      </c>
      <c r="L137" s="83">
        <v>0</v>
      </c>
      <c r="M137" s="83">
        <v>0</v>
      </c>
      <c r="N137" s="83">
        <v>0</v>
      </c>
      <c r="O137" s="83">
        <v>0</v>
      </c>
      <c r="P137" s="83">
        <v>0</v>
      </c>
      <c r="Q137" s="83">
        <v>0</v>
      </c>
      <c r="R137" s="83">
        <v>0</v>
      </c>
      <c r="S137" s="83">
        <v>0</v>
      </c>
      <c r="T137" s="83">
        <v>0</v>
      </c>
      <c r="U137" s="83">
        <v>0</v>
      </c>
      <c r="V137" s="83">
        <v>0</v>
      </c>
      <c r="W137" s="83">
        <v>0</v>
      </c>
      <c r="X137" s="83">
        <v>0</v>
      </c>
      <c r="Y137" s="83">
        <v>0</v>
      </c>
      <c r="Z137" s="83">
        <v>0</v>
      </c>
      <c r="AA137" s="83">
        <v>0</v>
      </c>
      <c r="AB137" s="83">
        <v>0</v>
      </c>
      <c r="AC137" s="83">
        <v>0</v>
      </c>
      <c r="AD137" s="83">
        <v>0</v>
      </c>
      <c r="AE137" s="83">
        <v>0</v>
      </c>
      <c r="AF137" s="83">
        <v>0</v>
      </c>
      <c r="AG137" s="83">
        <v>0</v>
      </c>
      <c r="AH137" s="83">
        <v>0</v>
      </c>
      <c r="AI137" s="83">
        <v>0</v>
      </c>
      <c r="AJ137" s="83">
        <v>0</v>
      </c>
      <c r="AK137" s="83">
        <v>0</v>
      </c>
    </row>
    <row r="138" spans="1:37" ht="16.350000000000001" customHeight="1">
      <c r="A138" s="82" t="s">
        <v>301</v>
      </c>
      <c r="B138" s="83">
        <v>0</v>
      </c>
      <c r="C138" s="83">
        <v>0</v>
      </c>
      <c r="D138" s="83">
        <v>0</v>
      </c>
      <c r="E138" s="83">
        <v>0</v>
      </c>
      <c r="F138" s="83">
        <v>0</v>
      </c>
      <c r="G138" s="83">
        <v>0</v>
      </c>
      <c r="H138" s="83">
        <v>0</v>
      </c>
      <c r="I138" s="83">
        <v>0</v>
      </c>
      <c r="J138" s="83">
        <v>0</v>
      </c>
      <c r="K138" s="83">
        <v>0</v>
      </c>
      <c r="L138" s="83">
        <v>0</v>
      </c>
      <c r="M138" s="83">
        <v>0</v>
      </c>
      <c r="N138" s="83">
        <v>0</v>
      </c>
      <c r="O138" s="83">
        <v>0</v>
      </c>
      <c r="P138" s="83">
        <v>0</v>
      </c>
      <c r="Q138" s="83">
        <v>0</v>
      </c>
      <c r="R138" s="83">
        <v>0</v>
      </c>
      <c r="S138" s="83">
        <v>0</v>
      </c>
      <c r="T138" s="83">
        <v>0</v>
      </c>
      <c r="U138" s="83">
        <v>0</v>
      </c>
      <c r="V138" s="83">
        <v>0</v>
      </c>
      <c r="W138" s="83">
        <v>0</v>
      </c>
      <c r="X138" s="83">
        <v>0</v>
      </c>
      <c r="Y138" s="83">
        <v>0</v>
      </c>
      <c r="Z138" s="83">
        <v>0</v>
      </c>
      <c r="AA138" s="83">
        <v>0</v>
      </c>
      <c r="AB138" s="83">
        <v>0</v>
      </c>
      <c r="AC138" s="83">
        <v>0</v>
      </c>
      <c r="AD138" s="83">
        <v>0</v>
      </c>
      <c r="AE138" s="83">
        <v>0</v>
      </c>
      <c r="AF138" s="83">
        <v>0</v>
      </c>
      <c r="AG138" s="83">
        <v>0</v>
      </c>
      <c r="AH138" s="83">
        <v>0</v>
      </c>
      <c r="AI138" s="83">
        <v>0</v>
      </c>
      <c r="AJ138" s="83">
        <v>0</v>
      </c>
      <c r="AK138" s="83">
        <v>0</v>
      </c>
    </row>
    <row r="139" spans="1:37" ht="16.350000000000001" customHeight="1">
      <c r="A139" s="82" t="s">
        <v>302</v>
      </c>
      <c r="B139" s="83">
        <v>0</v>
      </c>
      <c r="C139" s="83">
        <v>0</v>
      </c>
      <c r="D139" s="83">
        <v>0</v>
      </c>
      <c r="E139" s="83">
        <v>0</v>
      </c>
      <c r="F139" s="83">
        <v>0</v>
      </c>
      <c r="G139" s="83">
        <v>0</v>
      </c>
      <c r="H139" s="83">
        <v>0</v>
      </c>
      <c r="I139" s="83">
        <v>0</v>
      </c>
      <c r="J139" s="83">
        <v>0</v>
      </c>
      <c r="K139" s="83">
        <v>0</v>
      </c>
      <c r="L139" s="83">
        <v>0</v>
      </c>
      <c r="M139" s="83">
        <v>0</v>
      </c>
      <c r="N139" s="83">
        <v>0</v>
      </c>
      <c r="O139" s="83">
        <v>0</v>
      </c>
      <c r="P139" s="83">
        <v>0</v>
      </c>
      <c r="Q139" s="83">
        <v>0</v>
      </c>
      <c r="R139" s="83">
        <v>0</v>
      </c>
      <c r="S139" s="83">
        <v>0</v>
      </c>
      <c r="T139" s="83">
        <v>0</v>
      </c>
      <c r="U139" s="83">
        <v>0</v>
      </c>
      <c r="V139" s="83">
        <v>0</v>
      </c>
      <c r="W139" s="83">
        <v>0</v>
      </c>
      <c r="X139" s="83">
        <v>0</v>
      </c>
      <c r="Y139" s="83">
        <v>0</v>
      </c>
      <c r="Z139" s="83">
        <v>0</v>
      </c>
      <c r="AA139" s="83">
        <v>0</v>
      </c>
      <c r="AB139" s="83">
        <v>0</v>
      </c>
      <c r="AC139" s="83">
        <v>0</v>
      </c>
      <c r="AD139" s="83">
        <v>0</v>
      </c>
      <c r="AE139" s="83">
        <v>0</v>
      </c>
      <c r="AF139" s="83">
        <v>0</v>
      </c>
      <c r="AG139" s="83">
        <v>0</v>
      </c>
      <c r="AH139" s="83">
        <v>0</v>
      </c>
      <c r="AI139" s="83">
        <v>0</v>
      </c>
      <c r="AJ139" s="83">
        <v>0</v>
      </c>
      <c r="AK139" s="83">
        <v>0</v>
      </c>
    </row>
    <row r="140" spans="1:37" ht="16.350000000000001" customHeight="1">
      <c r="A140" s="82" t="s">
        <v>303</v>
      </c>
      <c r="B140" s="83">
        <v>0</v>
      </c>
      <c r="C140" s="83">
        <v>0</v>
      </c>
      <c r="D140" s="83">
        <v>0</v>
      </c>
      <c r="E140" s="83">
        <v>0</v>
      </c>
      <c r="F140" s="83">
        <v>0</v>
      </c>
      <c r="G140" s="83">
        <v>0</v>
      </c>
      <c r="H140" s="83">
        <v>0</v>
      </c>
      <c r="I140" s="83">
        <v>0</v>
      </c>
      <c r="J140" s="83">
        <v>0</v>
      </c>
      <c r="K140" s="83">
        <v>0</v>
      </c>
      <c r="L140" s="83">
        <v>0</v>
      </c>
      <c r="M140" s="83">
        <v>0</v>
      </c>
      <c r="N140" s="83">
        <v>0</v>
      </c>
      <c r="O140" s="83">
        <v>0</v>
      </c>
      <c r="P140" s="83">
        <v>0</v>
      </c>
      <c r="Q140" s="83">
        <v>0</v>
      </c>
      <c r="R140" s="83">
        <v>0</v>
      </c>
      <c r="S140" s="83">
        <v>0</v>
      </c>
      <c r="T140" s="83">
        <v>0</v>
      </c>
      <c r="U140" s="83">
        <v>0</v>
      </c>
      <c r="V140" s="83">
        <v>0</v>
      </c>
      <c r="W140" s="83">
        <v>0</v>
      </c>
      <c r="X140" s="83">
        <v>0</v>
      </c>
      <c r="Y140" s="83">
        <v>0</v>
      </c>
      <c r="Z140" s="83">
        <v>0</v>
      </c>
      <c r="AA140" s="83">
        <v>0</v>
      </c>
      <c r="AB140" s="83">
        <v>0</v>
      </c>
      <c r="AC140" s="83">
        <v>0</v>
      </c>
      <c r="AD140" s="83">
        <v>0</v>
      </c>
      <c r="AE140" s="83">
        <v>0</v>
      </c>
      <c r="AF140" s="83">
        <v>0</v>
      </c>
      <c r="AG140" s="83">
        <v>0</v>
      </c>
      <c r="AH140" s="83">
        <v>0</v>
      </c>
      <c r="AI140" s="83">
        <v>0</v>
      </c>
      <c r="AJ140" s="83">
        <v>0</v>
      </c>
      <c r="AK140" s="83">
        <v>0</v>
      </c>
    </row>
    <row r="141" spans="1:37" ht="16.350000000000001" customHeight="1">
      <c r="A141" s="82" t="s">
        <v>304</v>
      </c>
      <c r="B141" s="83">
        <v>0</v>
      </c>
      <c r="C141" s="83">
        <v>0</v>
      </c>
      <c r="D141" s="83">
        <v>0</v>
      </c>
      <c r="E141" s="83">
        <v>0</v>
      </c>
      <c r="F141" s="83">
        <v>0</v>
      </c>
      <c r="G141" s="83">
        <v>0</v>
      </c>
      <c r="H141" s="83">
        <v>0</v>
      </c>
      <c r="I141" s="83">
        <v>0</v>
      </c>
      <c r="J141" s="83">
        <v>0</v>
      </c>
      <c r="K141" s="83">
        <v>0</v>
      </c>
      <c r="L141" s="83">
        <v>0</v>
      </c>
      <c r="M141" s="83">
        <v>0</v>
      </c>
      <c r="N141" s="83">
        <v>0</v>
      </c>
      <c r="O141" s="83">
        <v>0</v>
      </c>
      <c r="P141" s="83">
        <v>0</v>
      </c>
      <c r="Q141" s="83">
        <v>0</v>
      </c>
      <c r="R141" s="83">
        <v>0</v>
      </c>
      <c r="S141" s="83">
        <v>0</v>
      </c>
      <c r="T141" s="83">
        <v>0</v>
      </c>
      <c r="U141" s="83">
        <v>0</v>
      </c>
      <c r="V141" s="83">
        <v>0</v>
      </c>
      <c r="W141" s="83">
        <v>0</v>
      </c>
      <c r="X141" s="83">
        <v>0</v>
      </c>
      <c r="Y141" s="83">
        <v>0</v>
      </c>
      <c r="Z141" s="83">
        <v>0</v>
      </c>
      <c r="AA141" s="83">
        <v>0</v>
      </c>
      <c r="AB141" s="83">
        <v>0</v>
      </c>
      <c r="AC141" s="83">
        <v>0</v>
      </c>
      <c r="AD141" s="83">
        <v>0</v>
      </c>
      <c r="AE141" s="83">
        <v>0</v>
      </c>
      <c r="AF141" s="83">
        <v>0</v>
      </c>
      <c r="AG141" s="83">
        <v>0</v>
      </c>
      <c r="AH141" s="83">
        <v>0</v>
      </c>
      <c r="AI141" s="83">
        <v>0</v>
      </c>
      <c r="AJ141" s="83">
        <v>0</v>
      </c>
      <c r="AK141" s="83">
        <v>0</v>
      </c>
    </row>
    <row r="142" spans="1:37" ht="16.350000000000001" customHeight="1">
      <c r="A142" s="82" t="s">
        <v>305</v>
      </c>
      <c r="B142" s="83">
        <v>0</v>
      </c>
      <c r="C142" s="83">
        <v>0</v>
      </c>
      <c r="D142" s="83">
        <v>0</v>
      </c>
      <c r="E142" s="83">
        <v>0</v>
      </c>
      <c r="F142" s="83">
        <v>0</v>
      </c>
      <c r="G142" s="83">
        <v>0</v>
      </c>
      <c r="H142" s="83">
        <v>0</v>
      </c>
      <c r="I142" s="83">
        <v>0</v>
      </c>
      <c r="J142" s="83">
        <v>0</v>
      </c>
      <c r="K142" s="83">
        <v>0</v>
      </c>
      <c r="L142" s="83">
        <v>0</v>
      </c>
      <c r="M142" s="83">
        <v>0</v>
      </c>
      <c r="N142" s="83">
        <v>0</v>
      </c>
      <c r="O142" s="83">
        <v>0</v>
      </c>
      <c r="P142" s="83">
        <v>0</v>
      </c>
      <c r="Q142" s="83">
        <v>0</v>
      </c>
      <c r="R142" s="83">
        <v>0</v>
      </c>
      <c r="S142" s="83">
        <v>0</v>
      </c>
      <c r="T142" s="83">
        <v>0</v>
      </c>
      <c r="U142" s="83">
        <v>0</v>
      </c>
      <c r="V142" s="83">
        <v>0</v>
      </c>
      <c r="W142" s="83">
        <v>0</v>
      </c>
      <c r="X142" s="83">
        <v>0</v>
      </c>
      <c r="Y142" s="83">
        <v>0</v>
      </c>
      <c r="Z142" s="83">
        <v>0</v>
      </c>
      <c r="AA142" s="83">
        <v>0</v>
      </c>
      <c r="AB142" s="83">
        <v>0</v>
      </c>
      <c r="AC142" s="83">
        <v>0</v>
      </c>
      <c r="AD142" s="83">
        <v>0</v>
      </c>
      <c r="AE142" s="83">
        <v>0</v>
      </c>
      <c r="AF142" s="83">
        <v>0</v>
      </c>
      <c r="AG142" s="83">
        <v>0</v>
      </c>
      <c r="AH142" s="83">
        <v>0</v>
      </c>
      <c r="AI142" s="83">
        <v>0</v>
      </c>
      <c r="AJ142" s="83">
        <v>0</v>
      </c>
      <c r="AK142" s="83">
        <v>0</v>
      </c>
    </row>
    <row r="143" spans="1:37" ht="16.350000000000001" customHeight="1">
      <c r="A143" s="82" t="s">
        <v>306</v>
      </c>
      <c r="B143" s="83">
        <v>0</v>
      </c>
      <c r="C143" s="83">
        <v>0</v>
      </c>
      <c r="D143" s="83">
        <v>0</v>
      </c>
      <c r="E143" s="83">
        <v>0</v>
      </c>
      <c r="F143" s="83">
        <v>0</v>
      </c>
      <c r="G143" s="83">
        <v>0</v>
      </c>
      <c r="H143" s="83">
        <v>0</v>
      </c>
      <c r="I143" s="83">
        <v>0</v>
      </c>
      <c r="J143" s="83">
        <v>0</v>
      </c>
      <c r="K143" s="83">
        <v>0</v>
      </c>
      <c r="L143" s="83">
        <v>0</v>
      </c>
      <c r="M143" s="83">
        <v>0</v>
      </c>
      <c r="N143" s="83">
        <v>0</v>
      </c>
      <c r="O143" s="83">
        <v>0</v>
      </c>
      <c r="P143" s="83">
        <v>0</v>
      </c>
      <c r="Q143" s="83">
        <v>0</v>
      </c>
      <c r="R143" s="83">
        <v>0</v>
      </c>
      <c r="S143" s="83">
        <v>0</v>
      </c>
      <c r="T143" s="83">
        <v>0</v>
      </c>
      <c r="U143" s="83">
        <v>0</v>
      </c>
      <c r="V143" s="83">
        <v>0</v>
      </c>
      <c r="W143" s="83">
        <v>0</v>
      </c>
      <c r="X143" s="83">
        <v>0</v>
      </c>
      <c r="Y143" s="83">
        <v>0</v>
      </c>
      <c r="Z143" s="83">
        <v>0</v>
      </c>
      <c r="AA143" s="83">
        <v>0</v>
      </c>
      <c r="AB143" s="83">
        <v>0</v>
      </c>
      <c r="AC143" s="83">
        <v>0</v>
      </c>
      <c r="AD143" s="83">
        <v>0</v>
      </c>
      <c r="AE143" s="83">
        <v>0</v>
      </c>
      <c r="AF143" s="83">
        <v>0</v>
      </c>
      <c r="AG143" s="83">
        <v>0</v>
      </c>
      <c r="AH143" s="83">
        <v>0</v>
      </c>
      <c r="AI143" s="83">
        <v>0</v>
      </c>
      <c r="AJ143" s="83">
        <v>0</v>
      </c>
      <c r="AK143" s="83">
        <v>0</v>
      </c>
    </row>
    <row r="144" spans="1:37" ht="16.350000000000001" customHeight="1">
      <c r="A144" s="82" t="s">
        <v>307</v>
      </c>
      <c r="B144" s="83">
        <v>0</v>
      </c>
      <c r="C144" s="83">
        <v>0</v>
      </c>
      <c r="D144" s="83">
        <v>0</v>
      </c>
      <c r="E144" s="83">
        <v>0</v>
      </c>
      <c r="F144" s="83">
        <v>0</v>
      </c>
      <c r="G144" s="83">
        <v>0</v>
      </c>
      <c r="H144" s="83">
        <v>0</v>
      </c>
      <c r="I144" s="83">
        <v>0</v>
      </c>
      <c r="J144" s="83">
        <v>0</v>
      </c>
      <c r="K144" s="83">
        <v>0</v>
      </c>
      <c r="L144" s="83">
        <v>0</v>
      </c>
      <c r="M144" s="83">
        <v>0</v>
      </c>
      <c r="N144" s="83">
        <v>0</v>
      </c>
      <c r="O144" s="83">
        <v>0</v>
      </c>
      <c r="P144" s="83">
        <v>0</v>
      </c>
      <c r="Q144" s="83">
        <v>0</v>
      </c>
      <c r="R144" s="83">
        <v>0</v>
      </c>
      <c r="S144" s="83">
        <v>0</v>
      </c>
      <c r="T144" s="83">
        <v>0</v>
      </c>
      <c r="U144" s="83">
        <v>0</v>
      </c>
      <c r="V144" s="83">
        <v>0</v>
      </c>
      <c r="W144" s="83">
        <v>0</v>
      </c>
      <c r="X144" s="83">
        <v>0</v>
      </c>
      <c r="Y144" s="83">
        <v>0</v>
      </c>
      <c r="Z144" s="83">
        <v>0</v>
      </c>
      <c r="AA144" s="83">
        <v>0</v>
      </c>
      <c r="AB144" s="83">
        <v>0</v>
      </c>
      <c r="AC144" s="83">
        <v>0</v>
      </c>
      <c r="AD144" s="83">
        <v>0</v>
      </c>
      <c r="AE144" s="83">
        <v>0</v>
      </c>
      <c r="AF144" s="83">
        <v>0</v>
      </c>
      <c r="AG144" s="83">
        <v>0</v>
      </c>
      <c r="AH144" s="83">
        <v>0</v>
      </c>
      <c r="AI144" s="83">
        <v>0</v>
      </c>
      <c r="AJ144" s="83">
        <v>0</v>
      </c>
      <c r="AK144" s="83">
        <v>0</v>
      </c>
    </row>
    <row r="145" spans="1:37" ht="16.350000000000001" customHeight="1">
      <c r="A145" s="82" t="s">
        <v>308</v>
      </c>
      <c r="B145" s="83">
        <v>0</v>
      </c>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83">
        <v>0</v>
      </c>
      <c r="W145" s="83">
        <v>0</v>
      </c>
      <c r="X145" s="83">
        <v>0</v>
      </c>
      <c r="Y145" s="83">
        <v>0</v>
      </c>
      <c r="Z145" s="83">
        <v>0</v>
      </c>
      <c r="AA145" s="83">
        <v>0</v>
      </c>
      <c r="AB145" s="83">
        <v>0</v>
      </c>
      <c r="AC145" s="83">
        <v>0</v>
      </c>
      <c r="AD145" s="83">
        <v>0</v>
      </c>
      <c r="AE145" s="83">
        <v>0</v>
      </c>
      <c r="AF145" s="83">
        <v>0</v>
      </c>
      <c r="AG145" s="83">
        <v>0</v>
      </c>
      <c r="AH145" s="83">
        <v>0</v>
      </c>
      <c r="AI145" s="83">
        <v>0</v>
      </c>
      <c r="AJ145" s="83">
        <v>0</v>
      </c>
      <c r="AK145" s="83">
        <v>0</v>
      </c>
    </row>
    <row r="146" spans="1:37" ht="16.350000000000001" customHeight="1">
      <c r="A146" s="82" t="s">
        <v>309</v>
      </c>
      <c r="B146" s="83">
        <v>0</v>
      </c>
      <c r="C146" s="83">
        <v>0</v>
      </c>
      <c r="D146" s="83">
        <v>0</v>
      </c>
      <c r="E146" s="83">
        <v>0</v>
      </c>
      <c r="F146" s="83">
        <v>0</v>
      </c>
      <c r="G146" s="83">
        <v>0</v>
      </c>
      <c r="H146" s="83">
        <v>0</v>
      </c>
      <c r="I146" s="83">
        <v>0</v>
      </c>
      <c r="J146" s="83">
        <v>0</v>
      </c>
      <c r="K146" s="83">
        <v>0</v>
      </c>
      <c r="L146" s="83">
        <v>0</v>
      </c>
      <c r="M146" s="83">
        <v>0</v>
      </c>
      <c r="N146" s="83">
        <v>0</v>
      </c>
      <c r="O146" s="83">
        <v>0</v>
      </c>
      <c r="P146" s="83">
        <v>0</v>
      </c>
      <c r="Q146" s="83">
        <v>0</v>
      </c>
      <c r="R146" s="83">
        <v>0</v>
      </c>
      <c r="S146" s="83">
        <v>0</v>
      </c>
      <c r="T146" s="83">
        <v>0</v>
      </c>
      <c r="U146" s="83">
        <v>0</v>
      </c>
      <c r="V146" s="83">
        <v>0</v>
      </c>
      <c r="W146" s="83">
        <v>0</v>
      </c>
      <c r="X146" s="83">
        <v>0</v>
      </c>
      <c r="Y146" s="83">
        <v>0</v>
      </c>
      <c r="Z146" s="83">
        <v>0</v>
      </c>
      <c r="AA146" s="83">
        <v>0</v>
      </c>
      <c r="AB146" s="83">
        <v>0</v>
      </c>
      <c r="AC146" s="83">
        <v>0</v>
      </c>
      <c r="AD146" s="83">
        <v>0</v>
      </c>
      <c r="AE146" s="83">
        <v>0</v>
      </c>
      <c r="AF146" s="83">
        <v>0</v>
      </c>
      <c r="AG146" s="83">
        <v>0</v>
      </c>
      <c r="AH146" s="83">
        <v>0</v>
      </c>
      <c r="AI146" s="83">
        <v>0</v>
      </c>
      <c r="AJ146" s="83">
        <v>0</v>
      </c>
      <c r="AK146" s="83">
        <v>0</v>
      </c>
    </row>
    <row r="147" spans="1:37" ht="16.350000000000001" customHeight="1">
      <c r="A147" s="82" t="s">
        <v>310</v>
      </c>
      <c r="B147" s="83">
        <v>0</v>
      </c>
      <c r="C147" s="83">
        <v>0</v>
      </c>
      <c r="D147" s="83">
        <v>0</v>
      </c>
      <c r="E147" s="83">
        <v>0</v>
      </c>
      <c r="F147" s="83">
        <v>0</v>
      </c>
      <c r="G147" s="83">
        <v>0</v>
      </c>
      <c r="H147" s="83">
        <v>0</v>
      </c>
      <c r="I147" s="83">
        <v>0</v>
      </c>
      <c r="J147" s="83">
        <v>0</v>
      </c>
      <c r="K147" s="83">
        <v>0</v>
      </c>
      <c r="L147" s="83">
        <v>0</v>
      </c>
      <c r="M147" s="83">
        <v>0</v>
      </c>
      <c r="N147" s="83">
        <v>0</v>
      </c>
      <c r="O147" s="83">
        <v>0</v>
      </c>
      <c r="P147" s="83">
        <v>0</v>
      </c>
      <c r="Q147" s="83">
        <v>0</v>
      </c>
      <c r="R147" s="83">
        <v>0</v>
      </c>
      <c r="S147" s="83">
        <v>0</v>
      </c>
      <c r="T147" s="83">
        <v>0</v>
      </c>
      <c r="U147" s="83">
        <v>0</v>
      </c>
      <c r="V147" s="83">
        <v>0</v>
      </c>
      <c r="W147" s="83">
        <v>0</v>
      </c>
      <c r="X147" s="83">
        <v>0</v>
      </c>
      <c r="Y147" s="83">
        <v>0</v>
      </c>
      <c r="Z147" s="83">
        <v>0</v>
      </c>
      <c r="AA147" s="83">
        <v>0</v>
      </c>
      <c r="AB147" s="83">
        <v>0</v>
      </c>
      <c r="AC147" s="83">
        <v>0</v>
      </c>
      <c r="AD147" s="83">
        <v>0</v>
      </c>
      <c r="AE147" s="83">
        <v>0</v>
      </c>
      <c r="AF147" s="83">
        <v>0</v>
      </c>
      <c r="AG147" s="83">
        <v>0</v>
      </c>
      <c r="AH147" s="83">
        <v>0</v>
      </c>
      <c r="AI147" s="83">
        <v>0</v>
      </c>
      <c r="AJ147" s="83">
        <v>0</v>
      </c>
      <c r="AK147" s="83">
        <v>0</v>
      </c>
    </row>
    <row r="148" spans="1:37" ht="16.350000000000001" customHeight="1">
      <c r="A148" s="82" t="s">
        <v>311</v>
      </c>
      <c r="B148" s="83">
        <v>0</v>
      </c>
      <c r="C148" s="83">
        <v>0</v>
      </c>
      <c r="D148" s="83">
        <v>0</v>
      </c>
      <c r="E148" s="83">
        <v>0</v>
      </c>
      <c r="F148" s="83">
        <v>0</v>
      </c>
      <c r="G148" s="83">
        <v>0</v>
      </c>
      <c r="H148" s="83">
        <v>0</v>
      </c>
      <c r="I148" s="83">
        <v>0</v>
      </c>
      <c r="J148" s="83">
        <v>0</v>
      </c>
      <c r="K148" s="83">
        <v>0</v>
      </c>
      <c r="L148" s="83">
        <v>0</v>
      </c>
      <c r="M148" s="83">
        <v>0</v>
      </c>
      <c r="N148" s="83">
        <v>0</v>
      </c>
      <c r="O148" s="83">
        <v>0</v>
      </c>
      <c r="P148" s="83">
        <v>0</v>
      </c>
      <c r="Q148" s="83">
        <v>0</v>
      </c>
      <c r="R148" s="83">
        <v>0</v>
      </c>
      <c r="S148" s="83">
        <v>0</v>
      </c>
      <c r="T148" s="83">
        <v>0</v>
      </c>
      <c r="U148" s="83">
        <v>0</v>
      </c>
      <c r="V148" s="83">
        <v>0</v>
      </c>
      <c r="W148" s="83">
        <v>0</v>
      </c>
      <c r="X148" s="83">
        <v>0</v>
      </c>
      <c r="Y148" s="83">
        <v>0</v>
      </c>
      <c r="Z148" s="83">
        <v>0</v>
      </c>
      <c r="AA148" s="83">
        <v>0</v>
      </c>
      <c r="AB148" s="83">
        <v>0</v>
      </c>
      <c r="AC148" s="83">
        <v>0</v>
      </c>
      <c r="AD148" s="83">
        <v>0</v>
      </c>
      <c r="AE148" s="83">
        <v>0</v>
      </c>
      <c r="AF148" s="83">
        <v>0</v>
      </c>
      <c r="AG148" s="83">
        <v>0</v>
      </c>
      <c r="AH148" s="83">
        <v>0</v>
      </c>
      <c r="AI148" s="83">
        <v>0</v>
      </c>
      <c r="AJ148" s="83">
        <v>0</v>
      </c>
      <c r="AK148" s="83">
        <v>0</v>
      </c>
    </row>
    <row r="149" spans="1:37" ht="16.350000000000001" customHeight="1">
      <c r="A149" s="82" t="s">
        <v>312</v>
      </c>
      <c r="B149" s="83">
        <v>0</v>
      </c>
      <c r="C149" s="83">
        <v>0</v>
      </c>
      <c r="D149" s="83">
        <v>0</v>
      </c>
      <c r="E149" s="83">
        <v>0</v>
      </c>
      <c r="F149" s="83">
        <v>0</v>
      </c>
      <c r="G149" s="83">
        <v>0</v>
      </c>
      <c r="H149" s="83">
        <v>0</v>
      </c>
      <c r="I149" s="83">
        <v>0</v>
      </c>
      <c r="J149" s="83">
        <v>0</v>
      </c>
      <c r="K149" s="83">
        <v>0</v>
      </c>
      <c r="L149" s="83">
        <v>0</v>
      </c>
      <c r="M149" s="83">
        <v>0</v>
      </c>
      <c r="N149" s="83">
        <v>0</v>
      </c>
      <c r="O149" s="83">
        <v>0</v>
      </c>
      <c r="P149" s="83">
        <v>0</v>
      </c>
      <c r="Q149" s="83">
        <v>0</v>
      </c>
      <c r="R149" s="83">
        <v>0</v>
      </c>
      <c r="S149" s="83">
        <v>0</v>
      </c>
      <c r="T149" s="83">
        <v>0</v>
      </c>
      <c r="U149" s="83">
        <v>0</v>
      </c>
      <c r="V149" s="83">
        <v>0</v>
      </c>
      <c r="W149" s="83">
        <v>0</v>
      </c>
      <c r="X149" s="83">
        <v>0</v>
      </c>
      <c r="Y149" s="83">
        <v>0</v>
      </c>
      <c r="Z149" s="83">
        <v>0</v>
      </c>
      <c r="AA149" s="83">
        <v>0</v>
      </c>
      <c r="AB149" s="83">
        <v>0</v>
      </c>
      <c r="AC149" s="83">
        <v>0</v>
      </c>
      <c r="AD149" s="83">
        <v>0</v>
      </c>
      <c r="AE149" s="83">
        <v>0</v>
      </c>
      <c r="AF149" s="83">
        <v>0</v>
      </c>
      <c r="AG149" s="83">
        <v>0</v>
      </c>
      <c r="AH149" s="83">
        <v>0</v>
      </c>
      <c r="AI149" s="83">
        <v>0</v>
      </c>
      <c r="AJ149" s="83">
        <v>0</v>
      </c>
      <c r="AK149" s="83">
        <v>0</v>
      </c>
    </row>
    <row r="150" spans="1:37" ht="16.350000000000001" customHeight="1">
      <c r="A150" s="82" t="s">
        <v>313</v>
      </c>
      <c r="B150" s="83">
        <v>0</v>
      </c>
      <c r="C150" s="83">
        <v>0</v>
      </c>
      <c r="D150" s="83">
        <v>0</v>
      </c>
      <c r="E150" s="83">
        <v>0</v>
      </c>
      <c r="F150" s="83">
        <v>0</v>
      </c>
      <c r="G150" s="83">
        <v>0</v>
      </c>
      <c r="H150" s="83">
        <v>0</v>
      </c>
      <c r="I150" s="83">
        <v>0</v>
      </c>
      <c r="J150" s="83">
        <v>0</v>
      </c>
      <c r="K150" s="83">
        <v>0</v>
      </c>
      <c r="L150" s="83">
        <v>0</v>
      </c>
      <c r="M150" s="83">
        <v>0</v>
      </c>
      <c r="N150" s="83">
        <v>0</v>
      </c>
      <c r="O150" s="83">
        <v>0</v>
      </c>
      <c r="P150" s="83">
        <v>0</v>
      </c>
      <c r="Q150" s="83">
        <v>0</v>
      </c>
      <c r="R150" s="83">
        <v>0</v>
      </c>
      <c r="S150" s="83">
        <v>0</v>
      </c>
      <c r="T150" s="83">
        <v>0</v>
      </c>
      <c r="U150" s="83">
        <v>0</v>
      </c>
      <c r="V150" s="83">
        <v>0</v>
      </c>
      <c r="W150" s="83">
        <v>0</v>
      </c>
      <c r="X150" s="83">
        <v>0</v>
      </c>
      <c r="Y150" s="83">
        <v>0</v>
      </c>
      <c r="Z150" s="83">
        <v>0</v>
      </c>
      <c r="AA150" s="83">
        <v>0</v>
      </c>
      <c r="AB150" s="83">
        <v>0</v>
      </c>
      <c r="AC150" s="83">
        <v>0</v>
      </c>
      <c r="AD150" s="83">
        <v>0</v>
      </c>
      <c r="AE150" s="83">
        <v>0</v>
      </c>
      <c r="AF150" s="83">
        <v>0</v>
      </c>
      <c r="AG150" s="83">
        <v>0</v>
      </c>
      <c r="AH150" s="83">
        <v>0</v>
      </c>
      <c r="AI150" s="83">
        <v>0</v>
      </c>
      <c r="AJ150" s="83">
        <v>0</v>
      </c>
      <c r="AK150" s="83">
        <v>0</v>
      </c>
    </row>
    <row r="151" spans="1:37" ht="16.350000000000001" customHeight="1">
      <c r="A151" s="82" t="s">
        <v>314</v>
      </c>
      <c r="B151" s="83">
        <v>0</v>
      </c>
      <c r="C151" s="83">
        <v>0</v>
      </c>
      <c r="D151" s="83">
        <v>0</v>
      </c>
      <c r="E151" s="83">
        <v>0</v>
      </c>
      <c r="F151" s="83">
        <v>0</v>
      </c>
      <c r="G151" s="83">
        <v>0</v>
      </c>
      <c r="H151" s="83">
        <v>0</v>
      </c>
      <c r="I151" s="83">
        <v>0</v>
      </c>
      <c r="J151" s="83">
        <v>0</v>
      </c>
      <c r="K151" s="83">
        <v>0</v>
      </c>
      <c r="L151" s="83">
        <v>0</v>
      </c>
      <c r="M151" s="83">
        <v>0</v>
      </c>
      <c r="N151" s="83">
        <v>0</v>
      </c>
      <c r="O151" s="83">
        <v>0</v>
      </c>
      <c r="P151" s="83">
        <v>0</v>
      </c>
      <c r="Q151" s="83">
        <v>0</v>
      </c>
      <c r="R151" s="83">
        <v>0</v>
      </c>
      <c r="S151" s="83">
        <v>0</v>
      </c>
      <c r="T151" s="83">
        <v>0</v>
      </c>
      <c r="U151" s="83">
        <v>0</v>
      </c>
      <c r="V151" s="83">
        <v>0</v>
      </c>
      <c r="W151" s="83">
        <v>0</v>
      </c>
      <c r="X151" s="83">
        <v>0</v>
      </c>
      <c r="Y151" s="83">
        <v>0</v>
      </c>
      <c r="Z151" s="83">
        <v>0</v>
      </c>
      <c r="AA151" s="83">
        <v>0</v>
      </c>
      <c r="AB151" s="83">
        <v>0</v>
      </c>
      <c r="AC151" s="83">
        <v>0</v>
      </c>
      <c r="AD151" s="83">
        <v>0</v>
      </c>
      <c r="AE151" s="83">
        <v>0</v>
      </c>
      <c r="AF151" s="83">
        <v>0</v>
      </c>
      <c r="AG151" s="83">
        <v>0</v>
      </c>
      <c r="AH151" s="83">
        <v>0</v>
      </c>
      <c r="AI151" s="83">
        <v>0</v>
      </c>
      <c r="AJ151" s="83">
        <v>0</v>
      </c>
      <c r="AK151" s="83">
        <v>0</v>
      </c>
    </row>
    <row r="152" spans="1:37" ht="16.350000000000001" customHeight="1">
      <c r="A152" s="82" t="s">
        <v>315</v>
      </c>
      <c r="B152" s="83">
        <v>0</v>
      </c>
      <c r="C152" s="83">
        <v>0</v>
      </c>
      <c r="D152" s="83">
        <v>0</v>
      </c>
      <c r="E152" s="83">
        <v>0</v>
      </c>
      <c r="F152" s="83">
        <v>0</v>
      </c>
      <c r="G152" s="83">
        <v>0</v>
      </c>
      <c r="H152" s="83">
        <v>0</v>
      </c>
      <c r="I152" s="83">
        <v>0</v>
      </c>
      <c r="J152" s="83">
        <v>0</v>
      </c>
      <c r="K152" s="83">
        <v>0</v>
      </c>
      <c r="L152" s="83">
        <v>0</v>
      </c>
      <c r="M152" s="83">
        <v>0</v>
      </c>
      <c r="N152" s="83">
        <v>0</v>
      </c>
      <c r="O152" s="83">
        <v>0</v>
      </c>
      <c r="P152" s="83">
        <v>0</v>
      </c>
      <c r="Q152" s="83">
        <v>0</v>
      </c>
      <c r="R152" s="83">
        <v>0</v>
      </c>
      <c r="S152" s="83">
        <v>0</v>
      </c>
      <c r="T152" s="83">
        <v>0</v>
      </c>
      <c r="U152" s="83">
        <v>0</v>
      </c>
      <c r="V152" s="83">
        <v>0</v>
      </c>
      <c r="W152" s="83">
        <v>0</v>
      </c>
      <c r="X152" s="83">
        <v>0</v>
      </c>
      <c r="Y152" s="83">
        <v>0</v>
      </c>
      <c r="Z152" s="83">
        <v>0</v>
      </c>
      <c r="AA152" s="83">
        <v>0</v>
      </c>
      <c r="AB152" s="83">
        <v>0</v>
      </c>
      <c r="AC152" s="83">
        <v>0</v>
      </c>
      <c r="AD152" s="83">
        <v>0</v>
      </c>
      <c r="AE152" s="83">
        <v>0</v>
      </c>
      <c r="AF152" s="83">
        <v>0</v>
      </c>
      <c r="AG152" s="83">
        <v>0</v>
      </c>
      <c r="AH152" s="83">
        <v>0</v>
      </c>
      <c r="AI152" s="83">
        <v>0</v>
      </c>
      <c r="AJ152" s="83">
        <v>0</v>
      </c>
      <c r="AK152" s="83">
        <v>0</v>
      </c>
    </row>
    <row r="153" spans="1:37" ht="16.350000000000001" customHeight="1">
      <c r="A153" s="82" t="s">
        <v>316</v>
      </c>
      <c r="B153" s="83">
        <v>0</v>
      </c>
      <c r="C153" s="83">
        <v>0</v>
      </c>
      <c r="D153" s="83">
        <v>0</v>
      </c>
      <c r="E153" s="83">
        <v>0</v>
      </c>
      <c r="F153" s="83">
        <v>0</v>
      </c>
      <c r="G153" s="83">
        <v>0</v>
      </c>
      <c r="H153" s="83">
        <v>0</v>
      </c>
      <c r="I153" s="83">
        <v>0</v>
      </c>
      <c r="J153" s="83">
        <v>0</v>
      </c>
      <c r="K153" s="83">
        <v>0</v>
      </c>
      <c r="L153" s="83">
        <v>0</v>
      </c>
      <c r="M153" s="83">
        <v>0</v>
      </c>
      <c r="N153" s="83">
        <v>0</v>
      </c>
      <c r="O153" s="83">
        <v>0</v>
      </c>
      <c r="P153" s="83">
        <v>0</v>
      </c>
      <c r="Q153" s="83">
        <v>0</v>
      </c>
      <c r="R153" s="83">
        <v>0</v>
      </c>
      <c r="S153" s="83">
        <v>0</v>
      </c>
      <c r="T153" s="83">
        <v>0</v>
      </c>
      <c r="U153" s="83">
        <v>0</v>
      </c>
      <c r="V153" s="83">
        <v>0</v>
      </c>
      <c r="W153" s="83">
        <v>0</v>
      </c>
      <c r="X153" s="83">
        <v>0</v>
      </c>
      <c r="Y153" s="83">
        <v>0</v>
      </c>
      <c r="Z153" s="83">
        <v>0</v>
      </c>
      <c r="AA153" s="83">
        <v>0</v>
      </c>
      <c r="AB153" s="83">
        <v>0</v>
      </c>
      <c r="AC153" s="83">
        <v>0</v>
      </c>
      <c r="AD153" s="83">
        <v>0</v>
      </c>
      <c r="AE153" s="83">
        <v>0</v>
      </c>
      <c r="AF153" s="83">
        <v>0</v>
      </c>
      <c r="AG153" s="83">
        <v>0</v>
      </c>
      <c r="AH153" s="83">
        <v>0</v>
      </c>
      <c r="AI153" s="83">
        <v>0</v>
      </c>
      <c r="AJ153" s="83">
        <v>0</v>
      </c>
      <c r="AK153" s="83">
        <v>0</v>
      </c>
    </row>
    <row r="154" spans="1:37" ht="16.350000000000001" customHeight="1">
      <c r="A154" s="82" t="s">
        <v>317</v>
      </c>
      <c r="B154" s="83">
        <v>0</v>
      </c>
      <c r="C154" s="83">
        <v>0</v>
      </c>
      <c r="D154" s="83">
        <v>0</v>
      </c>
      <c r="E154" s="83">
        <v>0</v>
      </c>
      <c r="F154" s="83">
        <v>0</v>
      </c>
      <c r="G154" s="83">
        <v>0</v>
      </c>
      <c r="H154" s="83">
        <v>0</v>
      </c>
      <c r="I154" s="83">
        <v>0</v>
      </c>
      <c r="J154" s="83">
        <v>0</v>
      </c>
      <c r="K154" s="83">
        <v>0</v>
      </c>
      <c r="L154" s="83">
        <v>0</v>
      </c>
      <c r="M154" s="83">
        <v>0</v>
      </c>
      <c r="N154" s="83">
        <v>0</v>
      </c>
      <c r="O154" s="83">
        <v>0</v>
      </c>
      <c r="P154" s="83">
        <v>0</v>
      </c>
      <c r="Q154" s="83">
        <v>0</v>
      </c>
      <c r="R154" s="83">
        <v>0</v>
      </c>
      <c r="S154" s="83">
        <v>0</v>
      </c>
      <c r="T154" s="83">
        <v>0</v>
      </c>
      <c r="U154" s="83">
        <v>0</v>
      </c>
      <c r="V154" s="83">
        <v>0</v>
      </c>
      <c r="W154" s="83">
        <v>0</v>
      </c>
      <c r="X154" s="83">
        <v>0</v>
      </c>
      <c r="Y154" s="83">
        <v>0</v>
      </c>
      <c r="Z154" s="83">
        <v>0</v>
      </c>
      <c r="AA154" s="83">
        <v>0</v>
      </c>
      <c r="AB154" s="83">
        <v>0</v>
      </c>
      <c r="AC154" s="83">
        <v>0</v>
      </c>
      <c r="AD154" s="83">
        <v>0</v>
      </c>
      <c r="AE154" s="83">
        <v>0</v>
      </c>
      <c r="AF154" s="83">
        <v>0</v>
      </c>
      <c r="AG154" s="83">
        <v>0</v>
      </c>
      <c r="AH154" s="83">
        <v>0</v>
      </c>
      <c r="AI154" s="83">
        <v>0</v>
      </c>
      <c r="AJ154" s="83">
        <v>0</v>
      </c>
      <c r="AK154" s="83">
        <v>0</v>
      </c>
    </row>
    <row r="155" spans="1:37" ht="16.350000000000001" customHeight="1">
      <c r="A155" s="82" t="s">
        <v>318</v>
      </c>
      <c r="B155" s="83">
        <v>0</v>
      </c>
      <c r="C155" s="83">
        <v>0</v>
      </c>
      <c r="D155" s="83">
        <v>0</v>
      </c>
      <c r="E155" s="83">
        <v>0</v>
      </c>
      <c r="F155" s="83">
        <v>0</v>
      </c>
      <c r="G155" s="83">
        <v>0</v>
      </c>
      <c r="H155" s="83">
        <v>0</v>
      </c>
      <c r="I155" s="83">
        <v>0</v>
      </c>
      <c r="J155" s="83">
        <v>0</v>
      </c>
      <c r="K155" s="83">
        <v>0</v>
      </c>
      <c r="L155" s="83">
        <v>0</v>
      </c>
      <c r="M155" s="83">
        <v>0</v>
      </c>
      <c r="N155" s="83">
        <v>0</v>
      </c>
      <c r="O155" s="83">
        <v>0</v>
      </c>
      <c r="P155" s="83">
        <v>0</v>
      </c>
      <c r="Q155" s="83">
        <v>0</v>
      </c>
      <c r="R155" s="83">
        <v>0</v>
      </c>
      <c r="S155" s="83">
        <v>0</v>
      </c>
      <c r="T155" s="83">
        <v>0</v>
      </c>
      <c r="U155" s="83">
        <v>0</v>
      </c>
      <c r="V155" s="83">
        <v>0</v>
      </c>
      <c r="W155" s="83">
        <v>0</v>
      </c>
      <c r="X155" s="83">
        <v>0</v>
      </c>
      <c r="Y155" s="83">
        <v>0</v>
      </c>
      <c r="Z155" s="83">
        <v>0</v>
      </c>
      <c r="AA155" s="83">
        <v>0</v>
      </c>
      <c r="AB155" s="83">
        <v>0</v>
      </c>
      <c r="AC155" s="83">
        <v>0</v>
      </c>
      <c r="AD155" s="83">
        <v>0</v>
      </c>
      <c r="AE155" s="83">
        <v>0</v>
      </c>
      <c r="AF155" s="83">
        <v>0</v>
      </c>
      <c r="AG155" s="83">
        <v>0</v>
      </c>
      <c r="AH155" s="83">
        <v>0</v>
      </c>
      <c r="AI155" s="83">
        <v>0</v>
      </c>
      <c r="AJ155" s="83">
        <v>0</v>
      </c>
      <c r="AK155" s="83">
        <v>0</v>
      </c>
    </row>
    <row r="156" spans="1:37" ht="16.350000000000001" customHeight="1">
      <c r="A156" s="82" t="s">
        <v>319</v>
      </c>
      <c r="B156" s="83">
        <v>0</v>
      </c>
      <c r="C156" s="83">
        <v>0</v>
      </c>
      <c r="D156" s="83">
        <v>0</v>
      </c>
      <c r="E156" s="83">
        <v>0</v>
      </c>
      <c r="F156" s="83">
        <v>0</v>
      </c>
      <c r="G156" s="83">
        <v>0</v>
      </c>
      <c r="H156" s="83">
        <v>0</v>
      </c>
      <c r="I156" s="83">
        <v>0</v>
      </c>
      <c r="J156" s="83">
        <v>0</v>
      </c>
      <c r="K156" s="83">
        <v>0</v>
      </c>
      <c r="L156" s="83">
        <v>0</v>
      </c>
      <c r="M156" s="83">
        <v>0</v>
      </c>
      <c r="N156" s="83">
        <v>0</v>
      </c>
      <c r="O156" s="83">
        <v>0</v>
      </c>
      <c r="P156" s="83">
        <v>0</v>
      </c>
      <c r="Q156" s="83">
        <v>0</v>
      </c>
      <c r="R156" s="83">
        <v>0</v>
      </c>
      <c r="S156" s="83">
        <v>0</v>
      </c>
      <c r="T156" s="83">
        <v>0</v>
      </c>
      <c r="U156" s="83">
        <v>0</v>
      </c>
      <c r="V156" s="83">
        <v>0</v>
      </c>
      <c r="W156" s="83">
        <v>0</v>
      </c>
      <c r="X156" s="83">
        <v>0</v>
      </c>
      <c r="Y156" s="83">
        <v>0</v>
      </c>
      <c r="Z156" s="83">
        <v>0</v>
      </c>
      <c r="AA156" s="83">
        <v>0</v>
      </c>
      <c r="AB156" s="83">
        <v>0</v>
      </c>
      <c r="AC156" s="83">
        <v>0</v>
      </c>
      <c r="AD156" s="83">
        <v>0</v>
      </c>
      <c r="AE156" s="83">
        <v>0</v>
      </c>
      <c r="AF156" s="83">
        <v>0</v>
      </c>
      <c r="AG156" s="83">
        <v>0</v>
      </c>
      <c r="AH156" s="83">
        <v>0</v>
      </c>
      <c r="AI156" s="83">
        <v>0</v>
      </c>
      <c r="AJ156" s="83">
        <v>0</v>
      </c>
      <c r="AK156" s="83">
        <v>0</v>
      </c>
    </row>
    <row r="157" spans="1:37" ht="16.350000000000001" customHeight="1">
      <c r="A157" s="82" t="s">
        <v>320</v>
      </c>
      <c r="B157" s="83">
        <v>0</v>
      </c>
      <c r="C157" s="83">
        <v>0</v>
      </c>
      <c r="D157" s="83">
        <v>0</v>
      </c>
      <c r="E157" s="83">
        <v>0</v>
      </c>
      <c r="F157" s="83">
        <v>0</v>
      </c>
      <c r="G157" s="83">
        <v>0</v>
      </c>
      <c r="H157" s="83">
        <v>0</v>
      </c>
      <c r="I157" s="83">
        <v>0</v>
      </c>
      <c r="J157" s="83">
        <v>0</v>
      </c>
      <c r="K157" s="83">
        <v>0</v>
      </c>
      <c r="L157" s="83">
        <v>0</v>
      </c>
      <c r="M157" s="83">
        <v>0</v>
      </c>
      <c r="N157" s="83">
        <v>0</v>
      </c>
      <c r="O157" s="83">
        <v>0</v>
      </c>
      <c r="P157" s="83">
        <v>0</v>
      </c>
      <c r="Q157" s="83">
        <v>0</v>
      </c>
      <c r="R157" s="83">
        <v>0</v>
      </c>
      <c r="S157" s="83">
        <v>0</v>
      </c>
      <c r="T157" s="83">
        <v>0</v>
      </c>
      <c r="U157" s="83">
        <v>0</v>
      </c>
      <c r="V157" s="83">
        <v>0</v>
      </c>
      <c r="W157" s="83">
        <v>0</v>
      </c>
      <c r="X157" s="83">
        <v>0</v>
      </c>
      <c r="Y157" s="83">
        <v>0</v>
      </c>
      <c r="Z157" s="83">
        <v>0</v>
      </c>
      <c r="AA157" s="83">
        <v>0</v>
      </c>
      <c r="AB157" s="83">
        <v>0</v>
      </c>
      <c r="AC157" s="83">
        <v>0</v>
      </c>
      <c r="AD157" s="83">
        <v>0</v>
      </c>
      <c r="AE157" s="83">
        <v>0</v>
      </c>
      <c r="AF157" s="83">
        <v>0</v>
      </c>
      <c r="AG157" s="83">
        <v>0</v>
      </c>
      <c r="AH157" s="83">
        <v>0</v>
      </c>
      <c r="AI157" s="83">
        <v>0</v>
      </c>
      <c r="AJ157" s="83">
        <v>0</v>
      </c>
      <c r="AK157" s="83">
        <v>0</v>
      </c>
    </row>
    <row r="158" spans="1:37" ht="16.350000000000001" customHeight="1">
      <c r="A158" s="82" t="s">
        <v>321</v>
      </c>
      <c r="B158" s="83">
        <v>0</v>
      </c>
      <c r="C158" s="83">
        <v>0</v>
      </c>
      <c r="D158" s="83">
        <v>0</v>
      </c>
      <c r="E158" s="83">
        <v>0</v>
      </c>
      <c r="F158" s="83">
        <v>0</v>
      </c>
      <c r="G158" s="83">
        <v>0</v>
      </c>
      <c r="H158" s="83">
        <v>0</v>
      </c>
      <c r="I158" s="83">
        <v>0</v>
      </c>
      <c r="J158" s="83">
        <v>0</v>
      </c>
      <c r="K158" s="83">
        <v>0</v>
      </c>
      <c r="L158" s="83">
        <v>0</v>
      </c>
      <c r="M158" s="83">
        <v>0</v>
      </c>
      <c r="N158" s="83">
        <v>0</v>
      </c>
      <c r="O158" s="83">
        <v>0</v>
      </c>
      <c r="P158" s="83">
        <v>0</v>
      </c>
      <c r="Q158" s="83">
        <v>0</v>
      </c>
      <c r="R158" s="83">
        <v>0</v>
      </c>
      <c r="S158" s="83">
        <v>0</v>
      </c>
      <c r="T158" s="83">
        <v>0</v>
      </c>
      <c r="U158" s="83">
        <v>0</v>
      </c>
      <c r="V158" s="83">
        <v>0</v>
      </c>
      <c r="W158" s="83">
        <v>0</v>
      </c>
      <c r="X158" s="83">
        <v>0</v>
      </c>
      <c r="Y158" s="83">
        <v>0</v>
      </c>
      <c r="Z158" s="83">
        <v>0</v>
      </c>
      <c r="AA158" s="83">
        <v>0</v>
      </c>
      <c r="AB158" s="83">
        <v>0</v>
      </c>
      <c r="AC158" s="83">
        <v>0</v>
      </c>
      <c r="AD158" s="83">
        <v>0</v>
      </c>
      <c r="AE158" s="83">
        <v>0</v>
      </c>
      <c r="AF158" s="83">
        <v>0</v>
      </c>
      <c r="AG158" s="83">
        <v>0</v>
      </c>
      <c r="AH158" s="83">
        <v>0</v>
      </c>
      <c r="AI158" s="83">
        <v>0</v>
      </c>
      <c r="AJ158" s="83">
        <v>0</v>
      </c>
      <c r="AK158" s="83">
        <v>0</v>
      </c>
    </row>
    <row r="159" spans="1:37" ht="16.350000000000001" customHeight="1">
      <c r="A159" s="82" t="s">
        <v>322</v>
      </c>
      <c r="B159" s="83">
        <v>0</v>
      </c>
      <c r="C159" s="83">
        <v>0</v>
      </c>
      <c r="D159" s="83">
        <v>0</v>
      </c>
      <c r="E159" s="83">
        <v>0</v>
      </c>
      <c r="F159" s="83">
        <v>0</v>
      </c>
      <c r="G159" s="83">
        <v>0</v>
      </c>
      <c r="H159" s="83">
        <v>0</v>
      </c>
      <c r="I159" s="83">
        <v>0</v>
      </c>
      <c r="J159" s="83">
        <v>0</v>
      </c>
      <c r="K159" s="83">
        <v>0</v>
      </c>
      <c r="L159" s="83">
        <v>0</v>
      </c>
      <c r="M159" s="83">
        <v>0</v>
      </c>
      <c r="N159" s="83">
        <v>0</v>
      </c>
      <c r="O159" s="83">
        <v>0</v>
      </c>
      <c r="P159" s="83">
        <v>0</v>
      </c>
      <c r="Q159" s="83">
        <v>0</v>
      </c>
      <c r="R159" s="83">
        <v>0</v>
      </c>
      <c r="S159" s="83">
        <v>0</v>
      </c>
      <c r="T159" s="83">
        <v>0</v>
      </c>
      <c r="U159" s="83">
        <v>0</v>
      </c>
      <c r="V159" s="83">
        <v>0</v>
      </c>
      <c r="W159" s="83">
        <v>0</v>
      </c>
      <c r="X159" s="83">
        <v>0</v>
      </c>
      <c r="Y159" s="83">
        <v>0</v>
      </c>
      <c r="Z159" s="83">
        <v>0</v>
      </c>
      <c r="AA159" s="83">
        <v>0</v>
      </c>
      <c r="AB159" s="83">
        <v>0</v>
      </c>
      <c r="AC159" s="83">
        <v>0</v>
      </c>
      <c r="AD159" s="83">
        <v>0</v>
      </c>
      <c r="AE159" s="83">
        <v>0</v>
      </c>
      <c r="AF159" s="83">
        <v>0</v>
      </c>
      <c r="AG159" s="83">
        <v>0</v>
      </c>
      <c r="AH159" s="83">
        <v>0</v>
      </c>
      <c r="AI159" s="83">
        <v>0</v>
      </c>
      <c r="AJ159" s="83">
        <v>0</v>
      </c>
      <c r="AK159" s="83">
        <v>0</v>
      </c>
    </row>
    <row r="160" spans="1:37" ht="16.350000000000001" customHeight="1">
      <c r="A160" s="82" t="s">
        <v>323</v>
      </c>
      <c r="B160" s="83">
        <v>0</v>
      </c>
      <c r="C160" s="83">
        <v>0</v>
      </c>
      <c r="D160" s="83">
        <v>0</v>
      </c>
      <c r="E160" s="83">
        <v>0</v>
      </c>
      <c r="F160" s="83">
        <v>0</v>
      </c>
      <c r="G160" s="83">
        <v>0</v>
      </c>
      <c r="H160" s="83">
        <v>0</v>
      </c>
      <c r="I160" s="83">
        <v>0</v>
      </c>
      <c r="J160" s="83">
        <v>0</v>
      </c>
      <c r="K160" s="83">
        <v>0</v>
      </c>
      <c r="L160" s="83">
        <v>0</v>
      </c>
      <c r="M160" s="83">
        <v>0</v>
      </c>
      <c r="N160" s="83">
        <v>0</v>
      </c>
      <c r="O160" s="83">
        <v>0</v>
      </c>
      <c r="P160" s="83">
        <v>0</v>
      </c>
      <c r="Q160" s="83">
        <v>0</v>
      </c>
      <c r="R160" s="83">
        <v>0</v>
      </c>
      <c r="S160" s="83">
        <v>0</v>
      </c>
      <c r="T160" s="83">
        <v>0</v>
      </c>
      <c r="U160" s="83">
        <v>0</v>
      </c>
      <c r="V160" s="83">
        <v>0</v>
      </c>
      <c r="W160" s="83">
        <v>0</v>
      </c>
      <c r="X160" s="83">
        <v>0</v>
      </c>
      <c r="Y160" s="83">
        <v>0</v>
      </c>
      <c r="Z160" s="83">
        <v>0</v>
      </c>
      <c r="AA160" s="83">
        <v>0</v>
      </c>
      <c r="AB160" s="83">
        <v>0</v>
      </c>
      <c r="AC160" s="83">
        <v>0</v>
      </c>
      <c r="AD160" s="83">
        <v>0</v>
      </c>
      <c r="AE160" s="83">
        <v>0</v>
      </c>
      <c r="AF160" s="83">
        <v>0</v>
      </c>
      <c r="AG160" s="83">
        <v>0</v>
      </c>
      <c r="AH160" s="83">
        <v>0</v>
      </c>
      <c r="AI160" s="83">
        <v>0</v>
      </c>
      <c r="AJ160" s="83">
        <v>0</v>
      </c>
      <c r="AK160" s="83">
        <v>0</v>
      </c>
    </row>
    <row r="161" spans="1:37" ht="16.350000000000001" customHeight="1">
      <c r="A161" s="82" t="s">
        <v>324</v>
      </c>
      <c r="B161" s="83">
        <v>0</v>
      </c>
      <c r="C161" s="83">
        <v>0</v>
      </c>
      <c r="D161" s="83">
        <v>0</v>
      </c>
      <c r="E161" s="83">
        <v>0</v>
      </c>
      <c r="F161" s="83">
        <v>0</v>
      </c>
      <c r="G161" s="83">
        <v>0</v>
      </c>
      <c r="H161" s="83">
        <v>0</v>
      </c>
      <c r="I161" s="83">
        <v>0</v>
      </c>
      <c r="J161" s="83">
        <v>0</v>
      </c>
      <c r="K161" s="83">
        <v>0</v>
      </c>
      <c r="L161" s="83">
        <v>0</v>
      </c>
      <c r="M161" s="83">
        <v>0</v>
      </c>
      <c r="N161" s="83">
        <v>0</v>
      </c>
      <c r="O161" s="83">
        <v>0</v>
      </c>
      <c r="P161" s="83">
        <v>0</v>
      </c>
      <c r="Q161" s="83">
        <v>0</v>
      </c>
      <c r="R161" s="83">
        <v>0</v>
      </c>
      <c r="S161" s="83">
        <v>0</v>
      </c>
      <c r="T161" s="83">
        <v>0</v>
      </c>
      <c r="U161" s="83">
        <v>0</v>
      </c>
      <c r="V161" s="83">
        <v>0</v>
      </c>
      <c r="W161" s="83">
        <v>0</v>
      </c>
      <c r="X161" s="83">
        <v>0</v>
      </c>
      <c r="Y161" s="83">
        <v>0</v>
      </c>
      <c r="Z161" s="83">
        <v>0</v>
      </c>
      <c r="AA161" s="83">
        <v>0</v>
      </c>
      <c r="AB161" s="83">
        <v>0</v>
      </c>
      <c r="AC161" s="83">
        <v>0</v>
      </c>
      <c r="AD161" s="83">
        <v>0</v>
      </c>
      <c r="AE161" s="83">
        <v>0</v>
      </c>
      <c r="AF161" s="83">
        <v>0</v>
      </c>
      <c r="AG161" s="83">
        <v>0</v>
      </c>
      <c r="AH161" s="83">
        <v>0</v>
      </c>
      <c r="AI161" s="83">
        <v>0</v>
      </c>
      <c r="AJ161" s="83">
        <v>0</v>
      </c>
      <c r="AK161" s="83">
        <v>0</v>
      </c>
    </row>
    <row r="162" spans="1:37" ht="16.350000000000001" customHeight="1">
      <c r="A162" s="82" t="s">
        <v>325</v>
      </c>
      <c r="B162" s="83">
        <v>0</v>
      </c>
      <c r="C162" s="83">
        <v>0</v>
      </c>
      <c r="D162" s="83">
        <v>0</v>
      </c>
      <c r="E162" s="83">
        <v>0</v>
      </c>
      <c r="F162" s="83">
        <v>0</v>
      </c>
      <c r="G162" s="83">
        <v>0</v>
      </c>
      <c r="H162" s="83">
        <v>0</v>
      </c>
      <c r="I162" s="83">
        <v>0</v>
      </c>
      <c r="J162" s="83">
        <v>0</v>
      </c>
      <c r="K162" s="83">
        <v>0</v>
      </c>
      <c r="L162" s="83">
        <v>0</v>
      </c>
      <c r="M162" s="83">
        <v>0</v>
      </c>
      <c r="N162" s="83">
        <v>0</v>
      </c>
      <c r="O162" s="83">
        <v>0</v>
      </c>
      <c r="P162" s="83">
        <v>0</v>
      </c>
      <c r="Q162" s="83">
        <v>0</v>
      </c>
      <c r="R162" s="83">
        <v>0</v>
      </c>
      <c r="S162" s="83">
        <v>0</v>
      </c>
      <c r="T162" s="83">
        <v>0</v>
      </c>
      <c r="U162" s="83">
        <v>0</v>
      </c>
      <c r="V162" s="83">
        <v>0</v>
      </c>
      <c r="W162" s="83">
        <v>0</v>
      </c>
      <c r="X162" s="83">
        <v>0</v>
      </c>
      <c r="Y162" s="83">
        <v>0</v>
      </c>
      <c r="Z162" s="83">
        <v>0</v>
      </c>
      <c r="AA162" s="83">
        <v>0</v>
      </c>
      <c r="AB162" s="83">
        <v>0</v>
      </c>
      <c r="AC162" s="83">
        <v>0</v>
      </c>
      <c r="AD162" s="83">
        <v>0</v>
      </c>
      <c r="AE162" s="83">
        <v>0</v>
      </c>
      <c r="AF162" s="83">
        <v>0</v>
      </c>
      <c r="AG162" s="83">
        <v>0</v>
      </c>
      <c r="AH162" s="83">
        <v>0</v>
      </c>
      <c r="AI162" s="83">
        <v>0</v>
      </c>
      <c r="AJ162" s="83">
        <v>0</v>
      </c>
      <c r="AK162" s="83">
        <v>0</v>
      </c>
    </row>
    <row r="163" spans="1:37" ht="16.350000000000001" customHeight="1">
      <c r="A163" s="82" t="s">
        <v>326</v>
      </c>
      <c r="B163" s="83">
        <v>0</v>
      </c>
      <c r="C163" s="83">
        <v>0</v>
      </c>
      <c r="D163" s="83">
        <v>0</v>
      </c>
      <c r="E163" s="83">
        <v>0</v>
      </c>
      <c r="F163" s="83">
        <v>0</v>
      </c>
      <c r="G163" s="83">
        <v>0</v>
      </c>
      <c r="H163" s="83">
        <v>0</v>
      </c>
      <c r="I163" s="83">
        <v>0</v>
      </c>
      <c r="J163" s="83">
        <v>0</v>
      </c>
      <c r="K163" s="83">
        <v>0</v>
      </c>
      <c r="L163" s="83">
        <v>0</v>
      </c>
      <c r="M163" s="83">
        <v>0</v>
      </c>
      <c r="N163" s="83">
        <v>0</v>
      </c>
      <c r="O163" s="83">
        <v>0</v>
      </c>
      <c r="P163" s="83">
        <v>0</v>
      </c>
      <c r="Q163" s="83">
        <v>0</v>
      </c>
      <c r="R163" s="83">
        <v>0</v>
      </c>
      <c r="S163" s="83">
        <v>0</v>
      </c>
      <c r="T163" s="83">
        <v>0</v>
      </c>
      <c r="U163" s="83">
        <v>0</v>
      </c>
      <c r="V163" s="83">
        <v>0</v>
      </c>
      <c r="W163" s="83">
        <v>0</v>
      </c>
      <c r="X163" s="83">
        <v>0</v>
      </c>
      <c r="Y163" s="83">
        <v>0</v>
      </c>
      <c r="Z163" s="83">
        <v>0</v>
      </c>
      <c r="AA163" s="83">
        <v>0</v>
      </c>
      <c r="AB163" s="83">
        <v>0</v>
      </c>
      <c r="AC163" s="83">
        <v>0</v>
      </c>
      <c r="AD163" s="83">
        <v>0</v>
      </c>
      <c r="AE163" s="83">
        <v>0</v>
      </c>
      <c r="AF163" s="83">
        <v>0</v>
      </c>
      <c r="AG163" s="83">
        <v>0</v>
      </c>
      <c r="AH163" s="83">
        <v>0</v>
      </c>
      <c r="AI163" s="83">
        <v>0</v>
      </c>
      <c r="AJ163" s="83">
        <v>0</v>
      </c>
      <c r="AK163" s="83">
        <v>0</v>
      </c>
    </row>
    <row r="164" spans="1:37" ht="16.350000000000001" customHeight="1">
      <c r="A164" s="82" t="s">
        <v>327</v>
      </c>
      <c r="B164" s="83">
        <v>0</v>
      </c>
      <c r="C164" s="83">
        <v>0</v>
      </c>
      <c r="D164" s="83">
        <v>0</v>
      </c>
      <c r="E164" s="83">
        <v>0</v>
      </c>
      <c r="F164" s="83">
        <v>0</v>
      </c>
      <c r="G164" s="83">
        <v>0</v>
      </c>
      <c r="H164" s="83">
        <v>0</v>
      </c>
      <c r="I164" s="83">
        <v>0</v>
      </c>
      <c r="J164" s="83">
        <v>0</v>
      </c>
      <c r="K164" s="83">
        <v>0</v>
      </c>
      <c r="L164" s="83">
        <v>0</v>
      </c>
      <c r="M164" s="83">
        <v>0</v>
      </c>
      <c r="N164" s="83">
        <v>0</v>
      </c>
      <c r="O164" s="83">
        <v>0</v>
      </c>
      <c r="P164" s="83">
        <v>0</v>
      </c>
      <c r="Q164" s="83">
        <v>0</v>
      </c>
      <c r="R164" s="83">
        <v>0</v>
      </c>
      <c r="S164" s="83">
        <v>0</v>
      </c>
      <c r="T164" s="83">
        <v>0</v>
      </c>
      <c r="U164" s="83">
        <v>0</v>
      </c>
      <c r="V164" s="83">
        <v>0</v>
      </c>
      <c r="W164" s="83">
        <v>0</v>
      </c>
      <c r="X164" s="83">
        <v>0</v>
      </c>
      <c r="Y164" s="83">
        <v>0</v>
      </c>
      <c r="Z164" s="83">
        <v>0</v>
      </c>
      <c r="AA164" s="83">
        <v>0</v>
      </c>
      <c r="AB164" s="83">
        <v>0</v>
      </c>
      <c r="AC164" s="83">
        <v>0</v>
      </c>
      <c r="AD164" s="83">
        <v>0</v>
      </c>
      <c r="AE164" s="83">
        <v>0</v>
      </c>
      <c r="AF164" s="83">
        <v>0</v>
      </c>
      <c r="AG164" s="83">
        <v>0</v>
      </c>
      <c r="AH164" s="83">
        <v>0</v>
      </c>
      <c r="AI164" s="83">
        <v>0</v>
      </c>
      <c r="AJ164" s="83">
        <v>0</v>
      </c>
      <c r="AK164" s="83">
        <v>0</v>
      </c>
    </row>
    <row r="165" spans="1:37" ht="16.350000000000001" customHeight="1">
      <c r="A165" s="82" t="s">
        <v>328</v>
      </c>
      <c r="B165" s="83">
        <v>0</v>
      </c>
      <c r="C165" s="83">
        <v>0</v>
      </c>
      <c r="D165" s="83">
        <v>0</v>
      </c>
      <c r="E165" s="83">
        <v>0</v>
      </c>
      <c r="F165" s="83">
        <v>0</v>
      </c>
      <c r="G165" s="83">
        <v>0</v>
      </c>
      <c r="H165" s="83">
        <v>0</v>
      </c>
      <c r="I165" s="83">
        <v>0</v>
      </c>
      <c r="J165" s="83">
        <v>0</v>
      </c>
      <c r="K165" s="83">
        <v>0</v>
      </c>
      <c r="L165" s="83">
        <v>0</v>
      </c>
      <c r="M165" s="83">
        <v>0</v>
      </c>
      <c r="N165" s="83">
        <v>0</v>
      </c>
      <c r="O165" s="83">
        <v>0</v>
      </c>
      <c r="P165" s="83">
        <v>0</v>
      </c>
      <c r="Q165" s="83">
        <v>0</v>
      </c>
      <c r="R165" s="83">
        <v>0</v>
      </c>
      <c r="S165" s="83">
        <v>0</v>
      </c>
      <c r="T165" s="83">
        <v>0</v>
      </c>
      <c r="U165" s="83">
        <v>0</v>
      </c>
      <c r="V165" s="83">
        <v>0</v>
      </c>
      <c r="W165" s="83">
        <v>0</v>
      </c>
      <c r="X165" s="83">
        <v>0</v>
      </c>
      <c r="Y165" s="83">
        <v>0</v>
      </c>
      <c r="Z165" s="83">
        <v>0</v>
      </c>
      <c r="AA165" s="83">
        <v>0</v>
      </c>
      <c r="AB165" s="83">
        <v>0</v>
      </c>
      <c r="AC165" s="83">
        <v>0</v>
      </c>
      <c r="AD165" s="83">
        <v>0</v>
      </c>
      <c r="AE165" s="83">
        <v>0</v>
      </c>
      <c r="AF165" s="83">
        <v>0</v>
      </c>
      <c r="AG165" s="83">
        <v>0</v>
      </c>
      <c r="AH165" s="83">
        <v>0</v>
      </c>
      <c r="AI165" s="83">
        <v>0</v>
      </c>
      <c r="AJ165" s="83">
        <v>0</v>
      </c>
      <c r="AK165" s="83">
        <v>0</v>
      </c>
    </row>
    <row r="166" spans="1:37" ht="16.350000000000001" customHeight="1">
      <c r="A166" s="82" t="s">
        <v>329</v>
      </c>
      <c r="B166" s="83">
        <v>0</v>
      </c>
      <c r="C166" s="83">
        <v>0</v>
      </c>
      <c r="D166" s="83">
        <v>0</v>
      </c>
      <c r="E166" s="83">
        <v>0</v>
      </c>
      <c r="F166" s="83">
        <v>0</v>
      </c>
      <c r="G166" s="83">
        <v>0</v>
      </c>
      <c r="H166" s="83">
        <v>0</v>
      </c>
      <c r="I166" s="83">
        <v>0</v>
      </c>
      <c r="J166" s="83">
        <v>0</v>
      </c>
      <c r="K166" s="83">
        <v>0</v>
      </c>
      <c r="L166" s="83">
        <v>0</v>
      </c>
      <c r="M166" s="83">
        <v>0</v>
      </c>
      <c r="N166" s="83">
        <v>0</v>
      </c>
      <c r="O166" s="83">
        <v>0</v>
      </c>
      <c r="P166" s="83">
        <v>0</v>
      </c>
      <c r="Q166" s="83">
        <v>0</v>
      </c>
      <c r="R166" s="83">
        <v>0</v>
      </c>
      <c r="S166" s="83">
        <v>0</v>
      </c>
      <c r="T166" s="83">
        <v>0</v>
      </c>
      <c r="U166" s="83">
        <v>0</v>
      </c>
      <c r="V166" s="83">
        <v>0</v>
      </c>
      <c r="W166" s="83">
        <v>0</v>
      </c>
      <c r="X166" s="83">
        <v>0</v>
      </c>
      <c r="Y166" s="83">
        <v>0</v>
      </c>
      <c r="Z166" s="83">
        <v>0</v>
      </c>
      <c r="AA166" s="83">
        <v>0</v>
      </c>
      <c r="AB166" s="83">
        <v>0</v>
      </c>
      <c r="AC166" s="83">
        <v>0</v>
      </c>
      <c r="AD166" s="83">
        <v>0</v>
      </c>
      <c r="AE166" s="83">
        <v>0</v>
      </c>
      <c r="AF166" s="83">
        <v>0</v>
      </c>
      <c r="AG166" s="83">
        <v>0</v>
      </c>
      <c r="AH166" s="83">
        <v>0</v>
      </c>
      <c r="AI166" s="83">
        <v>0</v>
      </c>
      <c r="AJ166" s="83">
        <v>0</v>
      </c>
      <c r="AK166" s="83">
        <v>0</v>
      </c>
    </row>
    <row r="167" spans="1:37" ht="16.350000000000001" customHeight="1">
      <c r="A167" s="82" t="s">
        <v>330</v>
      </c>
      <c r="B167" s="83">
        <v>0</v>
      </c>
      <c r="C167" s="83">
        <v>0</v>
      </c>
      <c r="D167" s="83">
        <v>0</v>
      </c>
      <c r="E167" s="83">
        <v>0</v>
      </c>
      <c r="F167" s="83">
        <v>0</v>
      </c>
      <c r="G167" s="83">
        <v>0</v>
      </c>
      <c r="H167" s="83">
        <v>0</v>
      </c>
      <c r="I167" s="83">
        <v>0</v>
      </c>
      <c r="J167" s="83">
        <v>0</v>
      </c>
      <c r="K167" s="83">
        <v>0</v>
      </c>
      <c r="L167" s="83">
        <v>0</v>
      </c>
      <c r="M167" s="83">
        <v>0</v>
      </c>
      <c r="N167" s="83">
        <v>0</v>
      </c>
      <c r="O167" s="83">
        <v>0</v>
      </c>
      <c r="P167" s="83">
        <v>0</v>
      </c>
      <c r="Q167" s="83">
        <v>0</v>
      </c>
      <c r="R167" s="83">
        <v>0</v>
      </c>
      <c r="S167" s="83">
        <v>0</v>
      </c>
      <c r="T167" s="83">
        <v>0</v>
      </c>
      <c r="U167" s="83">
        <v>0</v>
      </c>
      <c r="V167" s="83">
        <v>0</v>
      </c>
      <c r="W167" s="83">
        <v>0</v>
      </c>
      <c r="X167" s="83">
        <v>0</v>
      </c>
      <c r="Y167" s="83">
        <v>0</v>
      </c>
      <c r="Z167" s="83">
        <v>0</v>
      </c>
      <c r="AA167" s="83">
        <v>0</v>
      </c>
      <c r="AB167" s="83">
        <v>0</v>
      </c>
      <c r="AC167" s="83">
        <v>0</v>
      </c>
      <c r="AD167" s="83">
        <v>0</v>
      </c>
      <c r="AE167" s="83">
        <v>0</v>
      </c>
      <c r="AF167" s="83">
        <v>0</v>
      </c>
      <c r="AG167" s="83">
        <v>0</v>
      </c>
      <c r="AH167" s="83">
        <v>0</v>
      </c>
      <c r="AI167" s="83">
        <v>0</v>
      </c>
      <c r="AJ167" s="83">
        <v>0</v>
      </c>
      <c r="AK167" s="83">
        <v>0</v>
      </c>
    </row>
    <row r="168" spans="1:37" ht="16.350000000000001" customHeight="1">
      <c r="A168" s="82" t="s">
        <v>331</v>
      </c>
      <c r="B168" s="83">
        <v>0</v>
      </c>
      <c r="C168" s="83">
        <v>0</v>
      </c>
      <c r="D168" s="83">
        <v>0</v>
      </c>
      <c r="E168" s="83">
        <v>0</v>
      </c>
      <c r="F168" s="83">
        <v>0</v>
      </c>
      <c r="G168" s="83">
        <v>0</v>
      </c>
      <c r="H168" s="83">
        <v>0</v>
      </c>
      <c r="I168" s="83">
        <v>0</v>
      </c>
      <c r="J168" s="83">
        <v>0</v>
      </c>
      <c r="K168" s="83">
        <v>0</v>
      </c>
      <c r="L168" s="83">
        <v>0</v>
      </c>
      <c r="M168" s="83">
        <v>0</v>
      </c>
      <c r="N168" s="83">
        <v>0</v>
      </c>
      <c r="O168" s="83">
        <v>0</v>
      </c>
      <c r="P168" s="83">
        <v>0</v>
      </c>
      <c r="Q168" s="83">
        <v>0</v>
      </c>
      <c r="R168" s="83">
        <v>0</v>
      </c>
      <c r="S168" s="83">
        <v>0</v>
      </c>
      <c r="T168" s="83">
        <v>0</v>
      </c>
      <c r="U168" s="83">
        <v>0</v>
      </c>
      <c r="V168" s="83">
        <v>0</v>
      </c>
      <c r="W168" s="83">
        <v>0</v>
      </c>
      <c r="X168" s="83">
        <v>0</v>
      </c>
      <c r="Y168" s="83">
        <v>0</v>
      </c>
      <c r="Z168" s="83">
        <v>0</v>
      </c>
      <c r="AA168" s="83">
        <v>0</v>
      </c>
      <c r="AB168" s="83">
        <v>0</v>
      </c>
      <c r="AC168" s="83">
        <v>0</v>
      </c>
      <c r="AD168" s="83">
        <v>0</v>
      </c>
      <c r="AE168" s="83">
        <v>0</v>
      </c>
      <c r="AF168" s="83">
        <v>0</v>
      </c>
      <c r="AG168" s="83">
        <v>0</v>
      </c>
      <c r="AH168" s="83">
        <v>0</v>
      </c>
      <c r="AI168" s="83">
        <v>0</v>
      </c>
      <c r="AJ168" s="83">
        <v>0</v>
      </c>
      <c r="AK168" s="83">
        <v>0</v>
      </c>
    </row>
    <row r="169" spans="1:37" ht="16.350000000000001" customHeight="1">
      <c r="A169" s="82" t="s">
        <v>332</v>
      </c>
      <c r="B169" s="83">
        <v>0</v>
      </c>
      <c r="C169" s="83">
        <v>0</v>
      </c>
      <c r="D169" s="83">
        <v>0</v>
      </c>
      <c r="E169" s="83">
        <v>0</v>
      </c>
      <c r="F169" s="83">
        <v>0</v>
      </c>
      <c r="G169" s="83">
        <v>0</v>
      </c>
      <c r="H169" s="83">
        <v>0</v>
      </c>
      <c r="I169" s="83">
        <v>0</v>
      </c>
      <c r="J169" s="83">
        <v>0</v>
      </c>
      <c r="K169" s="83">
        <v>0</v>
      </c>
      <c r="L169" s="83">
        <v>0</v>
      </c>
      <c r="M169" s="83">
        <v>0</v>
      </c>
      <c r="N169" s="83">
        <v>0</v>
      </c>
      <c r="O169" s="83">
        <v>0</v>
      </c>
      <c r="P169" s="83">
        <v>0</v>
      </c>
      <c r="Q169" s="83">
        <v>0</v>
      </c>
      <c r="R169" s="83">
        <v>0</v>
      </c>
      <c r="S169" s="83">
        <v>0</v>
      </c>
      <c r="T169" s="83">
        <v>0</v>
      </c>
      <c r="U169" s="83">
        <v>0</v>
      </c>
      <c r="V169" s="83">
        <v>0</v>
      </c>
      <c r="W169" s="83">
        <v>0</v>
      </c>
      <c r="X169" s="83">
        <v>0</v>
      </c>
      <c r="Y169" s="83">
        <v>0</v>
      </c>
      <c r="Z169" s="83">
        <v>0</v>
      </c>
      <c r="AA169" s="83">
        <v>0</v>
      </c>
      <c r="AB169" s="83">
        <v>0</v>
      </c>
      <c r="AC169" s="83">
        <v>0</v>
      </c>
      <c r="AD169" s="83">
        <v>0</v>
      </c>
      <c r="AE169" s="83">
        <v>0</v>
      </c>
      <c r="AF169" s="83">
        <v>0</v>
      </c>
      <c r="AG169" s="83">
        <v>0</v>
      </c>
      <c r="AH169" s="83">
        <v>0</v>
      </c>
      <c r="AI169" s="83">
        <v>0</v>
      </c>
      <c r="AJ169" s="83">
        <v>0</v>
      </c>
      <c r="AK169" s="83">
        <v>0</v>
      </c>
    </row>
    <row r="170" spans="1:37" ht="16.350000000000001" customHeight="1">
      <c r="A170" s="82" t="s">
        <v>333</v>
      </c>
      <c r="B170" s="83">
        <v>0</v>
      </c>
      <c r="C170" s="83">
        <v>0</v>
      </c>
      <c r="D170" s="83">
        <v>0</v>
      </c>
      <c r="E170" s="83">
        <v>0</v>
      </c>
      <c r="F170" s="83">
        <v>0</v>
      </c>
      <c r="G170" s="83">
        <v>0</v>
      </c>
      <c r="H170" s="83">
        <v>0</v>
      </c>
      <c r="I170" s="83">
        <v>0</v>
      </c>
      <c r="J170" s="83">
        <v>0</v>
      </c>
      <c r="K170" s="83">
        <v>0</v>
      </c>
      <c r="L170" s="83">
        <v>0</v>
      </c>
      <c r="M170" s="83">
        <v>0</v>
      </c>
      <c r="N170" s="83">
        <v>0</v>
      </c>
      <c r="O170" s="83">
        <v>0</v>
      </c>
      <c r="P170" s="83">
        <v>0</v>
      </c>
      <c r="Q170" s="83">
        <v>0</v>
      </c>
      <c r="R170" s="83">
        <v>0</v>
      </c>
      <c r="S170" s="83">
        <v>0</v>
      </c>
      <c r="T170" s="83">
        <v>0</v>
      </c>
      <c r="U170" s="83">
        <v>0</v>
      </c>
      <c r="V170" s="83">
        <v>0</v>
      </c>
      <c r="W170" s="83">
        <v>0</v>
      </c>
      <c r="X170" s="83">
        <v>0</v>
      </c>
      <c r="Y170" s="83">
        <v>0</v>
      </c>
      <c r="Z170" s="83">
        <v>0</v>
      </c>
      <c r="AA170" s="83">
        <v>0</v>
      </c>
      <c r="AB170" s="83">
        <v>0</v>
      </c>
      <c r="AC170" s="83">
        <v>0</v>
      </c>
      <c r="AD170" s="83">
        <v>0</v>
      </c>
      <c r="AE170" s="83">
        <v>0</v>
      </c>
      <c r="AF170" s="83">
        <v>0</v>
      </c>
      <c r="AG170" s="83">
        <v>0</v>
      </c>
      <c r="AH170" s="83">
        <v>0</v>
      </c>
      <c r="AI170" s="83">
        <v>0</v>
      </c>
      <c r="AJ170" s="83">
        <v>0</v>
      </c>
      <c r="AK170" s="83">
        <v>0</v>
      </c>
    </row>
    <row r="171" spans="1:37" ht="16.350000000000001" customHeight="1">
      <c r="A171" s="82" t="s">
        <v>334</v>
      </c>
      <c r="B171" s="83">
        <v>0</v>
      </c>
      <c r="C171" s="83">
        <v>0</v>
      </c>
      <c r="D171" s="83">
        <v>0</v>
      </c>
      <c r="E171" s="83">
        <v>0</v>
      </c>
      <c r="F171" s="83">
        <v>0</v>
      </c>
      <c r="G171" s="83">
        <v>0</v>
      </c>
      <c r="H171" s="83">
        <v>0</v>
      </c>
      <c r="I171" s="83">
        <v>0</v>
      </c>
      <c r="J171" s="83">
        <v>0</v>
      </c>
      <c r="K171" s="83">
        <v>0</v>
      </c>
      <c r="L171" s="83">
        <v>0</v>
      </c>
      <c r="M171" s="83">
        <v>0</v>
      </c>
      <c r="N171" s="83">
        <v>0</v>
      </c>
      <c r="O171" s="83">
        <v>0</v>
      </c>
      <c r="P171" s="83">
        <v>0</v>
      </c>
      <c r="Q171" s="83">
        <v>0</v>
      </c>
      <c r="R171" s="83">
        <v>0</v>
      </c>
      <c r="S171" s="83">
        <v>0</v>
      </c>
      <c r="T171" s="83">
        <v>0</v>
      </c>
      <c r="U171" s="83">
        <v>0</v>
      </c>
      <c r="V171" s="83">
        <v>0</v>
      </c>
      <c r="W171" s="83">
        <v>0</v>
      </c>
      <c r="X171" s="83">
        <v>0</v>
      </c>
      <c r="Y171" s="83">
        <v>0</v>
      </c>
      <c r="Z171" s="83">
        <v>0</v>
      </c>
      <c r="AA171" s="83">
        <v>0</v>
      </c>
      <c r="AB171" s="83">
        <v>0</v>
      </c>
      <c r="AC171" s="83">
        <v>0</v>
      </c>
      <c r="AD171" s="83">
        <v>0</v>
      </c>
      <c r="AE171" s="83">
        <v>0</v>
      </c>
      <c r="AF171" s="83">
        <v>0</v>
      </c>
      <c r="AG171" s="83">
        <v>0</v>
      </c>
      <c r="AH171" s="83">
        <v>0</v>
      </c>
      <c r="AI171" s="83">
        <v>0</v>
      </c>
      <c r="AJ171" s="83">
        <v>0</v>
      </c>
      <c r="AK171" s="83">
        <v>0</v>
      </c>
    </row>
    <row r="172" spans="1:37" ht="16.350000000000001" customHeight="1">
      <c r="A172" s="82" t="s">
        <v>335</v>
      </c>
      <c r="B172" s="83">
        <v>0</v>
      </c>
      <c r="C172" s="83">
        <v>0</v>
      </c>
      <c r="D172" s="83">
        <v>0</v>
      </c>
      <c r="E172" s="83">
        <v>0</v>
      </c>
      <c r="F172" s="83">
        <v>0</v>
      </c>
      <c r="G172" s="83">
        <v>0</v>
      </c>
      <c r="H172" s="83">
        <v>0</v>
      </c>
      <c r="I172" s="83">
        <v>0</v>
      </c>
      <c r="J172" s="83">
        <v>0</v>
      </c>
      <c r="K172" s="83">
        <v>0</v>
      </c>
      <c r="L172" s="83">
        <v>0</v>
      </c>
      <c r="M172" s="83">
        <v>0</v>
      </c>
      <c r="N172" s="83">
        <v>0</v>
      </c>
      <c r="O172" s="83">
        <v>0</v>
      </c>
      <c r="P172" s="83">
        <v>0</v>
      </c>
      <c r="Q172" s="83">
        <v>0</v>
      </c>
      <c r="R172" s="83">
        <v>0</v>
      </c>
      <c r="S172" s="83">
        <v>0</v>
      </c>
      <c r="T172" s="83">
        <v>0</v>
      </c>
      <c r="U172" s="83">
        <v>0</v>
      </c>
      <c r="V172" s="83">
        <v>0</v>
      </c>
      <c r="W172" s="83">
        <v>0</v>
      </c>
      <c r="X172" s="83">
        <v>0</v>
      </c>
      <c r="Y172" s="83">
        <v>0</v>
      </c>
      <c r="Z172" s="83">
        <v>0</v>
      </c>
      <c r="AA172" s="83">
        <v>0</v>
      </c>
      <c r="AB172" s="83">
        <v>0</v>
      </c>
      <c r="AC172" s="83">
        <v>0</v>
      </c>
      <c r="AD172" s="83">
        <v>0</v>
      </c>
      <c r="AE172" s="83">
        <v>0</v>
      </c>
      <c r="AF172" s="83">
        <v>0</v>
      </c>
      <c r="AG172" s="83">
        <v>0</v>
      </c>
      <c r="AH172" s="83">
        <v>0</v>
      </c>
      <c r="AI172" s="83">
        <v>0</v>
      </c>
      <c r="AJ172" s="83">
        <v>0</v>
      </c>
      <c r="AK172" s="83">
        <v>0</v>
      </c>
    </row>
    <row r="173" spans="1:37" ht="16.350000000000001" customHeight="1">
      <c r="A173" s="82" t="s">
        <v>336</v>
      </c>
      <c r="B173" s="83">
        <v>0</v>
      </c>
      <c r="C173" s="83">
        <v>0</v>
      </c>
      <c r="D173" s="83">
        <v>0</v>
      </c>
      <c r="E173" s="83">
        <v>0</v>
      </c>
      <c r="F173" s="83">
        <v>0</v>
      </c>
      <c r="G173" s="83">
        <v>0</v>
      </c>
      <c r="H173" s="83">
        <v>0</v>
      </c>
      <c r="I173" s="83">
        <v>0</v>
      </c>
      <c r="J173" s="83">
        <v>0</v>
      </c>
      <c r="K173" s="83">
        <v>0</v>
      </c>
      <c r="L173" s="83">
        <v>0</v>
      </c>
      <c r="M173" s="83">
        <v>0</v>
      </c>
      <c r="N173" s="83">
        <v>0</v>
      </c>
      <c r="O173" s="83">
        <v>0</v>
      </c>
      <c r="P173" s="83">
        <v>0</v>
      </c>
      <c r="Q173" s="83">
        <v>0</v>
      </c>
      <c r="R173" s="83">
        <v>0</v>
      </c>
      <c r="S173" s="83">
        <v>0</v>
      </c>
      <c r="T173" s="83">
        <v>0</v>
      </c>
      <c r="U173" s="83">
        <v>0</v>
      </c>
      <c r="V173" s="83">
        <v>0</v>
      </c>
      <c r="W173" s="83">
        <v>0</v>
      </c>
      <c r="X173" s="83">
        <v>0</v>
      </c>
      <c r="Y173" s="83">
        <v>0</v>
      </c>
      <c r="Z173" s="83">
        <v>0</v>
      </c>
      <c r="AA173" s="83">
        <v>0</v>
      </c>
      <c r="AB173" s="83">
        <v>0</v>
      </c>
      <c r="AC173" s="83">
        <v>0</v>
      </c>
      <c r="AD173" s="83">
        <v>0</v>
      </c>
      <c r="AE173" s="83">
        <v>0</v>
      </c>
      <c r="AF173" s="83">
        <v>0</v>
      </c>
      <c r="AG173" s="83">
        <v>0</v>
      </c>
      <c r="AH173" s="83">
        <v>0</v>
      </c>
      <c r="AI173" s="83">
        <v>0</v>
      </c>
      <c r="AJ173" s="83">
        <v>0</v>
      </c>
      <c r="AK173" s="83">
        <v>0</v>
      </c>
    </row>
    <row r="174" spans="1:37" ht="16.350000000000001" customHeight="1">
      <c r="A174" s="82" t="s">
        <v>337</v>
      </c>
      <c r="B174" s="83">
        <v>0</v>
      </c>
      <c r="C174" s="83">
        <v>0</v>
      </c>
      <c r="D174" s="83">
        <v>0</v>
      </c>
      <c r="E174" s="83">
        <v>0</v>
      </c>
      <c r="F174" s="83">
        <v>0</v>
      </c>
      <c r="G174" s="83">
        <v>0</v>
      </c>
      <c r="H174" s="83">
        <v>0</v>
      </c>
      <c r="I174" s="83">
        <v>0</v>
      </c>
      <c r="J174" s="83">
        <v>0</v>
      </c>
      <c r="K174" s="83">
        <v>0</v>
      </c>
      <c r="L174" s="83">
        <v>0</v>
      </c>
      <c r="M174" s="83">
        <v>0</v>
      </c>
      <c r="N174" s="83">
        <v>0</v>
      </c>
      <c r="O174" s="83">
        <v>0</v>
      </c>
      <c r="P174" s="83">
        <v>0</v>
      </c>
      <c r="Q174" s="83">
        <v>0</v>
      </c>
      <c r="R174" s="83">
        <v>0</v>
      </c>
      <c r="S174" s="83">
        <v>0</v>
      </c>
      <c r="T174" s="83">
        <v>0</v>
      </c>
      <c r="U174" s="83">
        <v>0</v>
      </c>
      <c r="V174" s="83">
        <v>0</v>
      </c>
      <c r="W174" s="83">
        <v>0</v>
      </c>
      <c r="X174" s="83">
        <v>0</v>
      </c>
      <c r="Y174" s="83">
        <v>0</v>
      </c>
      <c r="Z174" s="83">
        <v>0</v>
      </c>
      <c r="AA174" s="83">
        <v>0</v>
      </c>
      <c r="AB174" s="83">
        <v>0</v>
      </c>
      <c r="AC174" s="83">
        <v>0</v>
      </c>
      <c r="AD174" s="83">
        <v>0</v>
      </c>
      <c r="AE174" s="83">
        <v>0</v>
      </c>
      <c r="AF174" s="83">
        <v>0</v>
      </c>
      <c r="AG174" s="83">
        <v>0</v>
      </c>
      <c r="AH174" s="83">
        <v>0</v>
      </c>
      <c r="AI174" s="83">
        <v>0</v>
      </c>
      <c r="AJ174" s="83">
        <v>0</v>
      </c>
      <c r="AK174" s="83">
        <v>0</v>
      </c>
    </row>
    <row r="175" spans="1:37" ht="16.350000000000001" customHeight="1">
      <c r="A175" s="82" t="s">
        <v>338</v>
      </c>
      <c r="B175" s="83">
        <v>0</v>
      </c>
      <c r="C175" s="83">
        <v>0</v>
      </c>
      <c r="D175" s="83">
        <v>0</v>
      </c>
      <c r="E175" s="83">
        <v>0</v>
      </c>
      <c r="F175" s="83">
        <v>0</v>
      </c>
      <c r="G175" s="83">
        <v>0</v>
      </c>
      <c r="H175" s="83">
        <v>0</v>
      </c>
      <c r="I175" s="83">
        <v>0</v>
      </c>
      <c r="J175" s="83">
        <v>0</v>
      </c>
      <c r="K175" s="83">
        <v>0</v>
      </c>
      <c r="L175" s="83">
        <v>0</v>
      </c>
      <c r="M175" s="83">
        <v>0</v>
      </c>
      <c r="N175" s="83">
        <v>0</v>
      </c>
      <c r="O175" s="83">
        <v>0</v>
      </c>
      <c r="P175" s="83">
        <v>0</v>
      </c>
      <c r="Q175" s="83">
        <v>0</v>
      </c>
      <c r="R175" s="83">
        <v>0</v>
      </c>
      <c r="S175" s="83">
        <v>0</v>
      </c>
      <c r="T175" s="83">
        <v>0</v>
      </c>
      <c r="U175" s="83">
        <v>0</v>
      </c>
      <c r="V175" s="83">
        <v>0</v>
      </c>
      <c r="W175" s="83">
        <v>0</v>
      </c>
      <c r="X175" s="83">
        <v>0</v>
      </c>
      <c r="Y175" s="83">
        <v>0</v>
      </c>
      <c r="Z175" s="83">
        <v>0</v>
      </c>
      <c r="AA175" s="83">
        <v>0</v>
      </c>
      <c r="AB175" s="83">
        <v>0</v>
      </c>
      <c r="AC175" s="83">
        <v>0</v>
      </c>
      <c r="AD175" s="83">
        <v>0</v>
      </c>
      <c r="AE175" s="83">
        <v>0</v>
      </c>
      <c r="AF175" s="83">
        <v>0</v>
      </c>
      <c r="AG175" s="83">
        <v>0</v>
      </c>
      <c r="AH175" s="83">
        <v>0</v>
      </c>
      <c r="AI175" s="83">
        <v>0</v>
      </c>
      <c r="AJ175" s="83">
        <v>0</v>
      </c>
      <c r="AK175" s="83">
        <v>0</v>
      </c>
    </row>
    <row r="176" spans="1:37" ht="16.350000000000001" customHeight="1">
      <c r="A176" s="82" t="s">
        <v>339</v>
      </c>
      <c r="B176" s="83">
        <v>0</v>
      </c>
      <c r="C176" s="83">
        <v>0</v>
      </c>
      <c r="D176" s="83">
        <v>0</v>
      </c>
      <c r="E176" s="83">
        <v>0</v>
      </c>
      <c r="F176" s="83">
        <v>0</v>
      </c>
      <c r="G176" s="83">
        <v>0</v>
      </c>
      <c r="H176" s="83">
        <v>0</v>
      </c>
      <c r="I176" s="83">
        <v>0</v>
      </c>
      <c r="J176" s="83">
        <v>0</v>
      </c>
      <c r="K176" s="83">
        <v>0</v>
      </c>
      <c r="L176" s="83">
        <v>0</v>
      </c>
      <c r="M176" s="83">
        <v>0</v>
      </c>
      <c r="N176" s="83">
        <v>0</v>
      </c>
      <c r="O176" s="83">
        <v>0</v>
      </c>
      <c r="P176" s="83">
        <v>0</v>
      </c>
      <c r="Q176" s="83">
        <v>0</v>
      </c>
      <c r="R176" s="83">
        <v>0</v>
      </c>
      <c r="S176" s="83">
        <v>0</v>
      </c>
      <c r="T176" s="83">
        <v>0</v>
      </c>
      <c r="U176" s="83">
        <v>0</v>
      </c>
      <c r="V176" s="83">
        <v>0</v>
      </c>
      <c r="W176" s="83">
        <v>0</v>
      </c>
      <c r="X176" s="83">
        <v>0</v>
      </c>
      <c r="Y176" s="83">
        <v>0</v>
      </c>
      <c r="Z176" s="83">
        <v>0</v>
      </c>
      <c r="AA176" s="83">
        <v>0</v>
      </c>
      <c r="AB176" s="83">
        <v>0</v>
      </c>
      <c r="AC176" s="83">
        <v>0</v>
      </c>
      <c r="AD176" s="83">
        <v>0</v>
      </c>
      <c r="AE176" s="83">
        <v>0</v>
      </c>
      <c r="AF176" s="83">
        <v>0</v>
      </c>
      <c r="AG176" s="83">
        <v>0</v>
      </c>
      <c r="AH176" s="83">
        <v>0</v>
      </c>
      <c r="AI176" s="83">
        <v>0</v>
      </c>
      <c r="AJ176" s="83">
        <v>0</v>
      </c>
      <c r="AK176" s="83">
        <v>0</v>
      </c>
    </row>
    <row r="177" spans="1:37" ht="16.350000000000001" customHeight="1">
      <c r="A177" s="82" t="s">
        <v>340</v>
      </c>
      <c r="B177" s="83">
        <v>0</v>
      </c>
      <c r="C177" s="83">
        <v>0</v>
      </c>
      <c r="D177" s="83">
        <v>0</v>
      </c>
      <c r="E177" s="83">
        <v>0</v>
      </c>
      <c r="F177" s="83">
        <v>0</v>
      </c>
      <c r="G177" s="83">
        <v>0</v>
      </c>
      <c r="H177" s="83">
        <v>0</v>
      </c>
      <c r="I177" s="83">
        <v>0</v>
      </c>
      <c r="J177" s="83">
        <v>0</v>
      </c>
      <c r="K177" s="83">
        <v>0</v>
      </c>
      <c r="L177" s="83">
        <v>0</v>
      </c>
      <c r="M177" s="83">
        <v>0</v>
      </c>
      <c r="N177" s="83">
        <v>0</v>
      </c>
      <c r="O177" s="83">
        <v>0</v>
      </c>
      <c r="P177" s="83">
        <v>0</v>
      </c>
      <c r="Q177" s="83">
        <v>0</v>
      </c>
      <c r="R177" s="83">
        <v>0</v>
      </c>
      <c r="S177" s="83">
        <v>0</v>
      </c>
      <c r="T177" s="83">
        <v>0</v>
      </c>
      <c r="U177" s="83">
        <v>0</v>
      </c>
      <c r="V177" s="83">
        <v>0</v>
      </c>
      <c r="W177" s="83">
        <v>0</v>
      </c>
      <c r="X177" s="83">
        <v>0</v>
      </c>
      <c r="Y177" s="83">
        <v>0</v>
      </c>
      <c r="Z177" s="83">
        <v>0</v>
      </c>
      <c r="AA177" s="83">
        <v>0</v>
      </c>
      <c r="AB177" s="83">
        <v>0</v>
      </c>
      <c r="AC177" s="83">
        <v>0</v>
      </c>
      <c r="AD177" s="83">
        <v>0</v>
      </c>
      <c r="AE177" s="83">
        <v>0</v>
      </c>
      <c r="AF177" s="83">
        <v>0</v>
      </c>
      <c r="AG177" s="83">
        <v>0</v>
      </c>
      <c r="AH177" s="83">
        <v>0</v>
      </c>
      <c r="AI177" s="83">
        <v>0</v>
      </c>
      <c r="AJ177" s="83">
        <v>0</v>
      </c>
      <c r="AK177" s="83">
        <v>0</v>
      </c>
    </row>
    <row r="178" spans="1:37" ht="16.350000000000001" customHeight="1">
      <c r="A178" s="82" t="s">
        <v>341</v>
      </c>
      <c r="B178" s="83">
        <v>0</v>
      </c>
      <c r="C178" s="83">
        <v>0</v>
      </c>
      <c r="D178" s="83">
        <v>0</v>
      </c>
      <c r="E178" s="83">
        <v>0</v>
      </c>
      <c r="F178" s="83">
        <v>0</v>
      </c>
      <c r="G178" s="83">
        <v>0</v>
      </c>
      <c r="H178" s="83">
        <v>0</v>
      </c>
      <c r="I178" s="83">
        <v>0</v>
      </c>
      <c r="J178" s="83">
        <v>0</v>
      </c>
      <c r="K178" s="83">
        <v>0</v>
      </c>
      <c r="L178" s="83">
        <v>0</v>
      </c>
      <c r="M178" s="83">
        <v>0</v>
      </c>
      <c r="N178" s="83">
        <v>0</v>
      </c>
      <c r="O178" s="83">
        <v>0</v>
      </c>
      <c r="P178" s="83">
        <v>0</v>
      </c>
      <c r="Q178" s="83">
        <v>0</v>
      </c>
      <c r="R178" s="83">
        <v>0</v>
      </c>
      <c r="S178" s="83">
        <v>0</v>
      </c>
      <c r="T178" s="83">
        <v>0</v>
      </c>
      <c r="U178" s="83">
        <v>0</v>
      </c>
      <c r="V178" s="83">
        <v>0</v>
      </c>
      <c r="W178" s="83">
        <v>0</v>
      </c>
      <c r="X178" s="83">
        <v>0</v>
      </c>
      <c r="Y178" s="83">
        <v>0</v>
      </c>
      <c r="Z178" s="83">
        <v>0</v>
      </c>
      <c r="AA178" s="83">
        <v>0</v>
      </c>
      <c r="AB178" s="83">
        <v>0</v>
      </c>
      <c r="AC178" s="83">
        <v>0</v>
      </c>
      <c r="AD178" s="83">
        <v>0</v>
      </c>
      <c r="AE178" s="83">
        <v>0</v>
      </c>
      <c r="AF178" s="83">
        <v>0</v>
      </c>
      <c r="AG178" s="83">
        <v>0</v>
      </c>
      <c r="AH178" s="83">
        <v>0</v>
      </c>
      <c r="AI178" s="83">
        <v>0</v>
      </c>
      <c r="AJ178" s="83">
        <v>0</v>
      </c>
      <c r="AK178" s="83">
        <v>0</v>
      </c>
    </row>
    <row r="179" spans="1:37" ht="16.350000000000001" customHeight="1">
      <c r="A179" s="82" t="s">
        <v>342</v>
      </c>
      <c r="B179" s="83">
        <v>0</v>
      </c>
      <c r="C179" s="83">
        <v>0</v>
      </c>
      <c r="D179" s="83">
        <v>0</v>
      </c>
      <c r="E179" s="83">
        <v>0</v>
      </c>
      <c r="F179" s="83">
        <v>0</v>
      </c>
      <c r="G179" s="83">
        <v>0</v>
      </c>
      <c r="H179" s="83">
        <v>0</v>
      </c>
      <c r="I179" s="83">
        <v>0</v>
      </c>
      <c r="J179" s="83">
        <v>0</v>
      </c>
      <c r="K179" s="83">
        <v>0</v>
      </c>
      <c r="L179" s="83">
        <v>0</v>
      </c>
      <c r="M179" s="83">
        <v>0</v>
      </c>
      <c r="N179" s="83">
        <v>0</v>
      </c>
      <c r="O179" s="83">
        <v>0</v>
      </c>
      <c r="P179" s="83">
        <v>0</v>
      </c>
      <c r="Q179" s="83">
        <v>0</v>
      </c>
      <c r="R179" s="83">
        <v>0</v>
      </c>
      <c r="S179" s="83">
        <v>0</v>
      </c>
      <c r="T179" s="83">
        <v>0</v>
      </c>
      <c r="U179" s="83">
        <v>0</v>
      </c>
      <c r="V179" s="83">
        <v>0</v>
      </c>
      <c r="W179" s="83">
        <v>0</v>
      </c>
      <c r="X179" s="83">
        <v>0</v>
      </c>
      <c r="Y179" s="83">
        <v>0</v>
      </c>
      <c r="Z179" s="83">
        <v>0</v>
      </c>
      <c r="AA179" s="83">
        <v>0</v>
      </c>
      <c r="AB179" s="83">
        <v>0</v>
      </c>
      <c r="AC179" s="83">
        <v>0</v>
      </c>
      <c r="AD179" s="83">
        <v>0</v>
      </c>
      <c r="AE179" s="83">
        <v>0</v>
      </c>
      <c r="AF179" s="83">
        <v>0</v>
      </c>
      <c r="AG179" s="83">
        <v>0</v>
      </c>
      <c r="AH179" s="83">
        <v>0</v>
      </c>
      <c r="AI179" s="83">
        <v>0</v>
      </c>
      <c r="AJ179" s="83">
        <v>0</v>
      </c>
      <c r="AK179" s="83">
        <v>0</v>
      </c>
    </row>
    <row r="180" spans="1:37" ht="16.350000000000001" customHeight="1">
      <c r="A180" s="82" t="s">
        <v>343</v>
      </c>
      <c r="B180" s="83">
        <v>0</v>
      </c>
      <c r="C180" s="83">
        <v>0</v>
      </c>
      <c r="D180" s="83">
        <v>0</v>
      </c>
      <c r="E180" s="83">
        <v>0</v>
      </c>
      <c r="F180" s="83">
        <v>0</v>
      </c>
      <c r="G180" s="83">
        <v>0</v>
      </c>
      <c r="H180" s="83">
        <v>0</v>
      </c>
      <c r="I180" s="83">
        <v>0</v>
      </c>
      <c r="J180" s="83">
        <v>0</v>
      </c>
      <c r="K180" s="83">
        <v>0</v>
      </c>
      <c r="L180" s="83">
        <v>0</v>
      </c>
      <c r="M180" s="83">
        <v>0</v>
      </c>
      <c r="N180" s="83">
        <v>0</v>
      </c>
      <c r="O180" s="83">
        <v>0</v>
      </c>
      <c r="P180" s="83">
        <v>0</v>
      </c>
      <c r="Q180" s="83">
        <v>0</v>
      </c>
      <c r="R180" s="83">
        <v>0</v>
      </c>
      <c r="S180" s="83">
        <v>0</v>
      </c>
      <c r="T180" s="83">
        <v>0</v>
      </c>
      <c r="U180" s="83">
        <v>0</v>
      </c>
      <c r="V180" s="83">
        <v>0</v>
      </c>
      <c r="W180" s="83">
        <v>0</v>
      </c>
      <c r="X180" s="83">
        <v>0</v>
      </c>
      <c r="Y180" s="83">
        <v>0</v>
      </c>
      <c r="Z180" s="83">
        <v>0</v>
      </c>
      <c r="AA180" s="83">
        <v>0</v>
      </c>
      <c r="AB180" s="83">
        <v>0</v>
      </c>
      <c r="AC180" s="83">
        <v>0</v>
      </c>
      <c r="AD180" s="83">
        <v>0</v>
      </c>
      <c r="AE180" s="83">
        <v>0</v>
      </c>
      <c r="AF180" s="83">
        <v>0</v>
      </c>
      <c r="AG180" s="83">
        <v>0</v>
      </c>
      <c r="AH180" s="83">
        <v>0</v>
      </c>
      <c r="AI180" s="83">
        <v>0</v>
      </c>
      <c r="AJ180" s="83">
        <v>0</v>
      </c>
      <c r="AK180" s="83">
        <v>0</v>
      </c>
    </row>
    <row r="181" spans="1:37" ht="16.350000000000001" customHeight="1">
      <c r="A181" s="82" t="s">
        <v>344</v>
      </c>
      <c r="B181" s="83">
        <v>0</v>
      </c>
      <c r="C181" s="83">
        <v>0</v>
      </c>
      <c r="D181" s="83">
        <v>0</v>
      </c>
      <c r="E181" s="83">
        <v>0</v>
      </c>
      <c r="F181" s="83">
        <v>0</v>
      </c>
      <c r="G181" s="83">
        <v>0</v>
      </c>
      <c r="H181" s="83">
        <v>0</v>
      </c>
      <c r="I181" s="83">
        <v>0</v>
      </c>
      <c r="J181" s="83">
        <v>0</v>
      </c>
      <c r="K181" s="83">
        <v>0</v>
      </c>
      <c r="L181" s="83">
        <v>0</v>
      </c>
      <c r="M181" s="83">
        <v>0</v>
      </c>
      <c r="N181" s="83">
        <v>0</v>
      </c>
      <c r="O181" s="83">
        <v>0</v>
      </c>
      <c r="P181" s="83">
        <v>0</v>
      </c>
      <c r="Q181" s="83">
        <v>0</v>
      </c>
      <c r="R181" s="83">
        <v>0</v>
      </c>
      <c r="S181" s="83">
        <v>0</v>
      </c>
      <c r="T181" s="83">
        <v>0</v>
      </c>
      <c r="U181" s="83">
        <v>0</v>
      </c>
      <c r="V181" s="83">
        <v>0</v>
      </c>
      <c r="W181" s="83">
        <v>0</v>
      </c>
      <c r="X181" s="83">
        <v>0</v>
      </c>
      <c r="Y181" s="83">
        <v>0</v>
      </c>
      <c r="Z181" s="83">
        <v>0</v>
      </c>
      <c r="AA181" s="83">
        <v>0</v>
      </c>
      <c r="AB181" s="83">
        <v>0</v>
      </c>
      <c r="AC181" s="83">
        <v>0</v>
      </c>
      <c r="AD181" s="83">
        <v>0</v>
      </c>
      <c r="AE181" s="83">
        <v>0</v>
      </c>
      <c r="AF181" s="83">
        <v>0</v>
      </c>
      <c r="AG181" s="83">
        <v>0</v>
      </c>
      <c r="AH181" s="83">
        <v>0</v>
      </c>
      <c r="AI181" s="83">
        <v>0</v>
      </c>
      <c r="AJ181" s="83">
        <v>0</v>
      </c>
      <c r="AK181" s="83">
        <v>0</v>
      </c>
    </row>
    <row r="182" spans="1:37" ht="16.350000000000001" customHeight="1">
      <c r="A182" s="82" t="s">
        <v>345</v>
      </c>
      <c r="B182" s="83">
        <v>0</v>
      </c>
      <c r="C182" s="83">
        <v>0</v>
      </c>
      <c r="D182" s="83">
        <v>0</v>
      </c>
      <c r="E182" s="83">
        <v>0</v>
      </c>
      <c r="F182" s="83">
        <v>0</v>
      </c>
      <c r="G182" s="83">
        <v>0</v>
      </c>
      <c r="H182" s="83">
        <v>0</v>
      </c>
      <c r="I182" s="83">
        <v>0</v>
      </c>
      <c r="J182" s="83">
        <v>0</v>
      </c>
      <c r="K182" s="83">
        <v>0</v>
      </c>
      <c r="L182" s="83">
        <v>0</v>
      </c>
      <c r="M182" s="83">
        <v>0</v>
      </c>
      <c r="N182" s="83">
        <v>0</v>
      </c>
      <c r="O182" s="83">
        <v>0</v>
      </c>
      <c r="P182" s="83">
        <v>0</v>
      </c>
      <c r="Q182" s="83">
        <v>0</v>
      </c>
      <c r="R182" s="83">
        <v>0</v>
      </c>
      <c r="S182" s="83">
        <v>0</v>
      </c>
      <c r="T182" s="83">
        <v>0</v>
      </c>
      <c r="U182" s="83">
        <v>0</v>
      </c>
      <c r="V182" s="83">
        <v>0</v>
      </c>
      <c r="W182" s="83">
        <v>0</v>
      </c>
      <c r="X182" s="83">
        <v>0</v>
      </c>
      <c r="Y182" s="83">
        <v>0</v>
      </c>
      <c r="Z182" s="83">
        <v>0</v>
      </c>
      <c r="AA182" s="83">
        <v>0</v>
      </c>
      <c r="AB182" s="83">
        <v>0</v>
      </c>
      <c r="AC182" s="83">
        <v>0</v>
      </c>
      <c r="AD182" s="83">
        <v>0</v>
      </c>
      <c r="AE182" s="83">
        <v>0</v>
      </c>
      <c r="AF182" s="83">
        <v>0</v>
      </c>
      <c r="AG182" s="83">
        <v>0</v>
      </c>
      <c r="AH182" s="83">
        <v>0</v>
      </c>
      <c r="AI182" s="83">
        <v>0</v>
      </c>
      <c r="AJ182" s="83">
        <v>0</v>
      </c>
      <c r="AK182" s="83">
        <v>0</v>
      </c>
    </row>
    <row r="183" spans="1:37" ht="16.350000000000001" customHeight="1">
      <c r="A183" s="82" t="s">
        <v>346</v>
      </c>
      <c r="B183" s="83">
        <v>0</v>
      </c>
      <c r="C183" s="83">
        <v>0</v>
      </c>
      <c r="D183" s="83">
        <v>0</v>
      </c>
      <c r="E183" s="83">
        <v>0</v>
      </c>
      <c r="F183" s="83">
        <v>0</v>
      </c>
      <c r="G183" s="83">
        <v>0</v>
      </c>
      <c r="H183" s="83">
        <v>0</v>
      </c>
      <c r="I183" s="83">
        <v>0</v>
      </c>
      <c r="J183" s="83">
        <v>0</v>
      </c>
      <c r="K183" s="83">
        <v>0</v>
      </c>
      <c r="L183" s="83">
        <v>0</v>
      </c>
      <c r="M183" s="83">
        <v>0</v>
      </c>
      <c r="N183" s="83">
        <v>0</v>
      </c>
      <c r="O183" s="83">
        <v>0</v>
      </c>
      <c r="P183" s="83">
        <v>0</v>
      </c>
      <c r="Q183" s="83">
        <v>0</v>
      </c>
      <c r="R183" s="83">
        <v>0</v>
      </c>
      <c r="S183" s="83">
        <v>0</v>
      </c>
      <c r="T183" s="83">
        <v>0</v>
      </c>
      <c r="U183" s="83">
        <v>0</v>
      </c>
      <c r="V183" s="83">
        <v>0</v>
      </c>
      <c r="W183" s="83">
        <v>0</v>
      </c>
      <c r="X183" s="83">
        <v>0</v>
      </c>
      <c r="Y183" s="83">
        <v>0</v>
      </c>
      <c r="Z183" s="83">
        <v>0</v>
      </c>
      <c r="AA183" s="83">
        <v>0</v>
      </c>
      <c r="AB183" s="83">
        <v>0</v>
      </c>
      <c r="AC183" s="83">
        <v>0</v>
      </c>
      <c r="AD183" s="83">
        <v>0</v>
      </c>
      <c r="AE183" s="83">
        <v>0</v>
      </c>
      <c r="AF183" s="83">
        <v>0</v>
      </c>
      <c r="AG183" s="83">
        <v>0</v>
      </c>
      <c r="AH183" s="83">
        <v>0</v>
      </c>
      <c r="AI183" s="83">
        <v>0</v>
      </c>
      <c r="AJ183" s="83">
        <v>0</v>
      </c>
      <c r="AK183" s="83">
        <v>0</v>
      </c>
    </row>
    <row r="184" spans="1:37" ht="16.350000000000001" customHeight="1">
      <c r="A184" s="82" t="s">
        <v>347</v>
      </c>
      <c r="B184" s="83">
        <v>0</v>
      </c>
      <c r="C184" s="83">
        <v>0</v>
      </c>
      <c r="D184" s="83">
        <v>0</v>
      </c>
      <c r="E184" s="83">
        <v>0</v>
      </c>
      <c r="F184" s="83">
        <v>0</v>
      </c>
      <c r="G184" s="83">
        <v>0</v>
      </c>
      <c r="H184" s="83">
        <v>0</v>
      </c>
      <c r="I184" s="83">
        <v>0</v>
      </c>
      <c r="J184" s="83">
        <v>0</v>
      </c>
      <c r="K184" s="83">
        <v>0</v>
      </c>
      <c r="L184" s="83">
        <v>0</v>
      </c>
      <c r="M184" s="83">
        <v>0</v>
      </c>
      <c r="N184" s="83">
        <v>0</v>
      </c>
      <c r="O184" s="83">
        <v>0</v>
      </c>
      <c r="P184" s="83">
        <v>0</v>
      </c>
      <c r="Q184" s="83">
        <v>0</v>
      </c>
      <c r="R184" s="83">
        <v>0</v>
      </c>
      <c r="S184" s="83">
        <v>0</v>
      </c>
      <c r="T184" s="83">
        <v>0</v>
      </c>
      <c r="U184" s="83">
        <v>0</v>
      </c>
      <c r="V184" s="83">
        <v>0</v>
      </c>
      <c r="W184" s="83">
        <v>0</v>
      </c>
      <c r="X184" s="83">
        <v>0</v>
      </c>
      <c r="Y184" s="83">
        <v>0</v>
      </c>
      <c r="Z184" s="83">
        <v>0</v>
      </c>
      <c r="AA184" s="83">
        <v>0</v>
      </c>
      <c r="AB184" s="83">
        <v>0</v>
      </c>
      <c r="AC184" s="83">
        <v>0</v>
      </c>
      <c r="AD184" s="83">
        <v>0</v>
      </c>
      <c r="AE184" s="83">
        <v>0</v>
      </c>
      <c r="AF184" s="83">
        <v>0</v>
      </c>
      <c r="AG184" s="83">
        <v>0</v>
      </c>
      <c r="AH184" s="83">
        <v>0</v>
      </c>
      <c r="AI184" s="83">
        <v>0</v>
      </c>
      <c r="AJ184" s="83">
        <v>0</v>
      </c>
      <c r="AK184" s="83">
        <v>0</v>
      </c>
    </row>
    <row r="185" spans="1:37" ht="16.350000000000001" customHeight="1">
      <c r="A185" s="82" t="s">
        <v>348</v>
      </c>
      <c r="B185" s="83">
        <v>0</v>
      </c>
      <c r="C185" s="83">
        <v>0</v>
      </c>
      <c r="D185" s="83">
        <v>0</v>
      </c>
      <c r="E185" s="83">
        <v>0</v>
      </c>
      <c r="F185" s="83">
        <v>0</v>
      </c>
      <c r="G185" s="83">
        <v>0</v>
      </c>
      <c r="H185" s="83">
        <v>0</v>
      </c>
      <c r="I185" s="83">
        <v>0</v>
      </c>
      <c r="J185" s="83">
        <v>0</v>
      </c>
      <c r="K185" s="83">
        <v>0</v>
      </c>
      <c r="L185" s="83">
        <v>0</v>
      </c>
      <c r="M185" s="83">
        <v>0</v>
      </c>
      <c r="N185" s="83">
        <v>0</v>
      </c>
      <c r="O185" s="83">
        <v>0</v>
      </c>
      <c r="P185" s="83">
        <v>0</v>
      </c>
      <c r="Q185" s="83">
        <v>0</v>
      </c>
      <c r="R185" s="83">
        <v>0</v>
      </c>
      <c r="S185" s="83">
        <v>0</v>
      </c>
      <c r="T185" s="83">
        <v>0</v>
      </c>
      <c r="U185" s="83">
        <v>0</v>
      </c>
      <c r="V185" s="83">
        <v>0</v>
      </c>
      <c r="W185" s="83">
        <v>0</v>
      </c>
      <c r="X185" s="83">
        <v>0</v>
      </c>
      <c r="Y185" s="83">
        <v>0</v>
      </c>
      <c r="Z185" s="83">
        <v>0</v>
      </c>
      <c r="AA185" s="83">
        <v>0</v>
      </c>
      <c r="AB185" s="83">
        <v>0</v>
      </c>
      <c r="AC185" s="83">
        <v>0</v>
      </c>
      <c r="AD185" s="83">
        <v>0</v>
      </c>
      <c r="AE185" s="83">
        <v>0</v>
      </c>
      <c r="AF185" s="83">
        <v>0</v>
      </c>
      <c r="AG185" s="83">
        <v>0</v>
      </c>
      <c r="AH185" s="83">
        <v>0</v>
      </c>
      <c r="AI185" s="83">
        <v>0</v>
      </c>
      <c r="AJ185" s="83">
        <v>0</v>
      </c>
      <c r="AK185" s="83">
        <v>0</v>
      </c>
    </row>
    <row r="186" spans="1:37" ht="16.350000000000001" customHeight="1">
      <c r="A186" s="82" t="s">
        <v>349</v>
      </c>
      <c r="B186" s="83">
        <v>0</v>
      </c>
      <c r="C186" s="83">
        <v>0</v>
      </c>
      <c r="D186" s="83">
        <v>0</v>
      </c>
      <c r="E186" s="83">
        <v>0</v>
      </c>
      <c r="F186" s="83">
        <v>0</v>
      </c>
      <c r="G186" s="83">
        <v>0</v>
      </c>
      <c r="H186" s="83">
        <v>0</v>
      </c>
      <c r="I186" s="83">
        <v>0</v>
      </c>
      <c r="J186" s="83">
        <v>0</v>
      </c>
      <c r="K186" s="83">
        <v>0</v>
      </c>
      <c r="L186" s="83">
        <v>0</v>
      </c>
      <c r="M186" s="83">
        <v>0</v>
      </c>
      <c r="N186" s="83">
        <v>0</v>
      </c>
      <c r="O186" s="83">
        <v>0</v>
      </c>
      <c r="P186" s="83">
        <v>0</v>
      </c>
      <c r="Q186" s="83">
        <v>0</v>
      </c>
      <c r="R186" s="83">
        <v>0</v>
      </c>
      <c r="S186" s="83">
        <v>0</v>
      </c>
      <c r="T186" s="83">
        <v>0</v>
      </c>
      <c r="U186" s="83">
        <v>0</v>
      </c>
      <c r="V186" s="83">
        <v>0</v>
      </c>
      <c r="W186" s="83">
        <v>0</v>
      </c>
      <c r="X186" s="83">
        <v>0</v>
      </c>
      <c r="Y186" s="83">
        <v>0</v>
      </c>
      <c r="Z186" s="83">
        <v>0</v>
      </c>
      <c r="AA186" s="83">
        <v>0</v>
      </c>
      <c r="AB186" s="83">
        <v>0</v>
      </c>
      <c r="AC186" s="83">
        <v>0</v>
      </c>
      <c r="AD186" s="83">
        <v>0</v>
      </c>
      <c r="AE186" s="83">
        <v>0</v>
      </c>
      <c r="AF186" s="83">
        <v>0</v>
      </c>
      <c r="AG186" s="83">
        <v>0</v>
      </c>
      <c r="AH186" s="83">
        <v>0</v>
      </c>
      <c r="AI186" s="83">
        <v>0</v>
      </c>
      <c r="AJ186" s="83">
        <v>0</v>
      </c>
      <c r="AK186" s="83">
        <v>0</v>
      </c>
    </row>
    <row r="187" spans="1:37" ht="16.350000000000001" customHeight="1">
      <c r="A187" s="82" t="s">
        <v>350</v>
      </c>
      <c r="B187" s="83">
        <v>0</v>
      </c>
      <c r="C187" s="83">
        <v>0</v>
      </c>
      <c r="D187" s="83">
        <v>0</v>
      </c>
      <c r="E187" s="83">
        <v>0</v>
      </c>
      <c r="F187" s="83">
        <v>0</v>
      </c>
      <c r="G187" s="83">
        <v>0</v>
      </c>
      <c r="H187" s="83">
        <v>0</v>
      </c>
      <c r="I187" s="83">
        <v>0</v>
      </c>
      <c r="J187" s="83">
        <v>0</v>
      </c>
      <c r="K187" s="83">
        <v>0</v>
      </c>
      <c r="L187" s="83">
        <v>0</v>
      </c>
      <c r="M187" s="83">
        <v>0</v>
      </c>
      <c r="N187" s="83">
        <v>0</v>
      </c>
      <c r="O187" s="83">
        <v>0</v>
      </c>
      <c r="P187" s="83">
        <v>0</v>
      </c>
      <c r="Q187" s="83">
        <v>0</v>
      </c>
      <c r="R187" s="83">
        <v>0</v>
      </c>
      <c r="S187" s="83">
        <v>0</v>
      </c>
      <c r="T187" s="83">
        <v>0</v>
      </c>
      <c r="U187" s="83">
        <v>0</v>
      </c>
      <c r="V187" s="83">
        <v>0</v>
      </c>
      <c r="W187" s="83">
        <v>0</v>
      </c>
      <c r="X187" s="83">
        <v>0</v>
      </c>
      <c r="Y187" s="83">
        <v>0</v>
      </c>
      <c r="Z187" s="83">
        <v>0</v>
      </c>
      <c r="AA187" s="83">
        <v>0</v>
      </c>
      <c r="AB187" s="83">
        <v>0</v>
      </c>
      <c r="AC187" s="83">
        <v>0</v>
      </c>
      <c r="AD187" s="83">
        <v>0</v>
      </c>
      <c r="AE187" s="83">
        <v>0</v>
      </c>
      <c r="AF187" s="83">
        <v>0</v>
      </c>
      <c r="AG187" s="83">
        <v>0</v>
      </c>
      <c r="AH187" s="83">
        <v>0</v>
      </c>
      <c r="AI187" s="83">
        <v>0</v>
      </c>
      <c r="AJ187" s="83">
        <v>0</v>
      </c>
      <c r="AK187" s="83">
        <v>0</v>
      </c>
    </row>
    <row r="188" spans="1:37" ht="16.350000000000001" customHeight="1">
      <c r="A188" s="82" t="s">
        <v>351</v>
      </c>
      <c r="B188" s="83">
        <v>0</v>
      </c>
      <c r="C188" s="83">
        <v>0</v>
      </c>
      <c r="D188" s="83">
        <v>0</v>
      </c>
      <c r="E188" s="83">
        <v>0</v>
      </c>
      <c r="F188" s="83">
        <v>0</v>
      </c>
      <c r="G188" s="83">
        <v>0</v>
      </c>
      <c r="H188" s="83">
        <v>0</v>
      </c>
      <c r="I188" s="83">
        <v>0</v>
      </c>
      <c r="J188" s="83">
        <v>0</v>
      </c>
      <c r="K188" s="83">
        <v>0</v>
      </c>
      <c r="L188" s="83">
        <v>0</v>
      </c>
      <c r="M188" s="83">
        <v>0</v>
      </c>
      <c r="N188" s="83">
        <v>0</v>
      </c>
      <c r="O188" s="83">
        <v>0</v>
      </c>
      <c r="P188" s="83">
        <v>0</v>
      </c>
      <c r="Q188" s="83">
        <v>0</v>
      </c>
      <c r="R188" s="83">
        <v>0</v>
      </c>
      <c r="S188" s="83">
        <v>0</v>
      </c>
      <c r="T188" s="83">
        <v>0</v>
      </c>
      <c r="U188" s="83">
        <v>0</v>
      </c>
      <c r="V188" s="83">
        <v>0</v>
      </c>
      <c r="W188" s="83">
        <v>0</v>
      </c>
      <c r="X188" s="83">
        <v>0</v>
      </c>
      <c r="Y188" s="83">
        <v>0</v>
      </c>
      <c r="Z188" s="83">
        <v>0</v>
      </c>
      <c r="AA188" s="83">
        <v>0</v>
      </c>
      <c r="AB188" s="83">
        <v>0</v>
      </c>
      <c r="AC188" s="83">
        <v>0</v>
      </c>
      <c r="AD188" s="83">
        <v>0</v>
      </c>
      <c r="AE188" s="83">
        <v>0</v>
      </c>
      <c r="AF188" s="83">
        <v>0</v>
      </c>
      <c r="AG188" s="83">
        <v>0</v>
      </c>
      <c r="AH188" s="83">
        <v>0</v>
      </c>
      <c r="AI188" s="83">
        <v>0</v>
      </c>
      <c r="AJ188" s="83">
        <v>0</v>
      </c>
      <c r="AK188" s="83">
        <v>0</v>
      </c>
    </row>
    <row r="189" spans="1:37" ht="16.350000000000001" customHeight="1">
      <c r="A189" s="82" t="s">
        <v>352</v>
      </c>
      <c r="B189" s="83">
        <v>0</v>
      </c>
      <c r="C189" s="83">
        <v>0</v>
      </c>
      <c r="D189" s="83">
        <v>0</v>
      </c>
      <c r="E189" s="83">
        <v>0</v>
      </c>
      <c r="F189" s="83">
        <v>0</v>
      </c>
      <c r="G189" s="83">
        <v>0</v>
      </c>
      <c r="H189" s="83">
        <v>0</v>
      </c>
      <c r="I189" s="83">
        <v>0</v>
      </c>
      <c r="J189" s="83">
        <v>0</v>
      </c>
      <c r="K189" s="83">
        <v>0</v>
      </c>
      <c r="L189" s="83">
        <v>0</v>
      </c>
      <c r="M189" s="83">
        <v>0</v>
      </c>
      <c r="N189" s="83">
        <v>0</v>
      </c>
      <c r="O189" s="83">
        <v>0</v>
      </c>
      <c r="P189" s="83">
        <v>0</v>
      </c>
      <c r="Q189" s="83">
        <v>0</v>
      </c>
      <c r="R189" s="83">
        <v>0</v>
      </c>
      <c r="S189" s="83">
        <v>0</v>
      </c>
      <c r="T189" s="83">
        <v>0</v>
      </c>
      <c r="U189" s="83">
        <v>0</v>
      </c>
      <c r="V189" s="83">
        <v>0</v>
      </c>
      <c r="W189" s="83">
        <v>0</v>
      </c>
      <c r="X189" s="83">
        <v>0</v>
      </c>
      <c r="Y189" s="83">
        <v>0</v>
      </c>
      <c r="Z189" s="83">
        <v>0</v>
      </c>
      <c r="AA189" s="83">
        <v>0</v>
      </c>
      <c r="AB189" s="83">
        <v>0</v>
      </c>
      <c r="AC189" s="83">
        <v>0</v>
      </c>
      <c r="AD189" s="83">
        <v>0</v>
      </c>
      <c r="AE189" s="83">
        <v>0</v>
      </c>
      <c r="AF189" s="83">
        <v>0</v>
      </c>
      <c r="AG189" s="83">
        <v>0</v>
      </c>
      <c r="AH189" s="83">
        <v>0</v>
      </c>
      <c r="AI189" s="83">
        <v>0</v>
      </c>
      <c r="AJ189" s="83">
        <v>0</v>
      </c>
      <c r="AK189" s="83">
        <v>0</v>
      </c>
    </row>
    <row r="190" spans="1:37" ht="16.350000000000001" customHeight="1">
      <c r="A190" s="82" t="s">
        <v>353</v>
      </c>
      <c r="B190" s="83">
        <v>0</v>
      </c>
      <c r="C190" s="83">
        <v>0</v>
      </c>
      <c r="D190" s="83">
        <v>0</v>
      </c>
      <c r="E190" s="83">
        <v>0</v>
      </c>
      <c r="F190" s="83">
        <v>0</v>
      </c>
      <c r="G190" s="83">
        <v>0</v>
      </c>
      <c r="H190" s="83">
        <v>0</v>
      </c>
      <c r="I190" s="83">
        <v>0</v>
      </c>
      <c r="J190" s="83">
        <v>0</v>
      </c>
      <c r="K190" s="83">
        <v>0</v>
      </c>
      <c r="L190" s="83">
        <v>0</v>
      </c>
      <c r="M190" s="83">
        <v>0</v>
      </c>
      <c r="N190" s="83">
        <v>0</v>
      </c>
      <c r="O190" s="83">
        <v>0</v>
      </c>
      <c r="P190" s="83">
        <v>0</v>
      </c>
      <c r="Q190" s="83">
        <v>0</v>
      </c>
      <c r="R190" s="83">
        <v>0</v>
      </c>
      <c r="S190" s="83">
        <v>0</v>
      </c>
      <c r="T190" s="83">
        <v>0</v>
      </c>
      <c r="U190" s="83">
        <v>0</v>
      </c>
      <c r="V190" s="83">
        <v>0</v>
      </c>
      <c r="W190" s="83">
        <v>0</v>
      </c>
      <c r="X190" s="83">
        <v>0</v>
      </c>
      <c r="Y190" s="83">
        <v>0</v>
      </c>
      <c r="Z190" s="83">
        <v>0</v>
      </c>
      <c r="AA190" s="83">
        <v>0</v>
      </c>
      <c r="AB190" s="83">
        <v>0</v>
      </c>
      <c r="AC190" s="83">
        <v>0</v>
      </c>
      <c r="AD190" s="83">
        <v>0</v>
      </c>
      <c r="AE190" s="83">
        <v>0</v>
      </c>
      <c r="AF190" s="83">
        <v>0</v>
      </c>
      <c r="AG190" s="83">
        <v>0</v>
      </c>
      <c r="AH190" s="83">
        <v>0</v>
      </c>
      <c r="AI190" s="83">
        <v>0</v>
      </c>
      <c r="AJ190" s="83">
        <v>0</v>
      </c>
      <c r="AK190" s="83">
        <v>0</v>
      </c>
    </row>
    <row r="191" spans="1:37" ht="16.350000000000001" customHeight="1">
      <c r="A191" s="82" t="s">
        <v>354</v>
      </c>
      <c r="B191" s="83">
        <v>0</v>
      </c>
      <c r="C191" s="83">
        <v>0</v>
      </c>
      <c r="D191" s="83">
        <v>0</v>
      </c>
      <c r="E191" s="83">
        <v>0</v>
      </c>
      <c r="F191" s="83">
        <v>0</v>
      </c>
      <c r="G191" s="83">
        <v>0</v>
      </c>
      <c r="H191" s="83">
        <v>0</v>
      </c>
      <c r="I191" s="83">
        <v>0</v>
      </c>
      <c r="J191" s="83">
        <v>0</v>
      </c>
      <c r="K191" s="83">
        <v>0</v>
      </c>
      <c r="L191" s="83">
        <v>0</v>
      </c>
      <c r="M191" s="83">
        <v>0</v>
      </c>
      <c r="N191" s="83">
        <v>0</v>
      </c>
      <c r="O191" s="83">
        <v>0</v>
      </c>
      <c r="P191" s="83">
        <v>0</v>
      </c>
      <c r="Q191" s="83">
        <v>0</v>
      </c>
      <c r="R191" s="83">
        <v>0</v>
      </c>
      <c r="S191" s="83">
        <v>0</v>
      </c>
      <c r="T191" s="83">
        <v>0</v>
      </c>
      <c r="U191" s="83">
        <v>0</v>
      </c>
      <c r="V191" s="83">
        <v>0</v>
      </c>
      <c r="W191" s="83">
        <v>0</v>
      </c>
      <c r="X191" s="83">
        <v>0</v>
      </c>
      <c r="Y191" s="83">
        <v>0</v>
      </c>
      <c r="Z191" s="83">
        <v>0</v>
      </c>
      <c r="AA191" s="83">
        <v>0</v>
      </c>
      <c r="AB191" s="83">
        <v>0</v>
      </c>
      <c r="AC191" s="83">
        <v>0</v>
      </c>
      <c r="AD191" s="83">
        <v>0</v>
      </c>
      <c r="AE191" s="83">
        <v>0</v>
      </c>
      <c r="AF191" s="83">
        <v>0</v>
      </c>
      <c r="AG191" s="83">
        <v>0</v>
      </c>
      <c r="AH191" s="83">
        <v>0</v>
      </c>
      <c r="AI191" s="83">
        <v>0</v>
      </c>
      <c r="AJ191" s="83">
        <v>0</v>
      </c>
      <c r="AK191" s="83">
        <v>0</v>
      </c>
    </row>
    <row r="192" spans="1:37" ht="16.350000000000001" customHeight="1">
      <c r="A192" s="82" t="s">
        <v>355</v>
      </c>
      <c r="B192" s="83">
        <v>0</v>
      </c>
      <c r="C192" s="83">
        <v>0</v>
      </c>
      <c r="D192" s="83">
        <v>0</v>
      </c>
      <c r="E192" s="83">
        <v>0</v>
      </c>
      <c r="F192" s="83">
        <v>0</v>
      </c>
      <c r="G192" s="83">
        <v>0</v>
      </c>
      <c r="H192" s="83">
        <v>0</v>
      </c>
      <c r="I192" s="83">
        <v>0</v>
      </c>
      <c r="J192" s="83">
        <v>0</v>
      </c>
      <c r="K192" s="83">
        <v>0</v>
      </c>
      <c r="L192" s="83">
        <v>0</v>
      </c>
      <c r="M192" s="83">
        <v>0</v>
      </c>
      <c r="N192" s="83">
        <v>0</v>
      </c>
      <c r="O192" s="83">
        <v>0</v>
      </c>
      <c r="P192" s="83">
        <v>0</v>
      </c>
      <c r="Q192" s="83">
        <v>0</v>
      </c>
      <c r="R192" s="83">
        <v>0</v>
      </c>
      <c r="S192" s="83">
        <v>0</v>
      </c>
      <c r="T192" s="83">
        <v>0</v>
      </c>
      <c r="U192" s="83">
        <v>0</v>
      </c>
      <c r="V192" s="83">
        <v>0</v>
      </c>
      <c r="W192" s="83">
        <v>0</v>
      </c>
      <c r="X192" s="83">
        <v>0</v>
      </c>
      <c r="Y192" s="83">
        <v>0</v>
      </c>
      <c r="Z192" s="83">
        <v>0</v>
      </c>
      <c r="AA192" s="83">
        <v>0</v>
      </c>
      <c r="AB192" s="83">
        <v>0</v>
      </c>
      <c r="AC192" s="83">
        <v>0</v>
      </c>
      <c r="AD192" s="83">
        <v>0</v>
      </c>
      <c r="AE192" s="83">
        <v>0</v>
      </c>
      <c r="AF192" s="83">
        <v>0</v>
      </c>
      <c r="AG192" s="83">
        <v>0</v>
      </c>
      <c r="AH192" s="83">
        <v>0</v>
      </c>
      <c r="AI192" s="83">
        <v>0</v>
      </c>
      <c r="AJ192" s="83">
        <v>0</v>
      </c>
      <c r="AK192" s="83">
        <v>0</v>
      </c>
    </row>
    <row r="193" spans="1:39" ht="16.350000000000001" customHeight="1">
      <c r="A193" s="82" t="s">
        <v>356</v>
      </c>
      <c r="B193" s="83">
        <v>0</v>
      </c>
      <c r="C193" s="83">
        <v>0</v>
      </c>
      <c r="D193" s="83">
        <v>0</v>
      </c>
      <c r="E193" s="83">
        <v>0</v>
      </c>
      <c r="F193" s="83">
        <v>0</v>
      </c>
      <c r="G193" s="83">
        <v>0</v>
      </c>
      <c r="H193" s="83">
        <v>0</v>
      </c>
      <c r="I193" s="83">
        <v>0</v>
      </c>
      <c r="J193" s="83">
        <v>0</v>
      </c>
      <c r="K193" s="83">
        <v>0</v>
      </c>
      <c r="L193" s="83">
        <v>0</v>
      </c>
      <c r="M193" s="83">
        <v>0</v>
      </c>
      <c r="N193" s="83">
        <v>0</v>
      </c>
      <c r="O193" s="83">
        <v>0</v>
      </c>
      <c r="P193" s="83">
        <v>0</v>
      </c>
      <c r="Q193" s="83">
        <v>0</v>
      </c>
      <c r="R193" s="83">
        <v>0</v>
      </c>
      <c r="S193" s="83">
        <v>0</v>
      </c>
      <c r="T193" s="83">
        <v>0</v>
      </c>
      <c r="U193" s="83">
        <v>0</v>
      </c>
      <c r="V193" s="83">
        <v>0</v>
      </c>
      <c r="W193" s="83">
        <v>0</v>
      </c>
      <c r="X193" s="83">
        <v>0</v>
      </c>
      <c r="Y193" s="83">
        <v>0</v>
      </c>
      <c r="Z193" s="83">
        <v>0</v>
      </c>
      <c r="AA193" s="83">
        <v>0</v>
      </c>
      <c r="AB193" s="83">
        <v>0</v>
      </c>
      <c r="AC193" s="83">
        <v>0</v>
      </c>
      <c r="AD193" s="83">
        <v>0</v>
      </c>
      <c r="AE193" s="83">
        <v>0</v>
      </c>
      <c r="AF193" s="83">
        <v>0</v>
      </c>
      <c r="AG193" s="83">
        <v>0</v>
      </c>
      <c r="AH193" s="83">
        <v>0</v>
      </c>
      <c r="AI193" s="83">
        <v>0</v>
      </c>
      <c r="AJ193" s="83">
        <v>0</v>
      </c>
      <c r="AK193" s="83">
        <v>0</v>
      </c>
    </row>
    <row r="194" spans="1:39" ht="16.350000000000001"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row>
  </sheetData>
  <phoneticPr fontId="4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9"/>
  <sheetViews>
    <sheetView showGridLines="0" topLeftCell="A5" workbookViewId="0">
      <pane xSplit="1" ySplit="1" topLeftCell="Y6" activePane="bottomRight" state="frozen"/>
      <selection pane="topRight"/>
      <selection pane="bottomLeft"/>
      <selection pane="bottomRight" activeCell="AJ5" sqref="AJ5:AJ348"/>
    </sheetView>
  </sheetViews>
  <sheetFormatPr defaultColWidth="14" defaultRowHeight="13.5"/>
  <cols>
    <col min="1" max="1" width="25.5" style="9" customWidth="1"/>
    <col min="2" max="2" width="18.625" style="9" customWidth="1"/>
    <col min="3" max="18" width="12.75" style="9" customWidth="1"/>
    <col min="19" max="16384" width="14" style="9"/>
  </cols>
  <sheetData>
    <row r="1" spans="1:38" ht="16.350000000000001" customHeight="1">
      <c r="A1" s="306" t="s">
        <v>357</v>
      </c>
      <c r="B1" s="306" t="s">
        <v>357</v>
      </c>
      <c r="C1" s="306" t="s">
        <v>357</v>
      </c>
      <c r="D1" s="306" t="s">
        <v>357</v>
      </c>
      <c r="E1" s="306" t="s">
        <v>357</v>
      </c>
      <c r="F1" s="306" t="s">
        <v>357</v>
      </c>
      <c r="G1" s="306" t="s">
        <v>357</v>
      </c>
      <c r="H1" s="306" t="s">
        <v>357</v>
      </c>
      <c r="I1" s="306" t="s">
        <v>357</v>
      </c>
      <c r="J1" s="306" t="s">
        <v>357</v>
      </c>
      <c r="K1" s="306" t="s">
        <v>357</v>
      </c>
      <c r="L1" s="306" t="s">
        <v>357</v>
      </c>
      <c r="M1" s="306" t="s">
        <v>357</v>
      </c>
      <c r="N1" s="306" t="s">
        <v>357</v>
      </c>
      <c r="O1" s="306" t="s">
        <v>357</v>
      </c>
      <c r="P1" s="306" t="s">
        <v>357</v>
      </c>
      <c r="Q1" s="306" t="s">
        <v>357</v>
      </c>
      <c r="R1" s="306" t="s">
        <v>357</v>
      </c>
    </row>
    <row r="2" spans="1:38" ht="16.350000000000001" customHeight="1">
      <c r="A2" s="306" t="s">
        <v>357</v>
      </c>
      <c r="B2" s="306" t="s">
        <v>357</v>
      </c>
      <c r="C2" s="306" t="s">
        <v>357</v>
      </c>
      <c r="D2" s="306" t="s">
        <v>357</v>
      </c>
      <c r="E2" s="306" t="s">
        <v>357</v>
      </c>
      <c r="F2" s="306" t="s">
        <v>357</v>
      </c>
      <c r="G2" s="306" t="s">
        <v>357</v>
      </c>
      <c r="H2" s="306" t="s">
        <v>357</v>
      </c>
      <c r="I2" s="306" t="s">
        <v>357</v>
      </c>
      <c r="J2" s="306" t="s">
        <v>357</v>
      </c>
      <c r="K2" s="306" t="s">
        <v>357</v>
      </c>
      <c r="L2" s="306" t="s">
        <v>357</v>
      </c>
      <c r="M2" s="306" t="s">
        <v>357</v>
      </c>
      <c r="N2" s="306" t="s">
        <v>357</v>
      </c>
      <c r="O2" s="306" t="s">
        <v>357</v>
      </c>
      <c r="P2" s="306" t="s">
        <v>357</v>
      </c>
      <c r="Q2" s="306" t="s">
        <v>357</v>
      </c>
      <c r="R2" s="306" t="s">
        <v>357</v>
      </c>
    </row>
    <row r="3" spans="1:38" ht="16.350000000000001" customHeight="1">
      <c r="A3" s="10"/>
      <c r="B3" s="10"/>
      <c r="C3" s="10"/>
      <c r="D3" s="10"/>
      <c r="E3" s="10"/>
      <c r="F3" s="10"/>
      <c r="G3" s="10"/>
      <c r="H3" s="10"/>
      <c r="I3" s="10"/>
      <c r="J3" s="10"/>
      <c r="K3" s="10"/>
      <c r="L3" s="10"/>
      <c r="M3" s="10"/>
      <c r="N3" s="10"/>
      <c r="O3" s="10"/>
      <c r="P3" s="10"/>
      <c r="Q3" s="10"/>
      <c r="R3" s="10"/>
    </row>
    <row r="4" spans="1:38" ht="16.350000000000001" customHeight="1">
      <c r="A4" s="77" t="s">
        <v>159</v>
      </c>
      <c r="B4" s="305" t="s">
        <v>358</v>
      </c>
      <c r="C4" s="305" t="s">
        <v>358</v>
      </c>
      <c r="D4" s="10"/>
      <c r="E4" s="10"/>
      <c r="F4" s="10"/>
      <c r="G4" s="10"/>
      <c r="H4" s="10"/>
      <c r="I4" s="10"/>
      <c r="J4" s="10"/>
      <c r="K4" s="10"/>
      <c r="L4" s="10"/>
      <c r="M4" s="10"/>
      <c r="N4" s="10"/>
      <c r="O4" s="10"/>
      <c r="P4" s="10"/>
      <c r="Q4" s="10"/>
      <c r="R4" s="10"/>
    </row>
    <row r="5" spans="1:38" ht="16.350000000000001" customHeight="1">
      <c r="A5" s="78" t="s">
        <v>1</v>
      </c>
      <c r="B5" s="78" t="s">
        <v>160</v>
      </c>
      <c r="C5" s="78" t="s">
        <v>4</v>
      </c>
      <c r="D5" s="78" t="s">
        <v>161</v>
      </c>
      <c r="E5" s="78" t="s">
        <v>162</v>
      </c>
      <c r="F5" s="78" t="s">
        <v>163</v>
      </c>
      <c r="G5" s="78" t="s">
        <v>164</v>
      </c>
      <c r="H5" s="78" t="s">
        <v>165</v>
      </c>
      <c r="I5" s="78" t="s">
        <v>166</v>
      </c>
      <c r="J5" s="78" t="s">
        <v>167</v>
      </c>
      <c r="K5" s="78" t="s">
        <v>168</v>
      </c>
      <c r="L5" s="78" t="s">
        <v>163</v>
      </c>
      <c r="M5" s="78" t="s">
        <v>19</v>
      </c>
      <c r="N5" s="78" t="s">
        <v>12</v>
      </c>
      <c r="O5" s="78" t="s">
        <v>13</v>
      </c>
      <c r="P5" s="78" t="s">
        <v>10</v>
      </c>
      <c r="Q5" s="78" t="s">
        <v>18</v>
      </c>
      <c r="R5" s="78" t="s">
        <v>17</v>
      </c>
      <c r="S5" s="78" t="s">
        <v>15</v>
      </c>
      <c r="T5" s="78" t="s">
        <v>164</v>
      </c>
      <c r="U5" s="78" t="s">
        <v>28</v>
      </c>
      <c r="V5" s="78" t="s">
        <v>21</v>
      </c>
      <c r="W5" s="78" t="s">
        <v>22</v>
      </c>
      <c r="X5" s="78" t="s">
        <v>23</v>
      </c>
      <c r="Y5" s="78" t="s">
        <v>24</v>
      </c>
      <c r="Z5" s="78" t="s">
        <v>25</v>
      </c>
      <c r="AA5" s="78" t="s">
        <v>26</v>
      </c>
      <c r="AB5" s="78" t="s">
        <v>60</v>
      </c>
      <c r="AC5" s="78" t="s">
        <v>9</v>
      </c>
      <c r="AD5" s="78" t="s">
        <v>6</v>
      </c>
      <c r="AE5" s="78" t="s">
        <v>8</v>
      </c>
      <c r="AF5" s="78" t="s">
        <v>14</v>
      </c>
      <c r="AG5" s="78" t="s">
        <v>725</v>
      </c>
      <c r="AH5" s="78" t="s">
        <v>726</v>
      </c>
      <c r="AI5" s="78" t="s">
        <v>29</v>
      </c>
      <c r="AJ5" s="78" t="s">
        <v>5</v>
      </c>
      <c r="AK5" s="78"/>
      <c r="AL5" s="78"/>
    </row>
    <row r="6" spans="1:38" ht="16.350000000000001" customHeight="1">
      <c r="A6" s="79" t="s">
        <v>359</v>
      </c>
      <c r="B6" s="80">
        <v>0</v>
      </c>
      <c r="C6" s="80">
        <v>0</v>
      </c>
      <c r="D6" s="80">
        <v>0</v>
      </c>
      <c r="E6" s="80">
        <v>0</v>
      </c>
      <c r="F6" s="80">
        <v>0</v>
      </c>
      <c r="G6" s="80">
        <v>0</v>
      </c>
      <c r="H6" s="80">
        <v>0</v>
      </c>
      <c r="I6" s="80">
        <v>0</v>
      </c>
      <c r="J6" s="80">
        <v>0</v>
      </c>
      <c r="K6" s="80">
        <v>0</v>
      </c>
      <c r="L6" s="80">
        <v>0</v>
      </c>
      <c r="M6" s="80">
        <v>0</v>
      </c>
      <c r="N6" s="80">
        <v>0</v>
      </c>
      <c r="O6" s="80">
        <v>0</v>
      </c>
      <c r="P6" s="80">
        <v>0</v>
      </c>
      <c r="Q6" s="80">
        <v>0</v>
      </c>
      <c r="R6" s="80">
        <v>0</v>
      </c>
      <c r="S6" s="80">
        <v>0</v>
      </c>
      <c r="T6" s="80">
        <v>0</v>
      </c>
      <c r="U6" s="80">
        <v>0</v>
      </c>
      <c r="V6" s="80">
        <v>0</v>
      </c>
      <c r="W6" s="80">
        <v>0</v>
      </c>
      <c r="X6" s="80">
        <v>0</v>
      </c>
      <c r="Y6" s="80">
        <v>0</v>
      </c>
      <c r="Z6" s="80">
        <v>0</v>
      </c>
      <c r="AA6" s="80">
        <v>0</v>
      </c>
      <c r="AB6" s="80">
        <v>0</v>
      </c>
      <c r="AC6" s="80">
        <v>0</v>
      </c>
      <c r="AD6" s="80">
        <v>0</v>
      </c>
      <c r="AE6" s="80">
        <v>0</v>
      </c>
      <c r="AF6" s="80">
        <v>0</v>
      </c>
      <c r="AG6" s="80">
        <v>0</v>
      </c>
      <c r="AH6" s="80">
        <v>0</v>
      </c>
      <c r="AI6" s="80">
        <v>0</v>
      </c>
      <c r="AJ6" s="80">
        <v>0</v>
      </c>
      <c r="AK6" s="80"/>
      <c r="AL6" s="80"/>
    </row>
    <row r="7" spans="1:38" ht="16.350000000000001" customHeight="1">
      <c r="A7" s="79" t="s">
        <v>360</v>
      </c>
      <c r="B7" s="80">
        <v>0</v>
      </c>
      <c r="C7" s="80">
        <v>0</v>
      </c>
      <c r="D7" s="80">
        <v>0</v>
      </c>
      <c r="E7" s="80">
        <v>0</v>
      </c>
      <c r="F7" s="80">
        <v>0</v>
      </c>
      <c r="G7" s="80">
        <v>0</v>
      </c>
      <c r="H7" s="80">
        <v>0</v>
      </c>
      <c r="I7" s="80">
        <v>0</v>
      </c>
      <c r="J7" s="80">
        <v>0</v>
      </c>
      <c r="K7" s="80">
        <v>0</v>
      </c>
      <c r="L7" s="80">
        <v>0</v>
      </c>
      <c r="M7" s="80">
        <v>0</v>
      </c>
      <c r="N7" s="80">
        <v>0</v>
      </c>
      <c r="O7" s="80">
        <v>0</v>
      </c>
      <c r="P7" s="80">
        <v>0</v>
      </c>
      <c r="Q7" s="80">
        <v>0</v>
      </c>
      <c r="R7" s="80">
        <v>0</v>
      </c>
      <c r="S7" s="80">
        <v>0</v>
      </c>
      <c r="T7" s="80">
        <v>0</v>
      </c>
      <c r="U7" s="80">
        <v>0</v>
      </c>
      <c r="V7" s="80">
        <v>0</v>
      </c>
      <c r="W7" s="80">
        <v>0</v>
      </c>
      <c r="X7" s="80">
        <v>0</v>
      </c>
      <c r="Y7" s="80">
        <v>0</v>
      </c>
      <c r="Z7" s="80">
        <v>0</v>
      </c>
      <c r="AA7" s="80">
        <v>0</v>
      </c>
      <c r="AB7" s="80">
        <v>0</v>
      </c>
      <c r="AC7" s="80">
        <v>0</v>
      </c>
      <c r="AD7" s="80">
        <v>0</v>
      </c>
      <c r="AE7" s="80">
        <v>0</v>
      </c>
      <c r="AF7" s="80">
        <v>0</v>
      </c>
      <c r="AG7" s="80">
        <v>0</v>
      </c>
      <c r="AH7" s="80">
        <v>0</v>
      </c>
      <c r="AI7" s="80">
        <v>0</v>
      </c>
      <c r="AJ7" s="80">
        <v>0</v>
      </c>
      <c r="AK7" s="80"/>
      <c r="AL7" s="80"/>
    </row>
    <row r="8" spans="1:38" ht="16.350000000000001" customHeight="1">
      <c r="A8" s="79" t="s">
        <v>361</v>
      </c>
      <c r="B8" s="80">
        <v>0</v>
      </c>
      <c r="C8" s="80">
        <v>0</v>
      </c>
      <c r="D8" s="80">
        <v>0</v>
      </c>
      <c r="E8" s="80">
        <v>0</v>
      </c>
      <c r="F8" s="80">
        <v>0</v>
      </c>
      <c r="G8" s="80">
        <v>0</v>
      </c>
      <c r="H8" s="80">
        <v>0</v>
      </c>
      <c r="I8" s="80">
        <v>0</v>
      </c>
      <c r="J8" s="80">
        <v>0</v>
      </c>
      <c r="K8" s="80">
        <v>0</v>
      </c>
      <c r="L8" s="80">
        <v>0</v>
      </c>
      <c r="M8" s="80">
        <v>0</v>
      </c>
      <c r="N8" s="80">
        <v>0</v>
      </c>
      <c r="O8" s="80">
        <v>0</v>
      </c>
      <c r="P8" s="80">
        <v>0</v>
      </c>
      <c r="Q8" s="80">
        <v>0</v>
      </c>
      <c r="R8" s="80">
        <v>0</v>
      </c>
      <c r="S8" s="80">
        <v>0</v>
      </c>
      <c r="T8" s="80">
        <v>0</v>
      </c>
      <c r="U8" s="80">
        <v>0</v>
      </c>
      <c r="V8" s="80">
        <v>0</v>
      </c>
      <c r="W8" s="80">
        <v>0</v>
      </c>
      <c r="X8" s="80">
        <v>0</v>
      </c>
      <c r="Y8" s="80">
        <v>0</v>
      </c>
      <c r="Z8" s="80">
        <v>0</v>
      </c>
      <c r="AA8" s="80">
        <v>0</v>
      </c>
      <c r="AB8" s="80">
        <v>0</v>
      </c>
      <c r="AC8" s="80">
        <v>0</v>
      </c>
      <c r="AD8" s="80">
        <v>0</v>
      </c>
      <c r="AE8" s="80">
        <v>0</v>
      </c>
      <c r="AF8" s="80">
        <v>0</v>
      </c>
      <c r="AG8" s="80">
        <v>0</v>
      </c>
      <c r="AH8" s="80">
        <v>0</v>
      </c>
      <c r="AI8" s="80">
        <v>0</v>
      </c>
      <c r="AJ8" s="80">
        <v>0</v>
      </c>
      <c r="AK8" s="80"/>
      <c r="AL8" s="80"/>
    </row>
    <row r="9" spans="1:38" ht="16.350000000000001" customHeight="1">
      <c r="A9" s="79" t="s">
        <v>362</v>
      </c>
      <c r="B9" s="80">
        <v>0</v>
      </c>
      <c r="C9" s="80">
        <v>0</v>
      </c>
      <c r="D9" s="80">
        <v>0</v>
      </c>
      <c r="E9" s="80">
        <v>0</v>
      </c>
      <c r="F9" s="80">
        <v>0</v>
      </c>
      <c r="G9" s="80">
        <v>0</v>
      </c>
      <c r="H9" s="80">
        <v>0</v>
      </c>
      <c r="I9" s="80">
        <v>0</v>
      </c>
      <c r="J9" s="80">
        <v>0</v>
      </c>
      <c r="K9" s="80">
        <v>0</v>
      </c>
      <c r="L9" s="80">
        <v>0</v>
      </c>
      <c r="M9" s="80">
        <v>0</v>
      </c>
      <c r="N9" s="80">
        <v>0</v>
      </c>
      <c r="O9" s="80">
        <v>0</v>
      </c>
      <c r="P9" s="80">
        <v>0</v>
      </c>
      <c r="Q9" s="80">
        <v>0</v>
      </c>
      <c r="R9" s="80">
        <v>0</v>
      </c>
      <c r="S9" s="80">
        <v>0</v>
      </c>
      <c r="T9" s="80">
        <v>0</v>
      </c>
      <c r="U9" s="80">
        <v>0</v>
      </c>
      <c r="V9" s="80">
        <v>0</v>
      </c>
      <c r="W9" s="80">
        <v>0</v>
      </c>
      <c r="X9" s="80">
        <v>0</v>
      </c>
      <c r="Y9" s="80">
        <v>0</v>
      </c>
      <c r="Z9" s="80">
        <v>0</v>
      </c>
      <c r="AA9" s="80">
        <v>0</v>
      </c>
      <c r="AB9" s="80">
        <v>0</v>
      </c>
      <c r="AC9" s="80">
        <v>0</v>
      </c>
      <c r="AD9" s="80">
        <v>0</v>
      </c>
      <c r="AE9" s="80">
        <v>0</v>
      </c>
      <c r="AF9" s="80">
        <v>0</v>
      </c>
      <c r="AG9" s="80">
        <v>0</v>
      </c>
      <c r="AH9" s="80">
        <v>0</v>
      </c>
      <c r="AI9" s="80">
        <v>0</v>
      </c>
      <c r="AJ9" s="80">
        <v>0</v>
      </c>
      <c r="AK9" s="80"/>
      <c r="AL9" s="80"/>
    </row>
    <row r="10" spans="1:38" ht="16.350000000000001" customHeight="1">
      <c r="A10" s="79" t="s">
        <v>363</v>
      </c>
      <c r="B10" s="80">
        <v>0</v>
      </c>
      <c r="C10" s="80">
        <v>0</v>
      </c>
      <c r="D10" s="80">
        <v>0</v>
      </c>
      <c r="E10" s="80">
        <v>0</v>
      </c>
      <c r="F10" s="80">
        <v>0</v>
      </c>
      <c r="G10" s="80">
        <v>0</v>
      </c>
      <c r="H10" s="80">
        <v>0</v>
      </c>
      <c r="I10" s="80">
        <v>0</v>
      </c>
      <c r="J10" s="80">
        <v>0</v>
      </c>
      <c r="K10" s="80">
        <v>0</v>
      </c>
      <c r="L10" s="80">
        <v>0</v>
      </c>
      <c r="M10" s="80">
        <v>0</v>
      </c>
      <c r="N10" s="80">
        <v>0</v>
      </c>
      <c r="O10" s="80">
        <v>0</v>
      </c>
      <c r="P10" s="80">
        <v>0</v>
      </c>
      <c r="Q10" s="80">
        <v>0</v>
      </c>
      <c r="R10" s="80">
        <v>0</v>
      </c>
      <c r="S10" s="80">
        <v>0</v>
      </c>
      <c r="T10" s="80">
        <v>0</v>
      </c>
      <c r="U10" s="80">
        <v>0</v>
      </c>
      <c r="V10" s="80">
        <v>0</v>
      </c>
      <c r="W10" s="80">
        <v>0</v>
      </c>
      <c r="X10" s="80">
        <v>0</v>
      </c>
      <c r="Y10" s="80">
        <v>0</v>
      </c>
      <c r="Z10" s="80">
        <v>0</v>
      </c>
      <c r="AA10" s="80">
        <v>0</v>
      </c>
      <c r="AB10" s="80">
        <v>0</v>
      </c>
      <c r="AC10" s="80">
        <v>0</v>
      </c>
      <c r="AD10" s="80">
        <v>0</v>
      </c>
      <c r="AE10" s="80">
        <v>0</v>
      </c>
      <c r="AF10" s="80">
        <v>0</v>
      </c>
      <c r="AG10" s="80">
        <v>0</v>
      </c>
      <c r="AH10" s="80">
        <v>0</v>
      </c>
      <c r="AI10" s="80">
        <v>0</v>
      </c>
      <c r="AJ10" s="80">
        <v>0</v>
      </c>
      <c r="AK10" s="80"/>
      <c r="AL10" s="80"/>
    </row>
    <row r="11" spans="1:38" ht="16.350000000000001" customHeight="1">
      <c r="A11" s="79" t="s">
        <v>364</v>
      </c>
      <c r="B11" s="80">
        <v>0</v>
      </c>
      <c r="C11" s="80">
        <v>0</v>
      </c>
      <c r="D11" s="80">
        <v>0</v>
      </c>
      <c r="E11" s="80">
        <v>0</v>
      </c>
      <c r="F11" s="80">
        <v>0</v>
      </c>
      <c r="G11" s="80">
        <v>0</v>
      </c>
      <c r="H11" s="80">
        <v>0</v>
      </c>
      <c r="I11" s="80">
        <v>0</v>
      </c>
      <c r="J11" s="80">
        <v>0</v>
      </c>
      <c r="K11" s="80">
        <v>0</v>
      </c>
      <c r="L11" s="80">
        <v>0</v>
      </c>
      <c r="M11" s="80">
        <v>0</v>
      </c>
      <c r="N11" s="80">
        <v>0</v>
      </c>
      <c r="O11" s="80">
        <v>0</v>
      </c>
      <c r="P11" s="80">
        <v>0</v>
      </c>
      <c r="Q11" s="80">
        <v>0</v>
      </c>
      <c r="R11" s="80">
        <v>0</v>
      </c>
      <c r="S11" s="80">
        <v>0</v>
      </c>
      <c r="T11" s="80">
        <v>0</v>
      </c>
      <c r="U11" s="80">
        <v>0</v>
      </c>
      <c r="V11" s="80">
        <v>0</v>
      </c>
      <c r="W11" s="80">
        <v>0</v>
      </c>
      <c r="X11" s="80">
        <v>0</v>
      </c>
      <c r="Y11" s="80">
        <v>0</v>
      </c>
      <c r="Z11" s="80">
        <v>0</v>
      </c>
      <c r="AA11" s="80">
        <v>0</v>
      </c>
      <c r="AB11" s="80">
        <v>0</v>
      </c>
      <c r="AC11" s="80">
        <v>0</v>
      </c>
      <c r="AD11" s="80">
        <v>0</v>
      </c>
      <c r="AE11" s="80">
        <v>0</v>
      </c>
      <c r="AF11" s="80">
        <v>0</v>
      </c>
      <c r="AG11" s="80">
        <v>0</v>
      </c>
      <c r="AH11" s="80">
        <v>0</v>
      </c>
      <c r="AI11" s="80">
        <v>0</v>
      </c>
      <c r="AJ11" s="80">
        <v>0</v>
      </c>
      <c r="AK11" s="80"/>
      <c r="AL11" s="80"/>
    </row>
    <row r="12" spans="1:38" ht="16.350000000000001" customHeight="1">
      <c r="A12" s="79" t="s">
        <v>365</v>
      </c>
      <c r="B12" s="80">
        <v>0</v>
      </c>
      <c r="C12" s="80">
        <v>0</v>
      </c>
      <c r="D12" s="80">
        <v>0</v>
      </c>
      <c r="E12" s="80">
        <v>0</v>
      </c>
      <c r="F12" s="80">
        <v>0</v>
      </c>
      <c r="G12" s="80">
        <v>0</v>
      </c>
      <c r="H12" s="80">
        <v>0</v>
      </c>
      <c r="I12" s="80">
        <v>0</v>
      </c>
      <c r="J12" s="80">
        <v>0</v>
      </c>
      <c r="K12" s="80">
        <v>0</v>
      </c>
      <c r="L12" s="80">
        <v>0</v>
      </c>
      <c r="M12" s="80">
        <v>0</v>
      </c>
      <c r="N12" s="80">
        <v>0</v>
      </c>
      <c r="O12" s="80">
        <v>0</v>
      </c>
      <c r="P12" s="80">
        <v>0</v>
      </c>
      <c r="Q12" s="80">
        <v>0</v>
      </c>
      <c r="R12" s="80">
        <v>0</v>
      </c>
      <c r="S12" s="80">
        <v>0</v>
      </c>
      <c r="T12" s="80">
        <v>0</v>
      </c>
      <c r="U12" s="80">
        <v>0</v>
      </c>
      <c r="V12" s="80">
        <v>0</v>
      </c>
      <c r="W12" s="80">
        <v>0</v>
      </c>
      <c r="X12" s="80">
        <v>0</v>
      </c>
      <c r="Y12" s="80">
        <v>0</v>
      </c>
      <c r="Z12" s="80">
        <v>0</v>
      </c>
      <c r="AA12" s="80">
        <v>0</v>
      </c>
      <c r="AB12" s="80">
        <v>0</v>
      </c>
      <c r="AC12" s="80">
        <v>0</v>
      </c>
      <c r="AD12" s="80">
        <v>0</v>
      </c>
      <c r="AE12" s="80">
        <v>0</v>
      </c>
      <c r="AF12" s="80">
        <v>0</v>
      </c>
      <c r="AG12" s="80">
        <v>0</v>
      </c>
      <c r="AH12" s="80">
        <v>0</v>
      </c>
      <c r="AI12" s="80">
        <v>0</v>
      </c>
      <c r="AJ12" s="80">
        <v>0</v>
      </c>
      <c r="AK12" s="80"/>
      <c r="AL12" s="80"/>
    </row>
    <row r="13" spans="1:38" ht="16.350000000000001" customHeight="1">
      <c r="A13" s="79" t="s">
        <v>366</v>
      </c>
      <c r="B13" s="80">
        <v>0</v>
      </c>
      <c r="C13" s="80">
        <v>0</v>
      </c>
      <c r="D13" s="80">
        <v>0</v>
      </c>
      <c r="E13" s="80">
        <v>0</v>
      </c>
      <c r="F13" s="80">
        <v>0</v>
      </c>
      <c r="G13" s="80">
        <v>0</v>
      </c>
      <c r="H13" s="80">
        <v>0</v>
      </c>
      <c r="I13" s="80">
        <v>0</v>
      </c>
      <c r="J13" s="80">
        <v>0</v>
      </c>
      <c r="K13" s="80">
        <v>0</v>
      </c>
      <c r="L13" s="80">
        <v>0</v>
      </c>
      <c r="M13" s="80">
        <v>0</v>
      </c>
      <c r="N13" s="80">
        <v>0</v>
      </c>
      <c r="O13" s="80">
        <v>0</v>
      </c>
      <c r="P13" s="80">
        <v>0</v>
      </c>
      <c r="Q13" s="80">
        <v>0</v>
      </c>
      <c r="R13" s="80">
        <v>0</v>
      </c>
      <c r="S13" s="80">
        <v>0</v>
      </c>
      <c r="T13" s="80">
        <v>0</v>
      </c>
      <c r="U13" s="80">
        <v>0</v>
      </c>
      <c r="V13" s="80">
        <v>0</v>
      </c>
      <c r="W13" s="80">
        <v>0</v>
      </c>
      <c r="X13" s="80">
        <v>0</v>
      </c>
      <c r="Y13" s="80">
        <v>0</v>
      </c>
      <c r="Z13" s="80">
        <v>0</v>
      </c>
      <c r="AA13" s="80">
        <v>0</v>
      </c>
      <c r="AB13" s="80">
        <v>0</v>
      </c>
      <c r="AC13" s="80">
        <v>0</v>
      </c>
      <c r="AD13" s="80">
        <v>0</v>
      </c>
      <c r="AE13" s="80">
        <v>0</v>
      </c>
      <c r="AF13" s="80">
        <v>0</v>
      </c>
      <c r="AG13" s="80">
        <v>0</v>
      </c>
      <c r="AH13" s="80">
        <v>0</v>
      </c>
      <c r="AI13" s="80">
        <v>0</v>
      </c>
      <c r="AJ13" s="80">
        <v>0</v>
      </c>
      <c r="AK13" s="80"/>
      <c r="AL13" s="80"/>
    </row>
    <row r="14" spans="1:38" ht="16.350000000000001" customHeight="1">
      <c r="A14" s="79" t="s">
        <v>367</v>
      </c>
      <c r="B14" s="80">
        <v>0</v>
      </c>
      <c r="C14" s="80">
        <v>0</v>
      </c>
      <c r="D14" s="80">
        <v>0</v>
      </c>
      <c r="E14" s="80">
        <v>0</v>
      </c>
      <c r="F14" s="80">
        <v>0</v>
      </c>
      <c r="G14" s="80">
        <v>0</v>
      </c>
      <c r="H14" s="80">
        <v>0</v>
      </c>
      <c r="I14" s="80">
        <v>0</v>
      </c>
      <c r="J14" s="80">
        <v>0</v>
      </c>
      <c r="K14" s="80">
        <v>0</v>
      </c>
      <c r="L14" s="80">
        <v>0</v>
      </c>
      <c r="M14" s="80">
        <v>0</v>
      </c>
      <c r="N14" s="80">
        <v>0</v>
      </c>
      <c r="O14" s="80">
        <v>0</v>
      </c>
      <c r="P14" s="80">
        <v>0</v>
      </c>
      <c r="Q14" s="80">
        <v>0</v>
      </c>
      <c r="R14" s="80">
        <v>0</v>
      </c>
      <c r="S14" s="80">
        <v>0</v>
      </c>
      <c r="T14" s="80">
        <v>0</v>
      </c>
      <c r="U14" s="80">
        <v>0</v>
      </c>
      <c r="V14" s="80">
        <v>0</v>
      </c>
      <c r="W14" s="80">
        <v>0</v>
      </c>
      <c r="X14" s="80">
        <v>0</v>
      </c>
      <c r="Y14" s="80">
        <v>0</v>
      </c>
      <c r="Z14" s="80">
        <v>0</v>
      </c>
      <c r="AA14" s="80">
        <v>0</v>
      </c>
      <c r="AB14" s="80">
        <v>0</v>
      </c>
      <c r="AC14" s="80">
        <v>0</v>
      </c>
      <c r="AD14" s="80">
        <v>0</v>
      </c>
      <c r="AE14" s="80">
        <v>0</v>
      </c>
      <c r="AF14" s="80">
        <v>0</v>
      </c>
      <c r="AG14" s="80">
        <v>0</v>
      </c>
      <c r="AH14" s="80">
        <v>0</v>
      </c>
      <c r="AI14" s="80">
        <v>0</v>
      </c>
      <c r="AJ14" s="80">
        <v>0</v>
      </c>
      <c r="AK14" s="80"/>
      <c r="AL14" s="80"/>
    </row>
    <row r="15" spans="1:38" ht="16.350000000000001" customHeight="1">
      <c r="A15" s="79" t="s">
        <v>368</v>
      </c>
      <c r="B15" s="80">
        <v>0</v>
      </c>
      <c r="C15" s="80">
        <v>0</v>
      </c>
      <c r="D15" s="80">
        <v>0</v>
      </c>
      <c r="E15" s="80">
        <v>0</v>
      </c>
      <c r="F15" s="80">
        <v>0</v>
      </c>
      <c r="G15" s="80">
        <v>0</v>
      </c>
      <c r="H15" s="80">
        <v>0</v>
      </c>
      <c r="I15" s="80">
        <v>0</v>
      </c>
      <c r="J15" s="80">
        <v>0</v>
      </c>
      <c r="K15" s="80">
        <v>0</v>
      </c>
      <c r="L15" s="80">
        <v>0</v>
      </c>
      <c r="M15" s="80">
        <v>0</v>
      </c>
      <c r="N15" s="80">
        <v>0</v>
      </c>
      <c r="O15" s="80">
        <v>0</v>
      </c>
      <c r="P15" s="80">
        <v>0</v>
      </c>
      <c r="Q15" s="80">
        <v>0</v>
      </c>
      <c r="R15" s="80">
        <v>0</v>
      </c>
      <c r="S15" s="80">
        <v>0</v>
      </c>
      <c r="T15" s="80">
        <v>0</v>
      </c>
      <c r="U15" s="80">
        <v>0</v>
      </c>
      <c r="V15" s="80">
        <v>0</v>
      </c>
      <c r="W15" s="80">
        <v>0</v>
      </c>
      <c r="X15" s="80">
        <v>0</v>
      </c>
      <c r="Y15" s="80">
        <v>0</v>
      </c>
      <c r="Z15" s="80">
        <v>0</v>
      </c>
      <c r="AA15" s="80">
        <v>0</v>
      </c>
      <c r="AB15" s="80">
        <v>0</v>
      </c>
      <c r="AC15" s="80">
        <v>0</v>
      </c>
      <c r="AD15" s="80">
        <v>0</v>
      </c>
      <c r="AE15" s="80">
        <v>0</v>
      </c>
      <c r="AF15" s="80">
        <v>0</v>
      </c>
      <c r="AG15" s="80">
        <v>0</v>
      </c>
      <c r="AH15" s="80">
        <v>0</v>
      </c>
      <c r="AI15" s="80">
        <v>0</v>
      </c>
      <c r="AJ15" s="80">
        <v>0</v>
      </c>
      <c r="AK15" s="80"/>
      <c r="AL15" s="80"/>
    </row>
    <row r="16" spans="1:38" ht="16.350000000000001" customHeight="1">
      <c r="A16" s="79" t="s">
        <v>369</v>
      </c>
      <c r="B16" s="80">
        <v>0</v>
      </c>
      <c r="C16" s="80">
        <v>0</v>
      </c>
      <c r="D16" s="80">
        <v>0</v>
      </c>
      <c r="E16" s="80">
        <v>0</v>
      </c>
      <c r="F16" s="80">
        <v>0</v>
      </c>
      <c r="G16" s="80">
        <v>0</v>
      </c>
      <c r="H16" s="80">
        <v>0</v>
      </c>
      <c r="I16" s="80">
        <v>0</v>
      </c>
      <c r="J16" s="80">
        <v>0</v>
      </c>
      <c r="K16" s="80">
        <v>0</v>
      </c>
      <c r="L16" s="80">
        <v>0</v>
      </c>
      <c r="M16" s="80">
        <v>0</v>
      </c>
      <c r="N16" s="80">
        <v>0</v>
      </c>
      <c r="O16" s="80">
        <v>0</v>
      </c>
      <c r="P16" s="80">
        <v>0</v>
      </c>
      <c r="Q16" s="80">
        <v>0</v>
      </c>
      <c r="R16" s="80">
        <v>0</v>
      </c>
      <c r="S16" s="80">
        <v>0</v>
      </c>
      <c r="T16" s="80">
        <v>0</v>
      </c>
      <c r="U16" s="80">
        <v>0</v>
      </c>
      <c r="V16" s="80">
        <v>0</v>
      </c>
      <c r="W16" s="80">
        <v>0</v>
      </c>
      <c r="X16" s="80">
        <v>0</v>
      </c>
      <c r="Y16" s="80">
        <v>0</v>
      </c>
      <c r="Z16" s="80">
        <v>0</v>
      </c>
      <c r="AA16" s="80">
        <v>0</v>
      </c>
      <c r="AB16" s="80">
        <v>0</v>
      </c>
      <c r="AC16" s="80">
        <v>0</v>
      </c>
      <c r="AD16" s="80">
        <v>0</v>
      </c>
      <c r="AE16" s="80">
        <v>0</v>
      </c>
      <c r="AF16" s="80">
        <v>0</v>
      </c>
      <c r="AG16" s="80">
        <v>0</v>
      </c>
      <c r="AH16" s="80">
        <v>0</v>
      </c>
      <c r="AI16" s="80">
        <v>0</v>
      </c>
      <c r="AJ16" s="80">
        <v>0</v>
      </c>
      <c r="AK16" s="80"/>
      <c r="AL16" s="80"/>
    </row>
    <row r="17" spans="1:38" ht="16.350000000000001" customHeight="1">
      <c r="A17" s="79" t="s">
        <v>370</v>
      </c>
      <c r="B17" s="80">
        <v>0</v>
      </c>
      <c r="C17" s="80">
        <v>0</v>
      </c>
      <c r="D17" s="80">
        <v>0</v>
      </c>
      <c r="E17" s="80">
        <v>0</v>
      </c>
      <c r="F17" s="80">
        <v>0</v>
      </c>
      <c r="G17" s="80">
        <v>0</v>
      </c>
      <c r="H17" s="80">
        <v>0</v>
      </c>
      <c r="I17" s="80">
        <v>0</v>
      </c>
      <c r="J17" s="80">
        <v>0</v>
      </c>
      <c r="K17" s="80">
        <v>0</v>
      </c>
      <c r="L17" s="80">
        <v>0</v>
      </c>
      <c r="M17" s="80">
        <v>0</v>
      </c>
      <c r="N17" s="80">
        <v>0</v>
      </c>
      <c r="O17" s="80">
        <v>0</v>
      </c>
      <c r="P17" s="80">
        <v>0</v>
      </c>
      <c r="Q17" s="80">
        <v>0</v>
      </c>
      <c r="R17" s="80">
        <v>0</v>
      </c>
      <c r="S17" s="80">
        <v>0</v>
      </c>
      <c r="T17" s="80">
        <v>0</v>
      </c>
      <c r="U17" s="80">
        <v>0</v>
      </c>
      <c r="V17" s="80">
        <v>0</v>
      </c>
      <c r="W17" s="80">
        <v>0</v>
      </c>
      <c r="X17" s="80">
        <v>0</v>
      </c>
      <c r="Y17" s="80">
        <v>0</v>
      </c>
      <c r="Z17" s="80">
        <v>0</v>
      </c>
      <c r="AA17" s="80">
        <v>0</v>
      </c>
      <c r="AB17" s="80">
        <v>0</v>
      </c>
      <c r="AC17" s="80">
        <v>0</v>
      </c>
      <c r="AD17" s="80">
        <v>0</v>
      </c>
      <c r="AE17" s="80">
        <v>0</v>
      </c>
      <c r="AF17" s="80">
        <v>0</v>
      </c>
      <c r="AG17" s="80">
        <v>0</v>
      </c>
      <c r="AH17" s="80">
        <v>0</v>
      </c>
      <c r="AI17" s="80">
        <v>0</v>
      </c>
      <c r="AJ17" s="80">
        <v>0</v>
      </c>
      <c r="AK17" s="80"/>
      <c r="AL17" s="80"/>
    </row>
    <row r="18" spans="1:38" ht="16.350000000000001" customHeight="1">
      <c r="A18" s="79" t="s">
        <v>371</v>
      </c>
      <c r="B18" s="80">
        <v>0</v>
      </c>
      <c r="C18" s="80">
        <v>0</v>
      </c>
      <c r="D18" s="80">
        <v>0</v>
      </c>
      <c r="E18" s="80">
        <v>0</v>
      </c>
      <c r="F18" s="80">
        <v>0</v>
      </c>
      <c r="G18" s="80">
        <v>0</v>
      </c>
      <c r="H18" s="80">
        <v>0</v>
      </c>
      <c r="I18" s="80">
        <v>0</v>
      </c>
      <c r="J18" s="80">
        <v>0</v>
      </c>
      <c r="K18" s="80">
        <v>0</v>
      </c>
      <c r="L18" s="80">
        <v>0</v>
      </c>
      <c r="M18" s="80">
        <v>0</v>
      </c>
      <c r="N18" s="80">
        <v>0</v>
      </c>
      <c r="O18" s="80">
        <v>0</v>
      </c>
      <c r="P18" s="80">
        <v>0</v>
      </c>
      <c r="Q18" s="80">
        <v>0</v>
      </c>
      <c r="R18" s="80">
        <v>0</v>
      </c>
      <c r="S18" s="80">
        <v>0</v>
      </c>
      <c r="T18" s="80">
        <v>0</v>
      </c>
      <c r="U18" s="80">
        <v>0</v>
      </c>
      <c r="V18" s="80">
        <v>0</v>
      </c>
      <c r="W18" s="80">
        <v>0</v>
      </c>
      <c r="X18" s="80">
        <v>0</v>
      </c>
      <c r="Y18" s="80">
        <v>0</v>
      </c>
      <c r="Z18" s="80">
        <v>0</v>
      </c>
      <c r="AA18" s="80">
        <v>0</v>
      </c>
      <c r="AB18" s="80">
        <v>0</v>
      </c>
      <c r="AC18" s="80">
        <v>0</v>
      </c>
      <c r="AD18" s="80">
        <v>0</v>
      </c>
      <c r="AE18" s="80">
        <v>0</v>
      </c>
      <c r="AF18" s="80">
        <v>0</v>
      </c>
      <c r="AG18" s="80">
        <v>0</v>
      </c>
      <c r="AH18" s="80">
        <v>0</v>
      </c>
      <c r="AI18" s="80">
        <v>0</v>
      </c>
      <c r="AJ18" s="80">
        <v>0</v>
      </c>
      <c r="AK18" s="80"/>
      <c r="AL18" s="80"/>
    </row>
    <row r="19" spans="1:38" ht="16.350000000000001" customHeight="1">
      <c r="A19" s="79" t="s">
        <v>372</v>
      </c>
      <c r="B19" s="80">
        <v>0</v>
      </c>
      <c r="C19" s="80">
        <v>0</v>
      </c>
      <c r="D19" s="80">
        <v>0</v>
      </c>
      <c r="E19" s="80">
        <v>0</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v>0</v>
      </c>
      <c r="AI19" s="80">
        <v>0</v>
      </c>
      <c r="AJ19" s="80">
        <v>0</v>
      </c>
      <c r="AK19" s="80"/>
      <c r="AL19" s="80"/>
    </row>
    <row r="20" spans="1:38" ht="16.350000000000001" customHeight="1">
      <c r="A20" s="79" t="s">
        <v>373</v>
      </c>
      <c r="B20" s="80">
        <v>0</v>
      </c>
      <c r="C20" s="80">
        <v>0</v>
      </c>
      <c r="D20" s="80">
        <v>0</v>
      </c>
      <c r="E20" s="80">
        <v>0</v>
      </c>
      <c r="F20" s="80">
        <v>0</v>
      </c>
      <c r="G20" s="80">
        <v>0</v>
      </c>
      <c r="H20" s="80">
        <v>0</v>
      </c>
      <c r="I20" s="80">
        <v>0</v>
      </c>
      <c r="J20" s="80">
        <v>0</v>
      </c>
      <c r="K20" s="80">
        <v>0</v>
      </c>
      <c r="L20" s="80">
        <v>0</v>
      </c>
      <c r="M20" s="80">
        <v>0</v>
      </c>
      <c r="N20" s="80">
        <v>0</v>
      </c>
      <c r="O20" s="80">
        <v>0</v>
      </c>
      <c r="P20" s="80">
        <v>0</v>
      </c>
      <c r="Q20" s="80">
        <v>0</v>
      </c>
      <c r="R20" s="80">
        <v>0</v>
      </c>
      <c r="S20" s="80">
        <v>0</v>
      </c>
      <c r="T20" s="80">
        <v>0</v>
      </c>
      <c r="U20" s="80">
        <v>0</v>
      </c>
      <c r="V20" s="80">
        <v>0</v>
      </c>
      <c r="W20" s="80">
        <v>0</v>
      </c>
      <c r="X20" s="80">
        <v>0</v>
      </c>
      <c r="Y20" s="80">
        <v>0</v>
      </c>
      <c r="Z20" s="80">
        <v>0</v>
      </c>
      <c r="AA20" s="80">
        <v>0</v>
      </c>
      <c r="AB20" s="80">
        <v>0</v>
      </c>
      <c r="AC20" s="80">
        <v>0</v>
      </c>
      <c r="AD20" s="80">
        <v>0</v>
      </c>
      <c r="AE20" s="80">
        <v>0</v>
      </c>
      <c r="AF20" s="80">
        <v>0</v>
      </c>
      <c r="AG20" s="80">
        <v>0</v>
      </c>
      <c r="AH20" s="80">
        <v>0</v>
      </c>
      <c r="AI20" s="80">
        <v>0</v>
      </c>
      <c r="AJ20" s="80">
        <v>0</v>
      </c>
      <c r="AK20" s="80"/>
      <c r="AL20" s="80"/>
    </row>
    <row r="21" spans="1:38" ht="16.350000000000001" customHeight="1">
      <c r="A21" s="79" t="s">
        <v>374</v>
      </c>
      <c r="B21" s="80">
        <v>0</v>
      </c>
      <c r="C21" s="80">
        <v>0</v>
      </c>
      <c r="D21" s="80">
        <v>0</v>
      </c>
      <c r="E21" s="80">
        <v>0</v>
      </c>
      <c r="F21" s="80">
        <v>0</v>
      </c>
      <c r="G21" s="80">
        <v>0</v>
      </c>
      <c r="H21" s="80">
        <v>0</v>
      </c>
      <c r="I21" s="80">
        <v>0</v>
      </c>
      <c r="J21" s="80">
        <v>0</v>
      </c>
      <c r="K21" s="80">
        <v>0</v>
      </c>
      <c r="L21" s="80">
        <v>0</v>
      </c>
      <c r="M21" s="80">
        <v>0</v>
      </c>
      <c r="N21" s="80">
        <v>0</v>
      </c>
      <c r="O21" s="80">
        <v>0</v>
      </c>
      <c r="P21" s="80">
        <v>0</v>
      </c>
      <c r="Q21" s="80">
        <v>0</v>
      </c>
      <c r="R21" s="80">
        <v>0</v>
      </c>
      <c r="S21" s="80">
        <v>0</v>
      </c>
      <c r="T21" s="80">
        <v>0</v>
      </c>
      <c r="U21" s="80">
        <v>0</v>
      </c>
      <c r="V21" s="80">
        <v>0</v>
      </c>
      <c r="W21" s="80">
        <v>0</v>
      </c>
      <c r="X21" s="80">
        <v>0</v>
      </c>
      <c r="Y21" s="80">
        <v>0</v>
      </c>
      <c r="Z21" s="80">
        <v>0</v>
      </c>
      <c r="AA21" s="80">
        <v>0</v>
      </c>
      <c r="AB21" s="80">
        <v>0</v>
      </c>
      <c r="AC21" s="80">
        <v>0</v>
      </c>
      <c r="AD21" s="80">
        <v>0</v>
      </c>
      <c r="AE21" s="80">
        <v>0</v>
      </c>
      <c r="AF21" s="80">
        <v>0</v>
      </c>
      <c r="AG21" s="80">
        <v>0</v>
      </c>
      <c r="AH21" s="80">
        <v>0</v>
      </c>
      <c r="AI21" s="80">
        <v>0</v>
      </c>
      <c r="AJ21" s="80">
        <v>0</v>
      </c>
      <c r="AK21" s="80"/>
      <c r="AL21" s="80"/>
    </row>
    <row r="22" spans="1:38" ht="16.350000000000001" customHeight="1">
      <c r="A22" s="79" t="s">
        <v>375</v>
      </c>
      <c r="B22" s="80">
        <v>0</v>
      </c>
      <c r="C22" s="80">
        <v>0</v>
      </c>
      <c r="D22" s="80">
        <v>0</v>
      </c>
      <c r="E22" s="80">
        <v>0</v>
      </c>
      <c r="F22" s="80">
        <v>0</v>
      </c>
      <c r="G22" s="80">
        <v>0</v>
      </c>
      <c r="H22" s="80">
        <v>0</v>
      </c>
      <c r="I22" s="80">
        <v>0</v>
      </c>
      <c r="J22" s="80">
        <v>0</v>
      </c>
      <c r="K22" s="80">
        <v>0</v>
      </c>
      <c r="L22" s="80">
        <v>0</v>
      </c>
      <c r="M22" s="80">
        <v>0</v>
      </c>
      <c r="N22" s="80">
        <v>0</v>
      </c>
      <c r="O22" s="80">
        <v>0</v>
      </c>
      <c r="P22" s="80">
        <v>0</v>
      </c>
      <c r="Q22" s="80">
        <v>0</v>
      </c>
      <c r="R22" s="80">
        <v>0</v>
      </c>
      <c r="S22" s="80">
        <v>0</v>
      </c>
      <c r="T22" s="80">
        <v>0</v>
      </c>
      <c r="U22" s="80">
        <v>0</v>
      </c>
      <c r="V22" s="80">
        <v>0</v>
      </c>
      <c r="W22" s="80">
        <v>0</v>
      </c>
      <c r="X22" s="80">
        <v>0</v>
      </c>
      <c r="Y22" s="80">
        <v>0</v>
      </c>
      <c r="Z22" s="80">
        <v>0</v>
      </c>
      <c r="AA22" s="80">
        <v>0</v>
      </c>
      <c r="AB22" s="80">
        <v>0</v>
      </c>
      <c r="AC22" s="80">
        <v>0</v>
      </c>
      <c r="AD22" s="80">
        <v>0</v>
      </c>
      <c r="AE22" s="80">
        <v>0</v>
      </c>
      <c r="AF22" s="80">
        <v>0</v>
      </c>
      <c r="AG22" s="80">
        <v>0</v>
      </c>
      <c r="AH22" s="80">
        <v>0</v>
      </c>
      <c r="AI22" s="80">
        <v>0</v>
      </c>
      <c r="AJ22" s="80">
        <v>0</v>
      </c>
      <c r="AK22" s="80"/>
      <c r="AL22" s="80"/>
    </row>
    <row r="23" spans="1:38" ht="16.350000000000001" customHeight="1">
      <c r="A23" s="79" t="s">
        <v>376</v>
      </c>
      <c r="B23" s="80">
        <v>0</v>
      </c>
      <c r="C23" s="80">
        <v>0</v>
      </c>
      <c r="D23" s="80">
        <v>0</v>
      </c>
      <c r="E23" s="80">
        <v>0</v>
      </c>
      <c r="F23" s="80">
        <v>0</v>
      </c>
      <c r="G23" s="80">
        <v>0</v>
      </c>
      <c r="H23" s="80">
        <v>0</v>
      </c>
      <c r="I23" s="80">
        <v>0</v>
      </c>
      <c r="J23" s="80">
        <v>0</v>
      </c>
      <c r="K23" s="80">
        <v>0</v>
      </c>
      <c r="L23" s="80">
        <v>0</v>
      </c>
      <c r="M23" s="80">
        <v>0</v>
      </c>
      <c r="N23" s="80">
        <v>0</v>
      </c>
      <c r="O23" s="80">
        <v>0</v>
      </c>
      <c r="P23" s="80">
        <v>0</v>
      </c>
      <c r="Q23" s="80">
        <v>0</v>
      </c>
      <c r="R23" s="80">
        <v>0</v>
      </c>
      <c r="S23" s="80">
        <v>0</v>
      </c>
      <c r="T23" s="80">
        <v>0</v>
      </c>
      <c r="U23" s="80">
        <v>0</v>
      </c>
      <c r="V23" s="80">
        <v>0</v>
      </c>
      <c r="W23" s="80">
        <v>0</v>
      </c>
      <c r="X23" s="80">
        <v>0</v>
      </c>
      <c r="Y23" s="80">
        <v>0</v>
      </c>
      <c r="Z23" s="80">
        <v>0</v>
      </c>
      <c r="AA23" s="80">
        <v>0</v>
      </c>
      <c r="AB23" s="80">
        <v>0</v>
      </c>
      <c r="AC23" s="80">
        <v>0</v>
      </c>
      <c r="AD23" s="80">
        <v>0</v>
      </c>
      <c r="AE23" s="80">
        <v>0</v>
      </c>
      <c r="AF23" s="80">
        <v>0</v>
      </c>
      <c r="AG23" s="80">
        <v>0</v>
      </c>
      <c r="AH23" s="80">
        <v>0</v>
      </c>
      <c r="AI23" s="80">
        <v>0</v>
      </c>
      <c r="AJ23" s="80">
        <v>0</v>
      </c>
      <c r="AK23" s="80"/>
      <c r="AL23" s="80"/>
    </row>
    <row r="24" spans="1:38" ht="16.350000000000001" customHeight="1">
      <c r="A24" s="79" t="s">
        <v>377</v>
      </c>
      <c r="B24" s="80">
        <v>0</v>
      </c>
      <c r="C24" s="80">
        <v>0</v>
      </c>
      <c r="D24" s="80">
        <v>0</v>
      </c>
      <c r="E24" s="80">
        <v>0</v>
      </c>
      <c r="F24" s="80">
        <v>0</v>
      </c>
      <c r="G24" s="80">
        <v>0</v>
      </c>
      <c r="H24" s="80">
        <v>0</v>
      </c>
      <c r="I24" s="80">
        <v>0</v>
      </c>
      <c r="J24" s="80">
        <v>0</v>
      </c>
      <c r="K24" s="80">
        <v>0</v>
      </c>
      <c r="L24" s="80">
        <v>0</v>
      </c>
      <c r="M24" s="80">
        <v>0</v>
      </c>
      <c r="N24" s="80">
        <v>0</v>
      </c>
      <c r="O24" s="80">
        <v>0</v>
      </c>
      <c r="P24" s="80">
        <v>0</v>
      </c>
      <c r="Q24" s="80">
        <v>0</v>
      </c>
      <c r="R24" s="80">
        <v>0</v>
      </c>
      <c r="S24" s="80">
        <v>0</v>
      </c>
      <c r="T24" s="80">
        <v>0</v>
      </c>
      <c r="U24" s="80">
        <v>0</v>
      </c>
      <c r="V24" s="80">
        <v>0</v>
      </c>
      <c r="W24" s="80">
        <v>0</v>
      </c>
      <c r="X24" s="80">
        <v>0</v>
      </c>
      <c r="Y24" s="80">
        <v>0</v>
      </c>
      <c r="Z24" s="80">
        <v>0</v>
      </c>
      <c r="AA24" s="80">
        <v>0</v>
      </c>
      <c r="AB24" s="80">
        <v>0</v>
      </c>
      <c r="AC24" s="80">
        <v>0</v>
      </c>
      <c r="AD24" s="80">
        <v>0</v>
      </c>
      <c r="AE24" s="80">
        <v>0</v>
      </c>
      <c r="AF24" s="80">
        <v>0</v>
      </c>
      <c r="AG24" s="80">
        <v>0</v>
      </c>
      <c r="AH24" s="80">
        <v>0</v>
      </c>
      <c r="AI24" s="80">
        <v>0</v>
      </c>
      <c r="AJ24" s="80">
        <v>0</v>
      </c>
      <c r="AK24" s="80"/>
      <c r="AL24" s="80"/>
    </row>
    <row r="25" spans="1:38" ht="16.350000000000001" customHeight="1">
      <c r="A25" s="79" t="s">
        <v>378</v>
      </c>
      <c r="B25" s="80">
        <v>0</v>
      </c>
      <c r="C25" s="80">
        <v>0</v>
      </c>
      <c r="D25" s="80">
        <v>0</v>
      </c>
      <c r="E25" s="80">
        <v>0</v>
      </c>
      <c r="F25" s="80">
        <v>0</v>
      </c>
      <c r="G25" s="80">
        <v>0</v>
      </c>
      <c r="H25" s="80">
        <v>0</v>
      </c>
      <c r="I25" s="80">
        <v>0</v>
      </c>
      <c r="J25" s="80">
        <v>0</v>
      </c>
      <c r="K25" s="80">
        <v>0</v>
      </c>
      <c r="L25" s="80">
        <v>0</v>
      </c>
      <c r="M25" s="80">
        <v>0</v>
      </c>
      <c r="N25" s="80">
        <v>0</v>
      </c>
      <c r="O25" s="80">
        <v>0</v>
      </c>
      <c r="P25" s="80">
        <v>0</v>
      </c>
      <c r="Q25" s="80">
        <v>0</v>
      </c>
      <c r="R25" s="80">
        <v>0</v>
      </c>
      <c r="S25" s="80">
        <v>0</v>
      </c>
      <c r="T25" s="80">
        <v>0</v>
      </c>
      <c r="U25" s="80">
        <v>0</v>
      </c>
      <c r="V25" s="80">
        <v>0</v>
      </c>
      <c r="W25" s="80">
        <v>0</v>
      </c>
      <c r="X25" s="80">
        <v>0</v>
      </c>
      <c r="Y25" s="80">
        <v>0</v>
      </c>
      <c r="Z25" s="80">
        <v>0</v>
      </c>
      <c r="AA25" s="80">
        <v>0</v>
      </c>
      <c r="AB25" s="80">
        <v>0</v>
      </c>
      <c r="AC25" s="80">
        <v>0</v>
      </c>
      <c r="AD25" s="80">
        <v>0</v>
      </c>
      <c r="AE25" s="80">
        <v>0</v>
      </c>
      <c r="AF25" s="80">
        <v>0</v>
      </c>
      <c r="AG25" s="80">
        <v>0</v>
      </c>
      <c r="AH25" s="80">
        <v>0</v>
      </c>
      <c r="AI25" s="80">
        <v>0</v>
      </c>
      <c r="AJ25" s="80">
        <v>0</v>
      </c>
      <c r="AK25" s="80"/>
      <c r="AL25" s="80"/>
    </row>
    <row r="26" spans="1:38" ht="16.350000000000001" customHeight="1">
      <c r="A26" s="79" t="s">
        <v>379</v>
      </c>
      <c r="B26" s="80">
        <v>0</v>
      </c>
      <c r="C26" s="80">
        <v>0</v>
      </c>
      <c r="D26" s="80">
        <v>0</v>
      </c>
      <c r="E26" s="80">
        <v>0</v>
      </c>
      <c r="F26" s="80">
        <v>0</v>
      </c>
      <c r="G26" s="80">
        <v>0</v>
      </c>
      <c r="H26" s="80">
        <v>0</v>
      </c>
      <c r="I26" s="80">
        <v>0</v>
      </c>
      <c r="J26" s="80">
        <v>0</v>
      </c>
      <c r="K26" s="80">
        <v>0</v>
      </c>
      <c r="L26" s="80">
        <v>0</v>
      </c>
      <c r="M26" s="80">
        <v>0</v>
      </c>
      <c r="N26" s="80">
        <v>0</v>
      </c>
      <c r="O26" s="80">
        <v>0</v>
      </c>
      <c r="P26" s="80">
        <v>0</v>
      </c>
      <c r="Q26" s="80">
        <v>0</v>
      </c>
      <c r="R26" s="80">
        <v>0</v>
      </c>
      <c r="S26" s="80">
        <v>0</v>
      </c>
      <c r="T26" s="80">
        <v>0</v>
      </c>
      <c r="U26" s="80">
        <v>0</v>
      </c>
      <c r="V26" s="80">
        <v>0</v>
      </c>
      <c r="W26" s="80">
        <v>0</v>
      </c>
      <c r="X26" s="80">
        <v>0</v>
      </c>
      <c r="Y26" s="80">
        <v>0</v>
      </c>
      <c r="Z26" s="80">
        <v>0</v>
      </c>
      <c r="AA26" s="80">
        <v>0</v>
      </c>
      <c r="AB26" s="80">
        <v>0</v>
      </c>
      <c r="AC26" s="80">
        <v>0</v>
      </c>
      <c r="AD26" s="80">
        <v>0</v>
      </c>
      <c r="AE26" s="80">
        <v>0</v>
      </c>
      <c r="AF26" s="80">
        <v>0</v>
      </c>
      <c r="AG26" s="80">
        <v>0</v>
      </c>
      <c r="AH26" s="80">
        <v>0</v>
      </c>
      <c r="AI26" s="80">
        <v>0</v>
      </c>
      <c r="AJ26" s="80">
        <v>0</v>
      </c>
      <c r="AK26" s="80"/>
      <c r="AL26" s="80"/>
    </row>
    <row r="27" spans="1:38" ht="16.350000000000001" customHeight="1">
      <c r="A27" s="79" t="s">
        <v>380</v>
      </c>
      <c r="B27" s="80">
        <v>0</v>
      </c>
      <c r="C27" s="80">
        <v>0</v>
      </c>
      <c r="D27" s="80">
        <v>0</v>
      </c>
      <c r="E27" s="80">
        <v>0</v>
      </c>
      <c r="F27" s="80">
        <v>0</v>
      </c>
      <c r="G27" s="80">
        <v>0</v>
      </c>
      <c r="H27" s="80">
        <v>0</v>
      </c>
      <c r="I27" s="80">
        <v>0</v>
      </c>
      <c r="J27" s="80">
        <v>0</v>
      </c>
      <c r="K27" s="80">
        <v>0</v>
      </c>
      <c r="L27" s="80">
        <v>0</v>
      </c>
      <c r="M27" s="80">
        <v>0</v>
      </c>
      <c r="N27" s="80">
        <v>0</v>
      </c>
      <c r="O27" s="80">
        <v>0</v>
      </c>
      <c r="P27" s="80">
        <v>0</v>
      </c>
      <c r="Q27" s="80">
        <v>0</v>
      </c>
      <c r="R27" s="80">
        <v>0</v>
      </c>
      <c r="S27" s="80">
        <v>0</v>
      </c>
      <c r="T27" s="80">
        <v>0</v>
      </c>
      <c r="U27" s="80">
        <v>0</v>
      </c>
      <c r="V27" s="80">
        <v>0</v>
      </c>
      <c r="W27" s="80">
        <v>0</v>
      </c>
      <c r="X27" s="80">
        <v>0</v>
      </c>
      <c r="Y27" s="80">
        <v>0</v>
      </c>
      <c r="Z27" s="80">
        <v>0</v>
      </c>
      <c r="AA27" s="80">
        <v>0</v>
      </c>
      <c r="AB27" s="80">
        <v>0</v>
      </c>
      <c r="AC27" s="80">
        <v>0</v>
      </c>
      <c r="AD27" s="80">
        <v>0</v>
      </c>
      <c r="AE27" s="80">
        <v>0</v>
      </c>
      <c r="AF27" s="80">
        <v>0</v>
      </c>
      <c r="AG27" s="80">
        <v>0</v>
      </c>
      <c r="AH27" s="80">
        <v>0</v>
      </c>
      <c r="AI27" s="80">
        <v>0</v>
      </c>
      <c r="AJ27" s="80">
        <v>0</v>
      </c>
      <c r="AK27" s="80"/>
      <c r="AL27" s="80"/>
    </row>
    <row r="28" spans="1:38" ht="16.350000000000001" customHeight="1">
      <c r="A28" s="79" t="s">
        <v>381</v>
      </c>
      <c r="B28" s="80">
        <v>0</v>
      </c>
      <c r="C28" s="80">
        <v>0</v>
      </c>
      <c r="D28" s="80">
        <v>0</v>
      </c>
      <c r="E28" s="80">
        <v>0</v>
      </c>
      <c r="F28" s="80">
        <v>0</v>
      </c>
      <c r="G28" s="80">
        <v>0</v>
      </c>
      <c r="H28" s="80">
        <v>0</v>
      </c>
      <c r="I28" s="80">
        <v>0</v>
      </c>
      <c r="J28" s="80">
        <v>0</v>
      </c>
      <c r="K28" s="80">
        <v>0</v>
      </c>
      <c r="L28" s="80">
        <v>0</v>
      </c>
      <c r="M28" s="80">
        <v>0</v>
      </c>
      <c r="N28" s="80">
        <v>0</v>
      </c>
      <c r="O28" s="80">
        <v>0</v>
      </c>
      <c r="P28" s="80">
        <v>0</v>
      </c>
      <c r="Q28" s="80">
        <v>0</v>
      </c>
      <c r="R28" s="80">
        <v>0</v>
      </c>
      <c r="S28" s="80">
        <v>0</v>
      </c>
      <c r="T28" s="80">
        <v>0</v>
      </c>
      <c r="U28" s="80">
        <v>0</v>
      </c>
      <c r="V28" s="80">
        <v>0</v>
      </c>
      <c r="W28" s="80">
        <v>0</v>
      </c>
      <c r="X28" s="80">
        <v>0</v>
      </c>
      <c r="Y28" s="80">
        <v>0</v>
      </c>
      <c r="Z28" s="80">
        <v>0</v>
      </c>
      <c r="AA28" s="80">
        <v>0</v>
      </c>
      <c r="AB28" s="80">
        <v>0</v>
      </c>
      <c r="AC28" s="80">
        <v>0</v>
      </c>
      <c r="AD28" s="80">
        <v>0</v>
      </c>
      <c r="AE28" s="80">
        <v>0</v>
      </c>
      <c r="AF28" s="80">
        <v>0</v>
      </c>
      <c r="AG28" s="80">
        <v>0</v>
      </c>
      <c r="AH28" s="80">
        <v>0</v>
      </c>
      <c r="AI28" s="80">
        <v>0</v>
      </c>
      <c r="AJ28" s="80">
        <v>0</v>
      </c>
      <c r="AK28" s="80"/>
      <c r="AL28" s="80"/>
    </row>
    <row r="29" spans="1:38" ht="16.350000000000001" customHeight="1">
      <c r="A29" s="79" t="s">
        <v>382</v>
      </c>
      <c r="B29" s="80">
        <v>0</v>
      </c>
      <c r="C29" s="80">
        <v>0</v>
      </c>
      <c r="D29" s="80">
        <v>0</v>
      </c>
      <c r="E29" s="80">
        <v>0</v>
      </c>
      <c r="F29" s="80">
        <v>0</v>
      </c>
      <c r="G29" s="80">
        <v>0</v>
      </c>
      <c r="H29" s="80">
        <v>0</v>
      </c>
      <c r="I29" s="80">
        <v>0</v>
      </c>
      <c r="J29" s="80">
        <v>0</v>
      </c>
      <c r="K29" s="80">
        <v>0</v>
      </c>
      <c r="L29" s="80">
        <v>0</v>
      </c>
      <c r="M29" s="80">
        <v>0</v>
      </c>
      <c r="N29" s="80">
        <v>0</v>
      </c>
      <c r="O29" s="80">
        <v>0</v>
      </c>
      <c r="P29" s="80">
        <v>0</v>
      </c>
      <c r="Q29" s="80">
        <v>0</v>
      </c>
      <c r="R29" s="80">
        <v>0</v>
      </c>
      <c r="S29" s="80">
        <v>0</v>
      </c>
      <c r="T29" s="80">
        <v>0</v>
      </c>
      <c r="U29" s="80">
        <v>0</v>
      </c>
      <c r="V29" s="80">
        <v>0</v>
      </c>
      <c r="W29" s="80">
        <v>0</v>
      </c>
      <c r="X29" s="80">
        <v>0</v>
      </c>
      <c r="Y29" s="80">
        <v>0</v>
      </c>
      <c r="Z29" s="80">
        <v>0</v>
      </c>
      <c r="AA29" s="80">
        <v>0</v>
      </c>
      <c r="AB29" s="80">
        <v>0</v>
      </c>
      <c r="AC29" s="80">
        <v>0</v>
      </c>
      <c r="AD29" s="80">
        <v>0</v>
      </c>
      <c r="AE29" s="80">
        <v>0</v>
      </c>
      <c r="AF29" s="80">
        <v>0</v>
      </c>
      <c r="AG29" s="80">
        <v>0</v>
      </c>
      <c r="AH29" s="80">
        <v>0</v>
      </c>
      <c r="AI29" s="80">
        <v>0</v>
      </c>
      <c r="AJ29" s="80">
        <v>0</v>
      </c>
      <c r="AK29" s="80"/>
      <c r="AL29" s="80"/>
    </row>
    <row r="30" spans="1:38" ht="16.350000000000001" customHeight="1">
      <c r="A30" s="79" t="s">
        <v>383</v>
      </c>
      <c r="B30" s="80">
        <v>0</v>
      </c>
      <c r="C30" s="80">
        <v>0</v>
      </c>
      <c r="D30" s="80">
        <v>0</v>
      </c>
      <c r="E30" s="80">
        <v>0</v>
      </c>
      <c r="F30" s="80">
        <v>0</v>
      </c>
      <c r="G30" s="80">
        <v>0</v>
      </c>
      <c r="H30" s="80">
        <v>0</v>
      </c>
      <c r="I30" s="80">
        <v>0</v>
      </c>
      <c r="J30" s="80">
        <v>0</v>
      </c>
      <c r="K30" s="80">
        <v>0</v>
      </c>
      <c r="L30" s="80">
        <v>0</v>
      </c>
      <c r="M30" s="80">
        <v>0</v>
      </c>
      <c r="N30" s="80">
        <v>0</v>
      </c>
      <c r="O30" s="80">
        <v>0</v>
      </c>
      <c r="P30" s="80">
        <v>0</v>
      </c>
      <c r="Q30" s="80">
        <v>0</v>
      </c>
      <c r="R30" s="80">
        <v>0</v>
      </c>
      <c r="S30" s="80">
        <v>0</v>
      </c>
      <c r="T30" s="80">
        <v>0</v>
      </c>
      <c r="U30" s="80">
        <v>0</v>
      </c>
      <c r="V30" s="80">
        <v>0</v>
      </c>
      <c r="W30" s="80">
        <v>0</v>
      </c>
      <c r="X30" s="80">
        <v>0</v>
      </c>
      <c r="Y30" s="80">
        <v>0</v>
      </c>
      <c r="Z30" s="80">
        <v>0</v>
      </c>
      <c r="AA30" s="80">
        <v>0</v>
      </c>
      <c r="AB30" s="80">
        <v>0</v>
      </c>
      <c r="AC30" s="80">
        <v>0</v>
      </c>
      <c r="AD30" s="80">
        <v>0</v>
      </c>
      <c r="AE30" s="80">
        <v>0</v>
      </c>
      <c r="AF30" s="80">
        <v>0</v>
      </c>
      <c r="AG30" s="80">
        <v>0</v>
      </c>
      <c r="AH30" s="80">
        <v>0</v>
      </c>
      <c r="AI30" s="80">
        <v>0</v>
      </c>
      <c r="AJ30" s="80">
        <v>0</v>
      </c>
      <c r="AK30" s="80"/>
      <c r="AL30" s="80"/>
    </row>
    <row r="31" spans="1:38" ht="16.350000000000001" customHeight="1">
      <c r="A31" s="79" t="s">
        <v>384</v>
      </c>
      <c r="B31" s="80">
        <v>0</v>
      </c>
      <c r="C31" s="80">
        <v>0</v>
      </c>
      <c r="D31" s="80">
        <v>0</v>
      </c>
      <c r="E31" s="80">
        <v>0</v>
      </c>
      <c r="F31" s="80">
        <v>0</v>
      </c>
      <c r="G31" s="80">
        <v>0</v>
      </c>
      <c r="H31" s="80">
        <v>0</v>
      </c>
      <c r="I31" s="80">
        <v>0</v>
      </c>
      <c r="J31" s="80">
        <v>0</v>
      </c>
      <c r="K31" s="80">
        <v>0</v>
      </c>
      <c r="L31" s="80">
        <v>0</v>
      </c>
      <c r="M31" s="80">
        <v>0</v>
      </c>
      <c r="N31" s="80">
        <v>0</v>
      </c>
      <c r="O31" s="80">
        <v>0</v>
      </c>
      <c r="P31" s="80">
        <v>0</v>
      </c>
      <c r="Q31" s="80">
        <v>0</v>
      </c>
      <c r="R31" s="80">
        <v>0</v>
      </c>
      <c r="S31" s="80">
        <v>0</v>
      </c>
      <c r="T31" s="80">
        <v>0</v>
      </c>
      <c r="U31" s="80">
        <v>0</v>
      </c>
      <c r="V31" s="80">
        <v>0</v>
      </c>
      <c r="W31" s="80">
        <v>0</v>
      </c>
      <c r="X31" s="80">
        <v>0</v>
      </c>
      <c r="Y31" s="80">
        <v>0</v>
      </c>
      <c r="Z31" s="80">
        <v>0</v>
      </c>
      <c r="AA31" s="80">
        <v>0</v>
      </c>
      <c r="AB31" s="80">
        <v>0</v>
      </c>
      <c r="AC31" s="80">
        <v>0</v>
      </c>
      <c r="AD31" s="80">
        <v>0</v>
      </c>
      <c r="AE31" s="80">
        <v>0</v>
      </c>
      <c r="AF31" s="80">
        <v>0</v>
      </c>
      <c r="AG31" s="80">
        <v>0</v>
      </c>
      <c r="AH31" s="80">
        <v>0</v>
      </c>
      <c r="AI31" s="80">
        <v>0</v>
      </c>
      <c r="AJ31" s="80">
        <v>0</v>
      </c>
      <c r="AK31" s="80"/>
      <c r="AL31" s="80"/>
    </row>
    <row r="32" spans="1:38" ht="16.350000000000001" customHeight="1">
      <c r="A32" s="79" t="s">
        <v>385</v>
      </c>
      <c r="B32" s="80">
        <v>0</v>
      </c>
      <c r="C32" s="80">
        <v>0</v>
      </c>
      <c r="D32" s="80">
        <v>0</v>
      </c>
      <c r="E32" s="80">
        <v>0</v>
      </c>
      <c r="F32" s="80">
        <v>0</v>
      </c>
      <c r="G32" s="80">
        <v>0</v>
      </c>
      <c r="H32" s="80">
        <v>0</v>
      </c>
      <c r="I32" s="80">
        <v>0</v>
      </c>
      <c r="J32" s="80">
        <v>0</v>
      </c>
      <c r="K32" s="80">
        <v>0</v>
      </c>
      <c r="L32" s="80">
        <v>0</v>
      </c>
      <c r="M32" s="80">
        <v>0</v>
      </c>
      <c r="N32" s="80">
        <v>0</v>
      </c>
      <c r="O32" s="80">
        <v>0</v>
      </c>
      <c r="P32" s="80">
        <v>0</v>
      </c>
      <c r="Q32" s="80">
        <v>0</v>
      </c>
      <c r="R32" s="80">
        <v>0</v>
      </c>
      <c r="S32" s="80">
        <v>0</v>
      </c>
      <c r="T32" s="80">
        <v>0</v>
      </c>
      <c r="U32" s="80">
        <v>0</v>
      </c>
      <c r="V32" s="80">
        <v>0</v>
      </c>
      <c r="W32" s="80">
        <v>0</v>
      </c>
      <c r="X32" s="80">
        <v>0</v>
      </c>
      <c r="Y32" s="80">
        <v>0</v>
      </c>
      <c r="Z32" s="80">
        <v>0</v>
      </c>
      <c r="AA32" s="80">
        <v>0</v>
      </c>
      <c r="AB32" s="80">
        <v>0</v>
      </c>
      <c r="AC32" s="80">
        <v>0</v>
      </c>
      <c r="AD32" s="80">
        <v>0</v>
      </c>
      <c r="AE32" s="80">
        <v>0</v>
      </c>
      <c r="AF32" s="80">
        <v>0</v>
      </c>
      <c r="AG32" s="80">
        <v>0</v>
      </c>
      <c r="AH32" s="80">
        <v>0</v>
      </c>
      <c r="AI32" s="80">
        <v>0</v>
      </c>
      <c r="AJ32" s="80">
        <v>0</v>
      </c>
      <c r="AK32" s="80"/>
      <c r="AL32" s="80"/>
    </row>
    <row r="33" spans="1:38" ht="16.350000000000001" customHeight="1">
      <c r="A33" s="79" t="s">
        <v>386</v>
      </c>
      <c r="B33" s="80">
        <v>0</v>
      </c>
      <c r="C33" s="80">
        <v>0</v>
      </c>
      <c r="D33" s="80">
        <v>0</v>
      </c>
      <c r="E33" s="80">
        <v>0</v>
      </c>
      <c r="F33" s="80">
        <v>0</v>
      </c>
      <c r="G33" s="80">
        <v>0</v>
      </c>
      <c r="H33" s="80">
        <v>0</v>
      </c>
      <c r="I33" s="80">
        <v>0</v>
      </c>
      <c r="J33" s="80">
        <v>0</v>
      </c>
      <c r="K33" s="80">
        <v>0</v>
      </c>
      <c r="L33" s="80">
        <v>0</v>
      </c>
      <c r="M33" s="80">
        <v>0</v>
      </c>
      <c r="N33" s="80">
        <v>0</v>
      </c>
      <c r="O33" s="80">
        <v>0</v>
      </c>
      <c r="P33" s="80">
        <v>0</v>
      </c>
      <c r="Q33" s="80">
        <v>0</v>
      </c>
      <c r="R33" s="80">
        <v>0</v>
      </c>
      <c r="S33" s="80">
        <v>0</v>
      </c>
      <c r="T33" s="80">
        <v>0</v>
      </c>
      <c r="U33" s="80">
        <v>0</v>
      </c>
      <c r="V33" s="80">
        <v>0</v>
      </c>
      <c r="W33" s="80">
        <v>0</v>
      </c>
      <c r="X33" s="80">
        <v>0</v>
      </c>
      <c r="Y33" s="80">
        <v>0</v>
      </c>
      <c r="Z33" s="80">
        <v>0</v>
      </c>
      <c r="AA33" s="80">
        <v>0</v>
      </c>
      <c r="AB33" s="80">
        <v>0</v>
      </c>
      <c r="AC33" s="80">
        <v>0</v>
      </c>
      <c r="AD33" s="80">
        <v>0</v>
      </c>
      <c r="AE33" s="80">
        <v>0</v>
      </c>
      <c r="AF33" s="80">
        <v>0</v>
      </c>
      <c r="AG33" s="80">
        <v>0</v>
      </c>
      <c r="AH33" s="80">
        <v>0</v>
      </c>
      <c r="AI33" s="80">
        <v>0</v>
      </c>
      <c r="AJ33" s="80">
        <v>0</v>
      </c>
      <c r="AK33" s="80"/>
      <c r="AL33" s="80"/>
    </row>
    <row r="34" spans="1:38" ht="16.350000000000001" customHeight="1">
      <c r="A34" s="79" t="s">
        <v>387</v>
      </c>
      <c r="B34" s="80">
        <v>0</v>
      </c>
      <c r="C34" s="80">
        <v>0</v>
      </c>
      <c r="D34" s="80">
        <v>0</v>
      </c>
      <c r="E34" s="80">
        <v>0</v>
      </c>
      <c r="F34" s="80">
        <v>0</v>
      </c>
      <c r="G34" s="80">
        <v>0</v>
      </c>
      <c r="H34" s="80">
        <v>0</v>
      </c>
      <c r="I34" s="80">
        <v>0</v>
      </c>
      <c r="J34" s="80">
        <v>0</v>
      </c>
      <c r="K34" s="80">
        <v>0</v>
      </c>
      <c r="L34" s="80">
        <v>0</v>
      </c>
      <c r="M34" s="80">
        <v>0</v>
      </c>
      <c r="N34" s="80">
        <v>0</v>
      </c>
      <c r="O34" s="80">
        <v>0</v>
      </c>
      <c r="P34" s="80">
        <v>0</v>
      </c>
      <c r="Q34" s="80">
        <v>0</v>
      </c>
      <c r="R34" s="80">
        <v>0</v>
      </c>
      <c r="S34" s="80">
        <v>0</v>
      </c>
      <c r="T34" s="80">
        <v>0</v>
      </c>
      <c r="U34" s="80">
        <v>0</v>
      </c>
      <c r="V34" s="80">
        <v>0</v>
      </c>
      <c r="W34" s="80">
        <v>0</v>
      </c>
      <c r="X34" s="80">
        <v>0</v>
      </c>
      <c r="Y34" s="80">
        <v>0</v>
      </c>
      <c r="Z34" s="80">
        <v>0</v>
      </c>
      <c r="AA34" s="80">
        <v>0</v>
      </c>
      <c r="AB34" s="80">
        <v>0</v>
      </c>
      <c r="AC34" s="80">
        <v>0</v>
      </c>
      <c r="AD34" s="80">
        <v>0</v>
      </c>
      <c r="AE34" s="80">
        <v>0</v>
      </c>
      <c r="AF34" s="80">
        <v>0</v>
      </c>
      <c r="AG34" s="80">
        <v>0</v>
      </c>
      <c r="AH34" s="80">
        <v>0</v>
      </c>
      <c r="AI34" s="80">
        <v>0</v>
      </c>
      <c r="AJ34" s="80">
        <v>0</v>
      </c>
      <c r="AK34" s="80"/>
      <c r="AL34" s="80"/>
    </row>
    <row r="35" spans="1:38" ht="16.350000000000001" customHeight="1">
      <c r="A35" s="79" t="s">
        <v>388</v>
      </c>
      <c r="B35" s="80">
        <v>0</v>
      </c>
      <c r="C35" s="80">
        <v>0</v>
      </c>
      <c r="D35" s="80">
        <v>0</v>
      </c>
      <c r="E35" s="80">
        <v>0</v>
      </c>
      <c r="F35" s="80">
        <v>0</v>
      </c>
      <c r="G35" s="80">
        <v>0</v>
      </c>
      <c r="H35" s="80">
        <v>0</v>
      </c>
      <c r="I35" s="80">
        <v>0</v>
      </c>
      <c r="J35" s="80">
        <v>0</v>
      </c>
      <c r="K35" s="80">
        <v>0</v>
      </c>
      <c r="L35" s="80">
        <v>0</v>
      </c>
      <c r="M35" s="80">
        <v>0</v>
      </c>
      <c r="N35" s="80">
        <v>0</v>
      </c>
      <c r="O35" s="80">
        <v>0</v>
      </c>
      <c r="P35" s="80">
        <v>0</v>
      </c>
      <c r="Q35" s="80">
        <v>0</v>
      </c>
      <c r="R35" s="80">
        <v>0</v>
      </c>
      <c r="S35" s="80">
        <v>0</v>
      </c>
      <c r="T35" s="80">
        <v>0</v>
      </c>
      <c r="U35" s="80">
        <v>0</v>
      </c>
      <c r="V35" s="80">
        <v>0</v>
      </c>
      <c r="W35" s="80">
        <v>0</v>
      </c>
      <c r="X35" s="80">
        <v>0</v>
      </c>
      <c r="Y35" s="80">
        <v>0</v>
      </c>
      <c r="Z35" s="80">
        <v>0</v>
      </c>
      <c r="AA35" s="80">
        <v>0</v>
      </c>
      <c r="AB35" s="80">
        <v>0</v>
      </c>
      <c r="AC35" s="80">
        <v>0</v>
      </c>
      <c r="AD35" s="80">
        <v>0</v>
      </c>
      <c r="AE35" s="80">
        <v>0</v>
      </c>
      <c r="AF35" s="80">
        <v>0</v>
      </c>
      <c r="AG35" s="80">
        <v>0</v>
      </c>
      <c r="AH35" s="80">
        <v>0</v>
      </c>
      <c r="AI35" s="80">
        <v>0</v>
      </c>
      <c r="AJ35" s="80">
        <v>0</v>
      </c>
      <c r="AK35" s="80"/>
      <c r="AL35" s="80"/>
    </row>
    <row r="36" spans="1:38" ht="16.350000000000001" customHeight="1">
      <c r="A36" s="79" t="s">
        <v>389</v>
      </c>
      <c r="B36" s="80">
        <v>0</v>
      </c>
      <c r="C36" s="80">
        <v>0</v>
      </c>
      <c r="D36" s="80">
        <v>0</v>
      </c>
      <c r="E36" s="80">
        <v>0</v>
      </c>
      <c r="F36" s="80">
        <v>0</v>
      </c>
      <c r="G36" s="80">
        <v>0</v>
      </c>
      <c r="H36" s="80">
        <v>0</v>
      </c>
      <c r="I36" s="80">
        <v>0</v>
      </c>
      <c r="J36" s="80">
        <v>0</v>
      </c>
      <c r="K36" s="80">
        <v>0</v>
      </c>
      <c r="L36" s="80">
        <v>0</v>
      </c>
      <c r="M36" s="80">
        <v>0</v>
      </c>
      <c r="N36" s="80">
        <v>0</v>
      </c>
      <c r="O36" s="80">
        <v>0</v>
      </c>
      <c r="P36" s="80">
        <v>0</v>
      </c>
      <c r="Q36" s="80">
        <v>0</v>
      </c>
      <c r="R36" s="80">
        <v>0</v>
      </c>
      <c r="S36" s="80">
        <v>0</v>
      </c>
      <c r="T36" s="80">
        <v>0</v>
      </c>
      <c r="U36" s="80">
        <v>0</v>
      </c>
      <c r="V36" s="80">
        <v>0</v>
      </c>
      <c r="W36" s="80">
        <v>0</v>
      </c>
      <c r="X36" s="80">
        <v>0</v>
      </c>
      <c r="Y36" s="80">
        <v>0</v>
      </c>
      <c r="Z36" s="80">
        <v>0</v>
      </c>
      <c r="AA36" s="80">
        <v>0</v>
      </c>
      <c r="AB36" s="80">
        <v>0</v>
      </c>
      <c r="AC36" s="80">
        <v>0</v>
      </c>
      <c r="AD36" s="80">
        <v>0</v>
      </c>
      <c r="AE36" s="80">
        <v>0</v>
      </c>
      <c r="AF36" s="80">
        <v>0</v>
      </c>
      <c r="AG36" s="80">
        <v>0</v>
      </c>
      <c r="AH36" s="80">
        <v>0</v>
      </c>
      <c r="AI36" s="80">
        <v>0</v>
      </c>
      <c r="AJ36" s="80">
        <v>0</v>
      </c>
      <c r="AK36" s="80"/>
      <c r="AL36" s="80"/>
    </row>
    <row r="37" spans="1:38" ht="16.350000000000001" customHeight="1">
      <c r="A37" s="79" t="s">
        <v>390</v>
      </c>
      <c r="B37" s="80">
        <v>0</v>
      </c>
      <c r="C37" s="80">
        <v>0</v>
      </c>
      <c r="D37" s="80">
        <v>0</v>
      </c>
      <c r="E37" s="80">
        <v>0</v>
      </c>
      <c r="F37" s="80">
        <v>0</v>
      </c>
      <c r="G37" s="80">
        <v>0</v>
      </c>
      <c r="H37" s="80">
        <v>0</v>
      </c>
      <c r="I37" s="80">
        <v>0</v>
      </c>
      <c r="J37" s="80">
        <v>0</v>
      </c>
      <c r="K37" s="80">
        <v>0</v>
      </c>
      <c r="L37" s="80">
        <v>0</v>
      </c>
      <c r="M37" s="80">
        <v>0</v>
      </c>
      <c r="N37" s="80">
        <v>0</v>
      </c>
      <c r="O37" s="80">
        <v>0</v>
      </c>
      <c r="P37" s="80">
        <v>0</v>
      </c>
      <c r="Q37" s="80">
        <v>0</v>
      </c>
      <c r="R37" s="80">
        <v>0</v>
      </c>
      <c r="S37" s="80">
        <v>0</v>
      </c>
      <c r="T37" s="80">
        <v>0</v>
      </c>
      <c r="U37" s="80">
        <v>0</v>
      </c>
      <c r="V37" s="80">
        <v>0</v>
      </c>
      <c r="W37" s="80">
        <v>0</v>
      </c>
      <c r="X37" s="80">
        <v>0</v>
      </c>
      <c r="Y37" s="80">
        <v>0</v>
      </c>
      <c r="Z37" s="80">
        <v>0</v>
      </c>
      <c r="AA37" s="80">
        <v>0</v>
      </c>
      <c r="AB37" s="80">
        <v>0</v>
      </c>
      <c r="AC37" s="80">
        <v>0</v>
      </c>
      <c r="AD37" s="80">
        <v>0</v>
      </c>
      <c r="AE37" s="80">
        <v>0</v>
      </c>
      <c r="AF37" s="80">
        <v>0</v>
      </c>
      <c r="AG37" s="80">
        <v>0</v>
      </c>
      <c r="AH37" s="80">
        <v>0</v>
      </c>
      <c r="AI37" s="80">
        <v>0</v>
      </c>
      <c r="AJ37" s="80">
        <v>0</v>
      </c>
      <c r="AK37" s="80"/>
      <c r="AL37" s="80"/>
    </row>
    <row r="38" spans="1:38" ht="16.350000000000001" customHeight="1">
      <c r="A38" s="79" t="s">
        <v>391</v>
      </c>
      <c r="B38" s="80">
        <v>0</v>
      </c>
      <c r="C38" s="80">
        <v>0</v>
      </c>
      <c r="D38" s="80">
        <v>0</v>
      </c>
      <c r="E38" s="80">
        <v>0</v>
      </c>
      <c r="F38" s="80">
        <v>0</v>
      </c>
      <c r="G38" s="80">
        <v>0</v>
      </c>
      <c r="H38" s="80">
        <v>0</v>
      </c>
      <c r="I38" s="80">
        <v>0</v>
      </c>
      <c r="J38" s="80">
        <v>0</v>
      </c>
      <c r="K38" s="80">
        <v>0</v>
      </c>
      <c r="L38" s="80">
        <v>0</v>
      </c>
      <c r="M38" s="80">
        <v>0</v>
      </c>
      <c r="N38" s="80">
        <v>0</v>
      </c>
      <c r="O38" s="80">
        <v>0</v>
      </c>
      <c r="P38" s="80">
        <v>0</v>
      </c>
      <c r="Q38" s="80">
        <v>0</v>
      </c>
      <c r="R38" s="80">
        <v>0</v>
      </c>
      <c r="S38" s="80">
        <v>0</v>
      </c>
      <c r="T38" s="80">
        <v>0</v>
      </c>
      <c r="U38" s="80">
        <v>0</v>
      </c>
      <c r="V38" s="80">
        <v>0</v>
      </c>
      <c r="W38" s="80">
        <v>0</v>
      </c>
      <c r="X38" s="80">
        <v>0</v>
      </c>
      <c r="Y38" s="80">
        <v>0</v>
      </c>
      <c r="Z38" s="80">
        <v>0</v>
      </c>
      <c r="AA38" s="80">
        <v>0</v>
      </c>
      <c r="AB38" s="80">
        <v>0</v>
      </c>
      <c r="AC38" s="80">
        <v>0</v>
      </c>
      <c r="AD38" s="80">
        <v>0</v>
      </c>
      <c r="AE38" s="80">
        <v>0</v>
      </c>
      <c r="AF38" s="80">
        <v>0</v>
      </c>
      <c r="AG38" s="80">
        <v>0</v>
      </c>
      <c r="AH38" s="80">
        <v>0</v>
      </c>
      <c r="AI38" s="80">
        <v>0</v>
      </c>
      <c r="AJ38" s="80">
        <v>0</v>
      </c>
      <c r="AK38" s="80"/>
      <c r="AL38" s="80"/>
    </row>
    <row r="39" spans="1:38" ht="16.350000000000001" customHeight="1">
      <c r="A39" s="79" t="s">
        <v>392</v>
      </c>
      <c r="B39" s="80">
        <v>0</v>
      </c>
      <c r="C39" s="80">
        <v>0</v>
      </c>
      <c r="D39" s="80">
        <v>0</v>
      </c>
      <c r="E39" s="80">
        <v>0</v>
      </c>
      <c r="F39" s="80">
        <v>0</v>
      </c>
      <c r="G39" s="80">
        <v>0</v>
      </c>
      <c r="H39" s="80">
        <v>0</v>
      </c>
      <c r="I39" s="80">
        <v>0</v>
      </c>
      <c r="J39" s="80">
        <v>0</v>
      </c>
      <c r="K39" s="80">
        <v>0</v>
      </c>
      <c r="L39" s="80">
        <v>0</v>
      </c>
      <c r="M39" s="80">
        <v>0</v>
      </c>
      <c r="N39" s="80">
        <v>0</v>
      </c>
      <c r="O39" s="80">
        <v>0</v>
      </c>
      <c r="P39" s="80">
        <v>0</v>
      </c>
      <c r="Q39" s="80">
        <v>0</v>
      </c>
      <c r="R39" s="80">
        <v>0</v>
      </c>
      <c r="S39" s="80">
        <v>0</v>
      </c>
      <c r="T39" s="80">
        <v>0</v>
      </c>
      <c r="U39" s="80">
        <v>0</v>
      </c>
      <c r="V39" s="80">
        <v>0</v>
      </c>
      <c r="W39" s="80">
        <v>0</v>
      </c>
      <c r="X39" s="80">
        <v>0</v>
      </c>
      <c r="Y39" s="80">
        <v>0</v>
      </c>
      <c r="Z39" s="80">
        <v>0</v>
      </c>
      <c r="AA39" s="80">
        <v>0</v>
      </c>
      <c r="AB39" s="80">
        <v>0</v>
      </c>
      <c r="AC39" s="80">
        <v>0</v>
      </c>
      <c r="AD39" s="80">
        <v>0</v>
      </c>
      <c r="AE39" s="80">
        <v>0</v>
      </c>
      <c r="AF39" s="80">
        <v>0</v>
      </c>
      <c r="AG39" s="80">
        <v>0</v>
      </c>
      <c r="AH39" s="80">
        <v>0</v>
      </c>
      <c r="AI39" s="80">
        <v>0</v>
      </c>
      <c r="AJ39" s="80">
        <v>0</v>
      </c>
      <c r="AK39" s="80"/>
      <c r="AL39" s="80"/>
    </row>
    <row r="40" spans="1:38" ht="16.350000000000001" customHeight="1">
      <c r="A40" s="79" t="s">
        <v>393</v>
      </c>
      <c r="B40" s="80">
        <v>0</v>
      </c>
      <c r="C40" s="80">
        <v>0</v>
      </c>
      <c r="D40" s="80">
        <v>0</v>
      </c>
      <c r="E40" s="80">
        <v>0</v>
      </c>
      <c r="F40" s="80">
        <v>0</v>
      </c>
      <c r="G40" s="80">
        <v>0</v>
      </c>
      <c r="H40" s="80">
        <v>0</v>
      </c>
      <c r="I40" s="80">
        <v>0</v>
      </c>
      <c r="J40" s="80">
        <v>0</v>
      </c>
      <c r="K40" s="80">
        <v>0</v>
      </c>
      <c r="L40" s="80">
        <v>0</v>
      </c>
      <c r="M40" s="80">
        <v>0</v>
      </c>
      <c r="N40" s="80">
        <v>0</v>
      </c>
      <c r="O40" s="80">
        <v>0</v>
      </c>
      <c r="P40" s="80">
        <v>0</v>
      </c>
      <c r="Q40" s="80">
        <v>0</v>
      </c>
      <c r="R40" s="80">
        <v>0</v>
      </c>
      <c r="S40" s="80">
        <v>0</v>
      </c>
      <c r="T40" s="80">
        <v>0</v>
      </c>
      <c r="U40" s="80">
        <v>0</v>
      </c>
      <c r="V40" s="80">
        <v>0</v>
      </c>
      <c r="W40" s="80">
        <v>0</v>
      </c>
      <c r="X40" s="80">
        <v>0</v>
      </c>
      <c r="Y40" s="80">
        <v>0</v>
      </c>
      <c r="Z40" s="80">
        <v>0</v>
      </c>
      <c r="AA40" s="80">
        <v>0</v>
      </c>
      <c r="AB40" s="80">
        <v>0</v>
      </c>
      <c r="AC40" s="80">
        <v>0</v>
      </c>
      <c r="AD40" s="80">
        <v>0</v>
      </c>
      <c r="AE40" s="80">
        <v>0</v>
      </c>
      <c r="AF40" s="80">
        <v>0</v>
      </c>
      <c r="AG40" s="80">
        <v>0</v>
      </c>
      <c r="AH40" s="80">
        <v>0</v>
      </c>
      <c r="AI40" s="80">
        <v>0</v>
      </c>
      <c r="AJ40" s="80">
        <v>0</v>
      </c>
      <c r="AK40" s="80"/>
      <c r="AL40" s="80"/>
    </row>
    <row r="41" spans="1:38" ht="16.350000000000001" customHeight="1">
      <c r="A41" s="79" t="s">
        <v>394</v>
      </c>
      <c r="B41" s="80">
        <v>0</v>
      </c>
      <c r="C41" s="80">
        <v>0</v>
      </c>
      <c r="D41" s="80">
        <v>0</v>
      </c>
      <c r="E41" s="80">
        <v>0</v>
      </c>
      <c r="F41" s="80">
        <v>0</v>
      </c>
      <c r="G41" s="80">
        <v>0</v>
      </c>
      <c r="H41" s="80">
        <v>0</v>
      </c>
      <c r="I41" s="80">
        <v>0</v>
      </c>
      <c r="J41" s="80">
        <v>0</v>
      </c>
      <c r="K41" s="80">
        <v>0</v>
      </c>
      <c r="L41" s="80">
        <v>0</v>
      </c>
      <c r="M41" s="80">
        <v>0</v>
      </c>
      <c r="N41" s="80">
        <v>0</v>
      </c>
      <c r="O41" s="80">
        <v>0</v>
      </c>
      <c r="P41" s="80">
        <v>0</v>
      </c>
      <c r="Q41" s="80">
        <v>0</v>
      </c>
      <c r="R41" s="80">
        <v>0</v>
      </c>
      <c r="S41" s="80">
        <v>0</v>
      </c>
      <c r="T41" s="80">
        <v>0</v>
      </c>
      <c r="U41" s="80">
        <v>0</v>
      </c>
      <c r="V41" s="80">
        <v>0</v>
      </c>
      <c r="W41" s="80">
        <v>0</v>
      </c>
      <c r="X41" s="80">
        <v>0</v>
      </c>
      <c r="Y41" s="80">
        <v>0</v>
      </c>
      <c r="Z41" s="80">
        <v>0</v>
      </c>
      <c r="AA41" s="80">
        <v>0</v>
      </c>
      <c r="AB41" s="80">
        <v>0</v>
      </c>
      <c r="AC41" s="80">
        <v>0</v>
      </c>
      <c r="AD41" s="80">
        <v>0</v>
      </c>
      <c r="AE41" s="80">
        <v>0</v>
      </c>
      <c r="AF41" s="80">
        <v>0</v>
      </c>
      <c r="AG41" s="80">
        <v>0</v>
      </c>
      <c r="AH41" s="80">
        <v>0</v>
      </c>
      <c r="AI41" s="80">
        <v>0</v>
      </c>
      <c r="AJ41" s="80">
        <v>0</v>
      </c>
      <c r="AK41" s="80"/>
      <c r="AL41" s="80"/>
    </row>
    <row r="42" spans="1:38" ht="16.350000000000001" customHeight="1">
      <c r="A42" s="79" t="s">
        <v>395</v>
      </c>
      <c r="B42" s="80">
        <v>0</v>
      </c>
      <c r="C42" s="80">
        <v>0</v>
      </c>
      <c r="D42" s="80">
        <v>0</v>
      </c>
      <c r="E42" s="80">
        <v>0</v>
      </c>
      <c r="F42" s="80">
        <v>0</v>
      </c>
      <c r="G42" s="80">
        <v>0</v>
      </c>
      <c r="H42" s="80">
        <v>0</v>
      </c>
      <c r="I42" s="80">
        <v>0</v>
      </c>
      <c r="J42" s="80">
        <v>0</v>
      </c>
      <c r="K42" s="80">
        <v>0</v>
      </c>
      <c r="L42" s="80">
        <v>0</v>
      </c>
      <c r="M42" s="80">
        <v>0</v>
      </c>
      <c r="N42" s="80">
        <v>0</v>
      </c>
      <c r="O42" s="80">
        <v>0</v>
      </c>
      <c r="P42" s="80">
        <v>0</v>
      </c>
      <c r="Q42" s="80">
        <v>0</v>
      </c>
      <c r="R42" s="80">
        <v>0</v>
      </c>
      <c r="S42" s="80">
        <v>0</v>
      </c>
      <c r="T42" s="80">
        <v>0</v>
      </c>
      <c r="U42" s="80">
        <v>0</v>
      </c>
      <c r="V42" s="80">
        <v>0</v>
      </c>
      <c r="W42" s="80">
        <v>0</v>
      </c>
      <c r="X42" s="80">
        <v>0</v>
      </c>
      <c r="Y42" s="80">
        <v>0</v>
      </c>
      <c r="Z42" s="80">
        <v>0</v>
      </c>
      <c r="AA42" s="80">
        <v>0</v>
      </c>
      <c r="AB42" s="80">
        <v>0</v>
      </c>
      <c r="AC42" s="80">
        <v>0</v>
      </c>
      <c r="AD42" s="80">
        <v>0</v>
      </c>
      <c r="AE42" s="80">
        <v>0</v>
      </c>
      <c r="AF42" s="80">
        <v>0</v>
      </c>
      <c r="AG42" s="80">
        <v>0</v>
      </c>
      <c r="AH42" s="80">
        <v>0</v>
      </c>
      <c r="AI42" s="80">
        <v>0</v>
      </c>
      <c r="AJ42" s="80">
        <v>0</v>
      </c>
      <c r="AK42" s="80"/>
      <c r="AL42" s="80"/>
    </row>
    <row r="43" spans="1:38" ht="16.350000000000001" customHeight="1">
      <c r="A43" s="79" t="s">
        <v>396</v>
      </c>
      <c r="B43" s="80">
        <v>0</v>
      </c>
      <c r="C43" s="80">
        <v>0</v>
      </c>
      <c r="D43" s="80">
        <v>0</v>
      </c>
      <c r="E43" s="80">
        <v>0</v>
      </c>
      <c r="F43" s="80">
        <v>0</v>
      </c>
      <c r="G43" s="80">
        <v>0</v>
      </c>
      <c r="H43" s="80">
        <v>0</v>
      </c>
      <c r="I43" s="80">
        <v>0</v>
      </c>
      <c r="J43" s="80">
        <v>0</v>
      </c>
      <c r="K43" s="80">
        <v>0</v>
      </c>
      <c r="L43" s="80">
        <v>0</v>
      </c>
      <c r="M43" s="80">
        <v>0</v>
      </c>
      <c r="N43" s="80">
        <v>0</v>
      </c>
      <c r="O43" s="80">
        <v>0</v>
      </c>
      <c r="P43" s="80">
        <v>0</v>
      </c>
      <c r="Q43" s="80">
        <v>0</v>
      </c>
      <c r="R43" s="80">
        <v>0</v>
      </c>
      <c r="S43" s="80">
        <v>0</v>
      </c>
      <c r="T43" s="80">
        <v>0</v>
      </c>
      <c r="U43" s="80">
        <v>0</v>
      </c>
      <c r="V43" s="80">
        <v>0</v>
      </c>
      <c r="W43" s="80">
        <v>0</v>
      </c>
      <c r="X43" s="80">
        <v>0</v>
      </c>
      <c r="Y43" s="80">
        <v>0</v>
      </c>
      <c r="Z43" s="80">
        <v>0</v>
      </c>
      <c r="AA43" s="80">
        <v>0</v>
      </c>
      <c r="AB43" s="80">
        <v>0</v>
      </c>
      <c r="AC43" s="80">
        <v>0</v>
      </c>
      <c r="AD43" s="80">
        <v>0</v>
      </c>
      <c r="AE43" s="80">
        <v>0</v>
      </c>
      <c r="AF43" s="80">
        <v>0</v>
      </c>
      <c r="AG43" s="80">
        <v>0</v>
      </c>
      <c r="AH43" s="80">
        <v>0</v>
      </c>
      <c r="AI43" s="80">
        <v>0</v>
      </c>
      <c r="AJ43" s="80">
        <v>0</v>
      </c>
      <c r="AK43" s="80"/>
      <c r="AL43" s="80"/>
    </row>
    <row r="44" spans="1:38" ht="16.350000000000001" customHeight="1">
      <c r="A44" s="79" t="s">
        <v>397</v>
      </c>
      <c r="B44" s="80">
        <v>0</v>
      </c>
      <c r="C44" s="80">
        <v>0</v>
      </c>
      <c r="D44" s="80">
        <v>0</v>
      </c>
      <c r="E44" s="80">
        <v>0</v>
      </c>
      <c r="F44" s="80">
        <v>0</v>
      </c>
      <c r="G44" s="80">
        <v>0</v>
      </c>
      <c r="H44" s="80">
        <v>0</v>
      </c>
      <c r="I44" s="80">
        <v>0</v>
      </c>
      <c r="J44" s="80">
        <v>0</v>
      </c>
      <c r="K44" s="80">
        <v>0</v>
      </c>
      <c r="L44" s="80">
        <v>0</v>
      </c>
      <c r="M44" s="80">
        <v>0</v>
      </c>
      <c r="N44" s="80">
        <v>0</v>
      </c>
      <c r="O44" s="80">
        <v>0</v>
      </c>
      <c r="P44" s="80">
        <v>0</v>
      </c>
      <c r="Q44" s="80">
        <v>0</v>
      </c>
      <c r="R44" s="80">
        <v>0</v>
      </c>
      <c r="S44" s="80">
        <v>0</v>
      </c>
      <c r="T44" s="80">
        <v>0</v>
      </c>
      <c r="U44" s="80">
        <v>0</v>
      </c>
      <c r="V44" s="80">
        <v>0</v>
      </c>
      <c r="W44" s="80">
        <v>0</v>
      </c>
      <c r="X44" s="80">
        <v>0</v>
      </c>
      <c r="Y44" s="80">
        <v>0</v>
      </c>
      <c r="Z44" s="80">
        <v>0</v>
      </c>
      <c r="AA44" s="80">
        <v>0</v>
      </c>
      <c r="AB44" s="80">
        <v>0</v>
      </c>
      <c r="AC44" s="80">
        <v>0</v>
      </c>
      <c r="AD44" s="80">
        <v>0</v>
      </c>
      <c r="AE44" s="80">
        <v>0</v>
      </c>
      <c r="AF44" s="80">
        <v>0</v>
      </c>
      <c r="AG44" s="80">
        <v>0</v>
      </c>
      <c r="AH44" s="80">
        <v>0</v>
      </c>
      <c r="AI44" s="80">
        <v>0</v>
      </c>
      <c r="AJ44" s="80">
        <v>0</v>
      </c>
      <c r="AK44" s="80"/>
      <c r="AL44" s="80"/>
    </row>
    <row r="45" spans="1:38" ht="16.350000000000001" customHeight="1">
      <c r="A45" s="79" t="s">
        <v>398</v>
      </c>
      <c r="B45" s="80">
        <v>0</v>
      </c>
      <c r="C45" s="80">
        <v>0</v>
      </c>
      <c r="D45" s="80">
        <v>0</v>
      </c>
      <c r="E45" s="80">
        <v>0</v>
      </c>
      <c r="F45" s="80">
        <v>0</v>
      </c>
      <c r="G45" s="80">
        <v>0</v>
      </c>
      <c r="H45" s="80">
        <v>0</v>
      </c>
      <c r="I45" s="80">
        <v>0</v>
      </c>
      <c r="J45" s="80">
        <v>0</v>
      </c>
      <c r="K45" s="80">
        <v>0</v>
      </c>
      <c r="L45" s="80">
        <v>0</v>
      </c>
      <c r="M45" s="80">
        <v>0</v>
      </c>
      <c r="N45" s="80">
        <v>0</v>
      </c>
      <c r="O45" s="80">
        <v>0</v>
      </c>
      <c r="P45" s="80">
        <v>0</v>
      </c>
      <c r="Q45" s="80">
        <v>0</v>
      </c>
      <c r="R45" s="80">
        <v>0</v>
      </c>
      <c r="S45" s="80">
        <v>0</v>
      </c>
      <c r="T45" s="80">
        <v>0</v>
      </c>
      <c r="U45" s="80">
        <v>0</v>
      </c>
      <c r="V45" s="80">
        <v>0</v>
      </c>
      <c r="W45" s="80">
        <v>0</v>
      </c>
      <c r="X45" s="80">
        <v>0</v>
      </c>
      <c r="Y45" s="80">
        <v>0</v>
      </c>
      <c r="Z45" s="80">
        <v>0</v>
      </c>
      <c r="AA45" s="80">
        <v>0</v>
      </c>
      <c r="AB45" s="80">
        <v>0</v>
      </c>
      <c r="AC45" s="80">
        <v>0</v>
      </c>
      <c r="AD45" s="80">
        <v>0</v>
      </c>
      <c r="AE45" s="80">
        <v>0</v>
      </c>
      <c r="AF45" s="80">
        <v>0</v>
      </c>
      <c r="AG45" s="80">
        <v>0</v>
      </c>
      <c r="AH45" s="80">
        <v>0</v>
      </c>
      <c r="AI45" s="80">
        <v>0</v>
      </c>
      <c r="AJ45" s="80">
        <v>0</v>
      </c>
      <c r="AK45" s="80"/>
      <c r="AL45" s="80"/>
    </row>
    <row r="46" spans="1:38" ht="16.350000000000001" customHeight="1">
      <c r="A46" s="79" t="s">
        <v>399</v>
      </c>
      <c r="B46" s="80">
        <v>0</v>
      </c>
      <c r="C46" s="80">
        <v>0</v>
      </c>
      <c r="D46" s="80">
        <v>0</v>
      </c>
      <c r="E46" s="80">
        <v>0</v>
      </c>
      <c r="F46" s="80">
        <v>0</v>
      </c>
      <c r="G46" s="80">
        <v>0</v>
      </c>
      <c r="H46" s="80">
        <v>0</v>
      </c>
      <c r="I46" s="80">
        <v>0</v>
      </c>
      <c r="J46" s="80">
        <v>0</v>
      </c>
      <c r="K46" s="80">
        <v>0</v>
      </c>
      <c r="L46" s="80">
        <v>0</v>
      </c>
      <c r="M46" s="80">
        <v>0</v>
      </c>
      <c r="N46" s="80">
        <v>0</v>
      </c>
      <c r="O46" s="80">
        <v>0</v>
      </c>
      <c r="P46" s="80">
        <v>0</v>
      </c>
      <c r="Q46" s="80">
        <v>0</v>
      </c>
      <c r="R46" s="80">
        <v>0</v>
      </c>
      <c r="S46" s="80">
        <v>0</v>
      </c>
      <c r="T46" s="80">
        <v>0</v>
      </c>
      <c r="U46" s="80">
        <v>0</v>
      </c>
      <c r="V46" s="80">
        <v>0</v>
      </c>
      <c r="W46" s="80">
        <v>0</v>
      </c>
      <c r="X46" s="80">
        <v>0</v>
      </c>
      <c r="Y46" s="80">
        <v>0</v>
      </c>
      <c r="Z46" s="80">
        <v>0</v>
      </c>
      <c r="AA46" s="80">
        <v>0</v>
      </c>
      <c r="AB46" s="80">
        <v>0</v>
      </c>
      <c r="AC46" s="80">
        <v>0</v>
      </c>
      <c r="AD46" s="80">
        <v>0</v>
      </c>
      <c r="AE46" s="80">
        <v>0</v>
      </c>
      <c r="AF46" s="80">
        <v>0</v>
      </c>
      <c r="AG46" s="80">
        <v>0</v>
      </c>
      <c r="AH46" s="80">
        <v>0</v>
      </c>
      <c r="AI46" s="80">
        <v>0</v>
      </c>
      <c r="AJ46" s="80">
        <v>0</v>
      </c>
      <c r="AK46" s="80"/>
      <c r="AL46" s="80"/>
    </row>
    <row r="47" spans="1:38" ht="16.350000000000001" customHeight="1">
      <c r="A47" s="79" t="s">
        <v>400</v>
      </c>
      <c r="B47" s="80">
        <v>0</v>
      </c>
      <c r="C47" s="80">
        <v>0</v>
      </c>
      <c r="D47" s="80">
        <v>0</v>
      </c>
      <c r="E47" s="80">
        <v>0</v>
      </c>
      <c r="F47" s="80">
        <v>0</v>
      </c>
      <c r="G47" s="80">
        <v>0</v>
      </c>
      <c r="H47" s="80">
        <v>0</v>
      </c>
      <c r="I47" s="80">
        <v>0</v>
      </c>
      <c r="J47" s="80">
        <v>0</v>
      </c>
      <c r="K47" s="80">
        <v>0</v>
      </c>
      <c r="L47" s="80">
        <v>0</v>
      </c>
      <c r="M47" s="80">
        <v>0</v>
      </c>
      <c r="N47" s="80">
        <v>0</v>
      </c>
      <c r="O47" s="80">
        <v>0</v>
      </c>
      <c r="P47" s="80">
        <v>0</v>
      </c>
      <c r="Q47" s="80">
        <v>0</v>
      </c>
      <c r="R47" s="80">
        <v>0</v>
      </c>
      <c r="S47" s="80">
        <v>0</v>
      </c>
      <c r="T47" s="80">
        <v>0</v>
      </c>
      <c r="U47" s="80">
        <v>0</v>
      </c>
      <c r="V47" s="80">
        <v>0</v>
      </c>
      <c r="W47" s="80">
        <v>0</v>
      </c>
      <c r="X47" s="80">
        <v>0</v>
      </c>
      <c r="Y47" s="80">
        <v>0</v>
      </c>
      <c r="Z47" s="80">
        <v>0</v>
      </c>
      <c r="AA47" s="80">
        <v>0</v>
      </c>
      <c r="AB47" s="80">
        <v>0</v>
      </c>
      <c r="AC47" s="80">
        <v>0</v>
      </c>
      <c r="AD47" s="80">
        <v>0</v>
      </c>
      <c r="AE47" s="80">
        <v>0</v>
      </c>
      <c r="AF47" s="80">
        <v>0</v>
      </c>
      <c r="AG47" s="80">
        <v>0</v>
      </c>
      <c r="AH47" s="80">
        <v>0</v>
      </c>
      <c r="AI47" s="80">
        <v>0</v>
      </c>
      <c r="AJ47" s="80">
        <v>0</v>
      </c>
      <c r="AK47" s="80"/>
      <c r="AL47" s="80"/>
    </row>
    <row r="48" spans="1:38" ht="16.350000000000001" customHeight="1">
      <c r="A48" s="79" t="s">
        <v>401</v>
      </c>
      <c r="B48" s="80">
        <v>0</v>
      </c>
      <c r="C48" s="80">
        <v>0</v>
      </c>
      <c r="D48" s="80">
        <v>0</v>
      </c>
      <c r="E48" s="80">
        <v>0</v>
      </c>
      <c r="F48" s="80">
        <v>0</v>
      </c>
      <c r="G48" s="80">
        <v>0</v>
      </c>
      <c r="H48" s="80">
        <v>0</v>
      </c>
      <c r="I48" s="80">
        <v>0</v>
      </c>
      <c r="J48" s="80">
        <v>0</v>
      </c>
      <c r="K48" s="80">
        <v>0</v>
      </c>
      <c r="L48" s="80">
        <v>0</v>
      </c>
      <c r="M48" s="80">
        <v>0</v>
      </c>
      <c r="N48" s="80">
        <v>0</v>
      </c>
      <c r="O48" s="80">
        <v>0</v>
      </c>
      <c r="P48" s="80">
        <v>0</v>
      </c>
      <c r="Q48" s="80">
        <v>0</v>
      </c>
      <c r="R48" s="80">
        <v>0</v>
      </c>
      <c r="S48" s="80">
        <v>0</v>
      </c>
      <c r="T48" s="80">
        <v>0</v>
      </c>
      <c r="U48" s="80">
        <v>0</v>
      </c>
      <c r="V48" s="80">
        <v>0</v>
      </c>
      <c r="W48" s="80">
        <v>0</v>
      </c>
      <c r="X48" s="80">
        <v>0</v>
      </c>
      <c r="Y48" s="80">
        <v>0</v>
      </c>
      <c r="Z48" s="80">
        <v>0</v>
      </c>
      <c r="AA48" s="80">
        <v>0</v>
      </c>
      <c r="AB48" s="80">
        <v>0</v>
      </c>
      <c r="AC48" s="80">
        <v>0</v>
      </c>
      <c r="AD48" s="80">
        <v>0</v>
      </c>
      <c r="AE48" s="80">
        <v>0</v>
      </c>
      <c r="AF48" s="80">
        <v>0</v>
      </c>
      <c r="AG48" s="80">
        <v>0</v>
      </c>
      <c r="AH48" s="80">
        <v>0</v>
      </c>
      <c r="AI48" s="80">
        <v>0</v>
      </c>
      <c r="AJ48" s="80">
        <v>0</v>
      </c>
      <c r="AK48" s="80"/>
      <c r="AL48" s="80"/>
    </row>
    <row r="49" spans="1:38" ht="16.350000000000001" customHeight="1">
      <c r="A49" s="79" t="s">
        <v>402</v>
      </c>
      <c r="B49" s="80">
        <v>0</v>
      </c>
      <c r="C49" s="80">
        <v>0</v>
      </c>
      <c r="D49" s="80">
        <v>0</v>
      </c>
      <c r="E49" s="80">
        <v>0</v>
      </c>
      <c r="F49" s="80">
        <v>0</v>
      </c>
      <c r="G49" s="80">
        <v>0</v>
      </c>
      <c r="H49" s="80">
        <v>0</v>
      </c>
      <c r="I49" s="80">
        <v>0</v>
      </c>
      <c r="J49" s="80">
        <v>0</v>
      </c>
      <c r="K49" s="80">
        <v>0</v>
      </c>
      <c r="L49" s="80">
        <v>0</v>
      </c>
      <c r="M49" s="80">
        <v>0</v>
      </c>
      <c r="N49" s="80">
        <v>0</v>
      </c>
      <c r="O49" s="80">
        <v>0</v>
      </c>
      <c r="P49" s="80">
        <v>0</v>
      </c>
      <c r="Q49" s="80">
        <v>0</v>
      </c>
      <c r="R49" s="80">
        <v>0</v>
      </c>
      <c r="S49" s="80">
        <v>0</v>
      </c>
      <c r="T49" s="80">
        <v>0</v>
      </c>
      <c r="U49" s="80">
        <v>0</v>
      </c>
      <c r="V49" s="80">
        <v>0</v>
      </c>
      <c r="W49" s="80">
        <v>0</v>
      </c>
      <c r="X49" s="80">
        <v>0</v>
      </c>
      <c r="Y49" s="80">
        <v>0</v>
      </c>
      <c r="Z49" s="80">
        <v>0</v>
      </c>
      <c r="AA49" s="80">
        <v>0</v>
      </c>
      <c r="AB49" s="80">
        <v>0</v>
      </c>
      <c r="AC49" s="80">
        <v>0</v>
      </c>
      <c r="AD49" s="80">
        <v>0</v>
      </c>
      <c r="AE49" s="80">
        <v>0</v>
      </c>
      <c r="AF49" s="80">
        <v>0</v>
      </c>
      <c r="AG49" s="80">
        <v>0</v>
      </c>
      <c r="AH49" s="80">
        <v>0</v>
      </c>
      <c r="AI49" s="80">
        <v>0</v>
      </c>
      <c r="AJ49" s="80">
        <v>0</v>
      </c>
      <c r="AK49" s="80"/>
      <c r="AL49" s="80"/>
    </row>
    <row r="50" spans="1:38" ht="16.350000000000001" customHeight="1">
      <c r="A50" s="79" t="s">
        <v>403</v>
      </c>
      <c r="B50" s="80">
        <v>0</v>
      </c>
      <c r="C50" s="80">
        <v>0</v>
      </c>
      <c r="D50" s="80">
        <v>0</v>
      </c>
      <c r="E50" s="80">
        <v>0</v>
      </c>
      <c r="F50" s="80">
        <v>0</v>
      </c>
      <c r="G50" s="80">
        <v>0</v>
      </c>
      <c r="H50" s="80">
        <v>0</v>
      </c>
      <c r="I50" s="80">
        <v>0</v>
      </c>
      <c r="J50" s="80">
        <v>0</v>
      </c>
      <c r="K50" s="80">
        <v>0</v>
      </c>
      <c r="L50" s="80">
        <v>0</v>
      </c>
      <c r="M50" s="80">
        <v>0</v>
      </c>
      <c r="N50" s="80">
        <v>0</v>
      </c>
      <c r="O50" s="80">
        <v>0</v>
      </c>
      <c r="P50" s="80">
        <v>0</v>
      </c>
      <c r="Q50" s="80">
        <v>0</v>
      </c>
      <c r="R50" s="80">
        <v>0</v>
      </c>
      <c r="S50" s="80">
        <v>0</v>
      </c>
      <c r="T50" s="80">
        <v>0</v>
      </c>
      <c r="U50" s="80">
        <v>0</v>
      </c>
      <c r="V50" s="80">
        <v>0</v>
      </c>
      <c r="W50" s="80">
        <v>0</v>
      </c>
      <c r="X50" s="80">
        <v>0</v>
      </c>
      <c r="Y50" s="80">
        <v>0</v>
      </c>
      <c r="Z50" s="80">
        <v>0</v>
      </c>
      <c r="AA50" s="80">
        <v>0</v>
      </c>
      <c r="AB50" s="80">
        <v>0</v>
      </c>
      <c r="AC50" s="80">
        <v>0</v>
      </c>
      <c r="AD50" s="80">
        <v>0</v>
      </c>
      <c r="AE50" s="80">
        <v>0</v>
      </c>
      <c r="AF50" s="80">
        <v>0</v>
      </c>
      <c r="AG50" s="80">
        <v>0</v>
      </c>
      <c r="AH50" s="80">
        <v>0</v>
      </c>
      <c r="AI50" s="80">
        <v>0</v>
      </c>
      <c r="AJ50" s="80">
        <v>0</v>
      </c>
      <c r="AK50" s="80"/>
      <c r="AL50" s="80"/>
    </row>
    <row r="51" spans="1:38" ht="16.350000000000001" customHeight="1">
      <c r="A51" s="79" t="s">
        <v>404</v>
      </c>
      <c r="B51" s="80">
        <v>0</v>
      </c>
      <c r="C51" s="80">
        <v>0</v>
      </c>
      <c r="D51" s="80">
        <v>0</v>
      </c>
      <c r="E51" s="80">
        <v>0</v>
      </c>
      <c r="F51" s="80">
        <v>0</v>
      </c>
      <c r="G51" s="80">
        <v>0</v>
      </c>
      <c r="H51" s="80">
        <v>0</v>
      </c>
      <c r="I51" s="80">
        <v>0</v>
      </c>
      <c r="J51" s="80">
        <v>0</v>
      </c>
      <c r="K51" s="80">
        <v>0</v>
      </c>
      <c r="L51" s="80">
        <v>0</v>
      </c>
      <c r="M51" s="80">
        <v>0</v>
      </c>
      <c r="N51" s="80">
        <v>0</v>
      </c>
      <c r="O51" s="80">
        <v>0</v>
      </c>
      <c r="P51" s="80">
        <v>0</v>
      </c>
      <c r="Q51" s="80">
        <v>0</v>
      </c>
      <c r="R51" s="80">
        <v>0</v>
      </c>
      <c r="S51" s="80">
        <v>0</v>
      </c>
      <c r="T51" s="80">
        <v>0</v>
      </c>
      <c r="U51" s="80">
        <v>0</v>
      </c>
      <c r="V51" s="80">
        <v>0</v>
      </c>
      <c r="W51" s="80">
        <v>0</v>
      </c>
      <c r="X51" s="80">
        <v>0</v>
      </c>
      <c r="Y51" s="80">
        <v>0</v>
      </c>
      <c r="Z51" s="80">
        <v>0</v>
      </c>
      <c r="AA51" s="80">
        <v>0</v>
      </c>
      <c r="AB51" s="80">
        <v>0</v>
      </c>
      <c r="AC51" s="80">
        <v>0</v>
      </c>
      <c r="AD51" s="80">
        <v>0</v>
      </c>
      <c r="AE51" s="80">
        <v>0</v>
      </c>
      <c r="AF51" s="80">
        <v>0</v>
      </c>
      <c r="AG51" s="80">
        <v>0</v>
      </c>
      <c r="AH51" s="80">
        <v>0</v>
      </c>
      <c r="AI51" s="80">
        <v>0</v>
      </c>
      <c r="AJ51" s="80">
        <v>0</v>
      </c>
      <c r="AK51" s="80"/>
      <c r="AL51" s="80"/>
    </row>
    <row r="52" spans="1:38" ht="16.350000000000001" customHeight="1">
      <c r="A52" s="79" t="s">
        <v>405</v>
      </c>
      <c r="B52" s="80">
        <v>0</v>
      </c>
      <c r="C52" s="80">
        <v>0</v>
      </c>
      <c r="D52" s="80">
        <v>0</v>
      </c>
      <c r="E52" s="80">
        <v>0</v>
      </c>
      <c r="F52" s="80">
        <v>0</v>
      </c>
      <c r="G52" s="80">
        <v>0</v>
      </c>
      <c r="H52" s="80">
        <v>0</v>
      </c>
      <c r="I52" s="80">
        <v>0</v>
      </c>
      <c r="J52" s="80">
        <v>0</v>
      </c>
      <c r="K52" s="80">
        <v>0</v>
      </c>
      <c r="L52" s="80">
        <v>0</v>
      </c>
      <c r="M52" s="80">
        <v>0</v>
      </c>
      <c r="N52" s="80">
        <v>0</v>
      </c>
      <c r="O52" s="80">
        <v>0</v>
      </c>
      <c r="P52" s="80">
        <v>0</v>
      </c>
      <c r="Q52" s="80">
        <v>0</v>
      </c>
      <c r="R52" s="80">
        <v>0</v>
      </c>
      <c r="S52" s="80">
        <v>0</v>
      </c>
      <c r="T52" s="80">
        <v>0</v>
      </c>
      <c r="U52" s="80">
        <v>0</v>
      </c>
      <c r="V52" s="80">
        <v>0</v>
      </c>
      <c r="W52" s="80">
        <v>0</v>
      </c>
      <c r="X52" s="80">
        <v>0</v>
      </c>
      <c r="Y52" s="80">
        <v>0</v>
      </c>
      <c r="Z52" s="80">
        <v>0</v>
      </c>
      <c r="AA52" s="80">
        <v>0</v>
      </c>
      <c r="AB52" s="80">
        <v>0</v>
      </c>
      <c r="AC52" s="80">
        <v>0</v>
      </c>
      <c r="AD52" s="80">
        <v>0</v>
      </c>
      <c r="AE52" s="80">
        <v>0</v>
      </c>
      <c r="AF52" s="80">
        <v>0</v>
      </c>
      <c r="AG52" s="80">
        <v>0</v>
      </c>
      <c r="AH52" s="80">
        <v>0</v>
      </c>
      <c r="AI52" s="80">
        <v>0</v>
      </c>
      <c r="AJ52" s="80">
        <v>0</v>
      </c>
      <c r="AK52" s="80"/>
      <c r="AL52" s="80"/>
    </row>
    <row r="53" spans="1:38" ht="16.350000000000001" customHeight="1">
      <c r="A53" s="79" t="s">
        <v>406</v>
      </c>
      <c r="B53" s="80">
        <v>0</v>
      </c>
      <c r="C53" s="80">
        <v>0</v>
      </c>
      <c r="D53" s="80">
        <v>0</v>
      </c>
      <c r="E53" s="80">
        <v>0</v>
      </c>
      <c r="F53" s="80">
        <v>0</v>
      </c>
      <c r="G53" s="80">
        <v>0</v>
      </c>
      <c r="H53" s="80">
        <v>0</v>
      </c>
      <c r="I53" s="80">
        <v>0</v>
      </c>
      <c r="J53" s="80">
        <v>0</v>
      </c>
      <c r="K53" s="80">
        <v>0</v>
      </c>
      <c r="L53" s="80">
        <v>0</v>
      </c>
      <c r="M53" s="80">
        <v>0</v>
      </c>
      <c r="N53" s="80">
        <v>0</v>
      </c>
      <c r="O53" s="80">
        <v>0</v>
      </c>
      <c r="P53" s="80">
        <v>0</v>
      </c>
      <c r="Q53" s="80">
        <v>0</v>
      </c>
      <c r="R53" s="80">
        <v>0</v>
      </c>
      <c r="S53" s="80">
        <v>0</v>
      </c>
      <c r="T53" s="80">
        <v>0</v>
      </c>
      <c r="U53" s="80">
        <v>0</v>
      </c>
      <c r="V53" s="80">
        <v>0</v>
      </c>
      <c r="W53" s="80">
        <v>0</v>
      </c>
      <c r="X53" s="80">
        <v>0</v>
      </c>
      <c r="Y53" s="80">
        <v>0</v>
      </c>
      <c r="Z53" s="80">
        <v>0</v>
      </c>
      <c r="AA53" s="80">
        <v>0</v>
      </c>
      <c r="AB53" s="80">
        <v>0</v>
      </c>
      <c r="AC53" s="80">
        <v>0</v>
      </c>
      <c r="AD53" s="80">
        <v>0</v>
      </c>
      <c r="AE53" s="80">
        <v>0</v>
      </c>
      <c r="AF53" s="80">
        <v>0</v>
      </c>
      <c r="AG53" s="80">
        <v>0</v>
      </c>
      <c r="AH53" s="80">
        <v>0</v>
      </c>
      <c r="AI53" s="80">
        <v>0</v>
      </c>
      <c r="AJ53" s="80">
        <v>0</v>
      </c>
      <c r="AK53" s="80"/>
      <c r="AL53" s="80"/>
    </row>
    <row r="54" spans="1:38" ht="16.350000000000001" customHeight="1">
      <c r="A54" s="79" t="s">
        <v>407</v>
      </c>
      <c r="B54" s="80">
        <v>0</v>
      </c>
      <c r="C54" s="80">
        <v>0</v>
      </c>
      <c r="D54" s="80">
        <v>0</v>
      </c>
      <c r="E54" s="80">
        <v>0</v>
      </c>
      <c r="F54" s="80">
        <v>0</v>
      </c>
      <c r="G54" s="80">
        <v>0</v>
      </c>
      <c r="H54" s="80">
        <v>0</v>
      </c>
      <c r="I54" s="80">
        <v>0</v>
      </c>
      <c r="J54" s="80">
        <v>0</v>
      </c>
      <c r="K54" s="80">
        <v>0</v>
      </c>
      <c r="L54" s="80">
        <v>0</v>
      </c>
      <c r="M54" s="80">
        <v>0</v>
      </c>
      <c r="N54" s="80">
        <v>0</v>
      </c>
      <c r="O54" s="80">
        <v>0</v>
      </c>
      <c r="P54" s="80">
        <v>0</v>
      </c>
      <c r="Q54" s="80">
        <v>0</v>
      </c>
      <c r="R54" s="80">
        <v>0</v>
      </c>
      <c r="S54" s="80">
        <v>0</v>
      </c>
      <c r="T54" s="80">
        <v>0</v>
      </c>
      <c r="U54" s="80">
        <v>0</v>
      </c>
      <c r="V54" s="80">
        <v>0</v>
      </c>
      <c r="W54" s="80">
        <v>0</v>
      </c>
      <c r="X54" s="80">
        <v>0</v>
      </c>
      <c r="Y54" s="80">
        <v>0</v>
      </c>
      <c r="Z54" s="80">
        <v>0</v>
      </c>
      <c r="AA54" s="80">
        <v>0</v>
      </c>
      <c r="AB54" s="80">
        <v>0</v>
      </c>
      <c r="AC54" s="80">
        <v>0</v>
      </c>
      <c r="AD54" s="80">
        <v>0</v>
      </c>
      <c r="AE54" s="80">
        <v>0</v>
      </c>
      <c r="AF54" s="80">
        <v>0</v>
      </c>
      <c r="AG54" s="80">
        <v>0</v>
      </c>
      <c r="AH54" s="80">
        <v>0</v>
      </c>
      <c r="AI54" s="80">
        <v>0</v>
      </c>
      <c r="AJ54" s="80">
        <v>0</v>
      </c>
      <c r="AK54" s="80"/>
      <c r="AL54" s="80"/>
    </row>
    <row r="55" spans="1:38" ht="16.350000000000001" customHeight="1">
      <c r="A55" s="79" t="s">
        <v>408</v>
      </c>
      <c r="B55" s="80">
        <v>0</v>
      </c>
      <c r="C55" s="80">
        <v>23011515.359999999</v>
      </c>
      <c r="D55" s="80">
        <v>0</v>
      </c>
      <c r="E55" s="80">
        <v>0</v>
      </c>
      <c r="F55" s="80">
        <v>6171062.9500000002</v>
      </c>
      <c r="G55" s="80">
        <v>12748424.65</v>
      </c>
      <c r="H55" s="80">
        <v>3870909.84</v>
      </c>
      <c r="I55" s="80">
        <v>1854900.32</v>
      </c>
      <c r="J55" s="80">
        <v>1363105.24</v>
      </c>
      <c r="K55" s="80">
        <v>1091666.03</v>
      </c>
      <c r="L55" s="80">
        <v>0</v>
      </c>
      <c r="M55" s="80">
        <v>607664.12</v>
      </c>
      <c r="N55" s="80">
        <v>566986.38</v>
      </c>
      <c r="O55" s="80">
        <v>708331.65</v>
      </c>
      <c r="P55" s="80">
        <v>1920420.47</v>
      </c>
      <c r="Q55" s="80">
        <v>1147606.31</v>
      </c>
      <c r="R55" s="80">
        <v>900448.02</v>
      </c>
      <c r="S55" s="80">
        <v>319606</v>
      </c>
      <c r="T55" s="80">
        <v>0</v>
      </c>
      <c r="U55" s="80">
        <v>2300558.2799999998</v>
      </c>
      <c r="V55" s="80">
        <v>3267875.29</v>
      </c>
      <c r="W55" s="80">
        <v>3572213.34</v>
      </c>
      <c r="X55" s="80">
        <v>1729996.82</v>
      </c>
      <c r="Y55" s="80">
        <v>653088</v>
      </c>
      <c r="Z55" s="80">
        <v>796797.99</v>
      </c>
      <c r="AA55" s="80">
        <v>427894.93</v>
      </c>
      <c r="AB55" s="80">
        <v>0</v>
      </c>
      <c r="AC55" s="80">
        <v>765148.21</v>
      </c>
      <c r="AD55" s="80">
        <v>1140992.19</v>
      </c>
      <c r="AE55" s="80">
        <v>1316869.03</v>
      </c>
      <c r="AF55" s="80">
        <v>647900.41</v>
      </c>
      <c r="AG55" s="80">
        <v>1115061.24</v>
      </c>
      <c r="AH55" s="80">
        <v>248044</v>
      </c>
      <c r="AI55" s="80">
        <v>2425098.66</v>
      </c>
      <c r="AJ55" s="80">
        <v>36273911.520000003</v>
      </c>
      <c r="AK55" s="80"/>
      <c r="AL55" s="80"/>
    </row>
    <row r="56" spans="1:38" ht="16.350000000000001" customHeight="1">
      <c r="A56" s="79" t="s">
        <v>409</v>
      </c>
      <c r="B56" s="80">
        <v>0</v>
      </c>
      <c r="C56" s="80">
        <v>460169.86</v>
      </c>
      <c r="D56" s="80">
        <v>0</v>
      </c>
      <c r="E56" s="80">
        <v>0</v>
      </c>
      <c r="F56" s="80">
        <v>25461.87</v>
      </c>
      <c r="G56" s="80">
        <v>234190.17</v>
      </c>
      <c r="H56" s="80">
        <v>76590</v>
      </c>
      <c r="I56" s="80">
        <v>13090</v>
      </c>
      <c r="J56" s="80">
        <v>11835</v>
      </c>
      <c r="K56" s="80">
        <v>9389.84</v>
      </c>
      <c r="L56" s="80">
        <v>0</v>
      </c>
      <c r="M56" s="80">
        <v>4040</v>
      </c>
      <c r="N56" s="80">
        <v>5155.3500000000004</v>
      </c>
      <c r="O56" s="80">
        <v>2581.52</v>
      </c>
      <c r="P56" s="80">
        <v>6580</v>
      </c>
      <c r="Q56" s="80">
        <v>0</v>
      </c>
      <c r="R56" s="80">
        <v>3745</v>
      </c>
      <c r="S56" s="80">
        <v>3360</v>
      </c>
      <c r="T56" s="80">
        <v>0</v>
      </c>
      <c r="U56" s="80">
        <v>72384.89</v>
      </c>
      <c r="V56" s="80">
        <v>89815.02</v>
      </c>
      <c r="W56" s="80">
        <v>37045</v>
      </c>
      <c r="X56" s="80">
        <v>13510</v>
      </c>
      <c r="Y56" s="80">
        <v>14875</v>
      </c>
      <c r="Z56" s="80">
        <v>5135.26</v>
      </c>
      <c r="AA56" s="80">
        <v>1425</v>
      </c>
      <c r="AB56" s="80">
        <v>0</v>
      </c>
      <c r="AC56" s="80">
        <v>2545</v>
      </c>
      <c r="AD56" s="80">
        <v>32015</v>
      </c>
      <c r="AE56" s="80">
        <v>37075</v>
      </c>
      <c r="AF56" s="80">
        <v>4955</v>
      </c>
      <c r="AG56" s="80">
        <v>8310</v>
      </c>
      <c r="AH56" s="80">
        <v>3525</v>
      </c>
      <c r="AI56" s="80">
        <v>60490.68</v>
      </c>
      <c r="AJ56" s="80">
        <v>818915.14</v>
      </c>
      <c r="AK56" s="80"/>
      <c r="AL56" s="80"/>
    </row>
    <row r="57" spans="1:38" ht="16.350000000000001" customHeight="1">
      <c r="A57" s="79" t="s">
        <v>410</v>
      </c>
      <c r="B57" s="80">
        <v>0</v>
      </c>
      <c r="C57" s="80">
        <v>471916.79999999999</v>
      </c>
      <c r="D57" s="80">
        <v>0</v>
      </c>
      <c r="E57" s="80">
        <v>0</v>
      </c>
      <c r="F57" s="80">
        <v>123421.27</v>
      </c>
      <c r="G57" s="80">
        <v>255903.09</v>
      </c>
      <c r="H57" s="80">
        <v>82910.27</v>
      </c>
      <c r="I57" s="80">
        <v>56934.11</v>
      </c>
      <c r="J57" s="80">
        <v>27728.720000000001</v>
      </c>
      <c r="K57" s="80">
        <v>22208.49</v>
      </c>
      <c r="L57" s="80">
        <v>0</v>
      </c>
      <c r="M57" s="80">
        <v>12153.29</v>
      </c>
      <c r="N57" s="80">
        <v>11339.73</v>
      </c>
      <c r="O57" s="80">
        <v>14166.64</v>
      </c>
      <c r="P57" s="80">
        <v>38408.400000000001</v>
      </c>
      <c r="Q57" s="80">
        <v>22952.13</v>
      </c>
      <c r="R57" s="80">
        <v>18008.96</v>
      </c>
      <c r="S57" s="80">
        <v>6392.12</v>
      </c>
      <c r="T57" s="80">
        <v>0</v>
      </c>
      <c r="U57" s="80">
        <v>46011.17</v>
      </c>
      <c r="V57" s="80">
        <v>65389.02</v>
      </c>
      <c r="W57" s="80">
        <v>71518.42</v>
      </c>
      <c r="X57" s="80">
        <v>34599.94</v>
      </c>
      <c r="Y57" s="80">
        <v>13890.68</v>
      </c>
      <c r="Z57" s="80">
        <v>15935.96</v>
      </c>
      <c r="AA57" s="80">
        <v>8557.9</v>
      </c>
      <c r="AB57" s="80">
        <v>0</v>
      </c>
      <c r="AC57" s="80">
        <v>15582.29</v>
      </c>
      <c r="AD57" s="80">
        <v>23886.639999999999</v>
      </c>
      <c r="AE57" s="80">
        <v>27102.18</v>
      </c>
      <c r="AF57" s="80">
        <v>16339.16</v>
      </c>
      <c r="AG57" s="80">
        <v>22667.040000000001</v>
      </c>
      <c r="AH57" s="80">
        <v>5061.68</v>
      </c>
      <c r="AI57" s="80">
        <v>51057.59</v>
      </c>
      <c r="AJ57" s="80">
        <v>926687.15</v>
      </c>
      <c r="AK57" s="80"/>
      <c r="AL57" s="80"/>
    </row>
    <row r="58" spans="1:38" ht="16.350000000000001" customHeight="1">
      <c r="A58" s="79" t="s">
        <v>411</v>
      </c>
      <c r="B58" s="80">
        <v>0</v>
      </c>
      <c r="C58" s="80">
        <v>0</v>
      </c>
      <c r="D58" s="80">
        <v>0</v>
      </c>
      <c r="E58" s="80">
        <v>0</v>
      </c>
      <c r="F58" s="80">
        <v>9553.36</v>
      </c>
      <c r="G58" s="80">
        <v>17064.669999999998</v>
      </c>
      <c r="H58" s="80">
        <v>27932.5</v>
      </c>
      <c r="I58" s="80">
        <v>1195.25</v>
      </c>
      <c r="J58" s="80">
        <v>5702.58</v>
      </c>
      <c r="K58" s="80">
        <v>897</v>
      </c>
      <c r="L58" s="80">
        <v>0</v>
      </c>
      <c r="M58" s="80">
        <v>0</v>
      </c>
      <c r="N58" s="80">
        <v>4051.04</v>
      </c>
      <c r="O58" s="80">
        <v>1886.79</v>
      </c>
      <c r="P58" s="80">
        <v>0</v>
      </c>
      <c r="Q58" s="80">
        <v>0</v>
      </c>
      <c r="R58" s="80">
        <v>3615.53</v>
      </c>
      <c r="S58" s="80">
        <v>0</v>
      </c>
      <c r="T58" s="80">
        <v>0</v>
      </c>
      <c r="U58" s="80">
        <v>13436.2</v>
      </c>
      <c r="V58" s="80">
        <v>0</v>
      </c>
      <c r="W58" s="80">
        <v>3628.47</v>
      </c>
      <c r="X58" s="80">
        <v>0</v>
      </c>
      <c r="Y58" s="80">
        <v>0</v>
      </c>
      <c r="Z58" s="80">
        <v>0</v>
      </c>
      <c r="AA58" s="80">
        <v>0</v>
      </c>
      <c r="AB58" s="80">
        <v>0</v>
      </c>
      <c r="AC58" s="80">
        <v>0</v>
      </c>
      <c r="AD58" s="80">
        <v>22821.23</v>
      </c>
      <c r="AE58" s="80">
        <v>1996.27</v>
      </c>
      <c r="AF58" s="80">
        <v>3115</v>
      </c>
      <c r="AG58" s="80">
        <v>5702.58</v>
      </c>
      <c r="AH58" s="80">
        <v>0</v>
      </c>
      <c r="AI58" s="80">
        <v>9537.01</v>
      </c>
      <c r="AJ58" s="80">
        <v>247107.79</v>
      </c>
      <c r="AK58" s="80"/>
      <c r="AL58" s="80"/>
    </row>
    <row r="59" spans="1:38" ht="16.350000000000001" customHeight="1">
      <c r="A59" s="79" t="s">
        <v>412</v>
      </c>
      <c r="B59" s="80">
        <v>0</v>
      </c>
      <c r="C59" s="80">
        <v>4435495.41</v>
      </c>
      <c r="D59" s="80">
        <v>0</v>
      </c>
      <c r="E59" s="80">
        <v>0</v>
      </c>
      <c r="F59" s="80">
        <v>1207301.25</v>
      </c>
      <c r="G59" s="80">
        <v>2820131.49</v>
      </c>
      <c r="H59" s="80">
        <v>861658.23</v>
      </c>
      <c r="I59" s="80">
        <v>1461805</v>
      </c>
      <c r="J59" s="80">
        <v>170109.72</v>
      </c>
      <c r="K59" s="80">
        <v>214981.78</v>
      </c>
      <c r="L59" s="80">
        <v>0</v>
      </c>
      <c r="M59" s="80">
        <v>164787.98000000001</v>
      </c>
      <c r="N59" s="80">
        <v>100909.25</v>
      </c>
      <c r="O59" s="80">
        <v>166078.04</v>
      </c>
      <c r="P59" s="80">
        <v>327609.28999999998</v>
      </c>
      <c r="Q59" s="80">
        <v>198226.36</v>
      </c>
      <c r="R59" s="80">
        <v>184780.01</v>
      </c>
      <c r="S59" s="80">
        <v>64910.32</v>
      </c>
      <c r="T59" s="80">
        <v>0</v>
      </c>
      <c r="U59" s="80">
        <v>475286.04</v>
      </c>
      <c r="V59" s="80">
        <v>769977.18</v>
      </c>
      <c r="W59" s="80">
        <v>639680.55000000005</v>
      </c>
      <c r="X59" s="80">
        <v>415676.27</v>
      </c>
      <c r="Y59" s="80">
        <v>151178.74</v>
      </c>
      <c r="Z59" s="80">
        <v>236580.31</v>
      </c>
      <c r="AA59" s="80">
        <v>131752.4</v>
      </c>
      <c r="AB59" s="80">
        <v>0</v>
      </c>
      <c r="AC59" s="80">
        <v>130971.99</v>
      </c>
      <c r="AD59" s="80">
        <v>300529.82</v>
      </c>
      <c r="AE59" s="80">
        <v>311797.94</v>
      </c>
      <c r="AF59" s="80">
        <v>118358.48</v>
      </c>
      <c r="AG59" s="80">
        <v>112621.65</v>
      </c>
      <c r="AH59" s="80">
        <v>57488.07</v>
      </c>
      <c r="AI59" s="80">
        <v>609293.51</v>
      </c>
      <c r="AJ59" s="80">
        <v>9300450.7300000004</v>
      </c>
      <c r="AK59" s="80"/>
      <c r="AL59" s="80"/>
    </row>
    <row r="60" spans="1:38" ht="16.350000000000001" customHeight="1">
      <c r="A60" s="79" t="s">
        <v>413</v>
      </c>
      <c r="B60" s="80">
        <v>0</v>
      </c>
      <c r="C60" s="80">
        <v>0</v>
      </c>
      <c r="D60" s="80">
        <v>0</v>
      </c>
      <c r="E60" s="80">
        <v>0</v>
      </c>
      <c r="F60" s="80">
        <v>0</v>
      </c>
      <c r="G60" s="80">
        <v>0</v>
      </c>
      <c r="H60" s="80">
        <v>0</v>
      </c>
      <c r="I60" s="80">
        <v>0</v>
      </c>
      <c r="J60" s="80">
        <v>0</v>
      </c>
      <c r="K60" s="80">
        <v>0</v>
      </c>
      <c r="L60" s="80">
        <v>0</v>
      </c>
      <c r="M60" s="80">
        <v>0</v>
      </c>
      <c r="N60" s="80">
        <v>0</v>
      </c>
      <c r="O60" s="80">
        <v>0</v>
      </c>
      <c r="P60" s="80">
        <v>0</v>
      </c>
      <c r="Q60" s="80">
        <v>0</v>
      </c>
      <c r="R60" s="80">
        <v>0</v>
      </c>
      <c r="S60" s="80">
        <v>0</v>
      </c>
      <c r="T60" s="80">
        <v>0</v>
      </c>
      <c r="U60" s="80">
        <v>0</v>
      </c>
      <c r="V60" s="80">
        <v>0</v>
      </c>
      <c r="W60" s="80">
        <v>0</v>
      </c>
      <c r="X60" s="80">
        <v>0</v>
      </c>
      <c r="Y60" s="80">
        <v>0</v>
      </c>
      <c r="Z60" s="80">
        <v>0</v>
      </c>
      <c r="AA60" s="80">
        <v>0</v>
      </c>
      <c r="AB60" s="80">
        <v>0</v>
      </c>
      <c r="AC60" s="80">
        <v>0</v>
      </c>
      <c r="AD60" s="80">
        <v>0</v>
      </c>
      <c r="AE60" s="80">
        <v>0</v>
      </c>
      <c r="AF60" s="80">
        <v>0</v>
      </c>
      <c r="AG60" s="80">
        <v>0</v>
      </c>
      <c r="AH60" s="80">
        <v>0</v>
      </c>
      <c r="AI60" s="80">
        <v>0</v>
      </c>
      <c r="AJ60" s="80">
        <v>200000</v>
      </c>
      <c r="AK60" s="80"/>
      <c r="AL60" s="80"/>
    </row>
    <row r="61" spans="1:38" ht="16.350000000000001" customHeight="1">
      <c r="A61" s="79" t="s">
        <v>414</v>
      </c>
      <c r="B61" s="80">
        <v>0</v>
      </c>
      <c r="C61" s="80">
        <v>-1575.5</v>
      </c>
      <c r="D61" s="80">
        <v>0</v>
      </c>
      <c r="E61" s="80">
        <v>0</v>
      </c>
      <c r="F61" s="80">
        <v>-1575.5</v>
      </c>
      <c r="G61" s="80">
        <v>-6302</v>
      </c>
      <c r="H61" s="80">
        <v>-4726.5</v>
      </c>
      <c r="I61" s="80">
        <v>-1575.5</v>
      </c>
      <c r="J61" s="80">
        <v>0</v>
      </c>
      <c r="K61" s="80">
        <v>-945.3</v>
      </c>
      <c r="L61" s="80">
        <v>0</v>
      </c>
      <c r="M61" s="80">
        <v>0</v>
      </c>
      <c r="N61" s="80">
        <v>0</v>
      </c>
      <c r="O61" s="80">
        <v>0</v>
      </c>
      <c r="P61" s="80">
        <v>-1575.5</v>
      </c>
      <c r="Q61" s="80">
        <v>0</v>
      </c>
      <c r="R61" s="80">
        <v>0</v>
      </c>
      <c r="S61" s="80">
        <v>0</v>
      </c>
      <c r="T61" s="80">
        <v>0</v>
      </c>
      <c r="U61" s="80">
        <v>0</v>
      </c>
      <c r="V61" s="80">
        <v>0</v>
      </c>
      <c r="W61" s="80">
        <v>-4726.5</v>
      </c>
      <c r="X61" s="80">
        <v>-1575.5</v>
      </c>
      <c r="Y61" s="80">
        <v>0</v>
      </c>
      <c r="Z61" s="80">
        <v>0</v>
      </c>
      <c r="AA61" s="80">
        <v>0</v>
      </c>
      <c r="AB61" s="80">
        <v>0</v>
      </c>
      <c r="AC61" s="80">
        <v>-4726.5</v>
      </c>
      <c r="AD61" s="80">
        <v>0</v>
      </c>
      <c r="AE61" s="80">
        <v>0</v>
      </c>
      <c r="AF61" s="80">
        <v>0</v>
      </c>
      <c r="AG61" s="80">
        <v>0</v>
      </c>
      <c r="AH61" s="80">
        <v>0</v>
      </c>
      <c r="AI61" s="80">
        <v>0</v>
      </c>
      <c r="AJ61" s="80">
        <v>153164.24</v>
      </c>
      <c r="AK61" s="80"/>
      <c r="AL61" s="80"/>
    </row>
    <row r="62" spans="1:38" ht="16.350000000000001" customHeight="1">
      <c r="A62" s="79" t="s">
        <v>415</v>
      </c>
      <c r="B62" s="80">
        <v>0</v>
      </c>
      <c r="C62" s="80">
        <v>576601.78</v>
      </c>
      <c r="D62" s="80">
        <v>0</v>
      </c>
      <c r="E62" s="80">
        <v>0</v>
      </c>
      <c r="F62" s="80">
        <v>0</v>
      </c>
      <c r="G62" s="80">
        <v>3707.59</v>
      </c>
      <c r="H62" s="80">
        <v>115206.21</v>
      </c>
      <c r="I62" s="80">
        <v>63521.38</v>
      </c>
      <c r="J62" s="80">
        <v>20160</v>
      </c>
      <c r="K62" s="80">
        <v>14507.59</v>
      </c>
      <c r="L62" s="80">
        <v>0</v>
      </c>
      <c r="M62" s="80">
        <v>0</v>
      </c>
      <c r="N62" s="80">
        <v>0</v>
      </c>
      <c r="O62" s="80">
        <v>0</v>
      </c>
      <c r="P62" s="80">
        <v>0</v>
      </c>
      <c r="Q62" s="80">
        <v>0</v>
      </c>
      <c r="R62" s="80">
        <v>0</v>
      </c>
      <c r="S62" s="80">
        <v>0</v>
      </c>
      <c r="T62" s="80">
        <v>0</v>
      </c>
      <c r="U62" s="80">
        <v>0</v>
      </c>
      <c r="V62" s="80">
        <v>0</v>
      </c>
      <c r="W62" s="80">
        <v>3707.59</v>
      </c>
      <c r="X62" s="80">
        <v>0</v>
      </c>
      <c r="Y62" s="80">
        <v>0</v>
      </c>
      <c r="Z62" s="80">
        <v>0</v>
      </c>
      <c r="AA62" s="80">
        <v>0</v>
      </c>
      <c r="AB62" s="80">
        <v>0</v>
      </c>
      <c r="AC62" s="80">
        <v>13966.21</v>
      </c>
      <c r="AD62" s="80">
        <v>53340</v>
      </c>
      <c r="AE62" s="80">
        <v>38240</v>
      </c>
      <c r="AF62" s="80">
        <v>9660</v>
      </c>
      <c r="AG62" s="80">
        <v>15120</v>
      </c>
      <c r="AH62" s="80">
        <v>5040</v>
      </c>
      <c r="AI62" s="80">
        <v>127780</v>
      </c>
      <c r="AJ62" s="80">
        <v>713489.65</v>
      </c>
      <c r="AK62" s="80"/>
      <c r="AL62" s="80"/>
    </row>
    <row r="63" spans="1:38" ht="16.350000000000001" customHeight="1">
      <c r="A63" s="79" t="s">
        <v>416</v>
      </c>
      <c r="B63" s="80">
        <v>0</v>
      </c>
      <c r="C63" s="80">
        <v>585722.31999999995</v>
      </c>
      <c r="D63" s="80">
        <v>0</v>
      </c>
      <c r="E63" s="80">
        <v>0</v>
      </c>
      <c r="F63" s="80">
        <v>128860.35</v>
      </c>
      <c r="G63" s="80">
        <v>24448.5</v>
      </c>
      <c r="H63" s="80">
        <v>0</v>
      </c>
      <c r="I63" s="80">
        <v>0</v>
      </c>
      <c r="J63" s="80">
        <v>0</v>
      </c>
      <c r="K63" s="80">
        <v>0</v>
      </c>
      <c r="L63" s="80">
        <v>0</v>
      </c>
      <c r="M63" s="80">
        <v>128860.35</v>
      </c>
      <c r="N63" s="80">
        <v>0</v>
      </c>
      <c r="O63" s="80">
        <v>0</v>
      </c>
      <c r="P63" s="80">
        <v>0</v>
      </c>
      <c r="Q63" s="80">
        <v>0</v>
      </c>
      <c r="R63" s="80">
        <v>0</v>
      </c>
      <c r="S63" s="80">
        <v>0</v>
      </c>
      <c r="T63" s="80">
        <v>0</v>
      </c>
      <c r="U63" s="80">
        <v>24448.5</v>
      </c>
      <c r="V63" s="80">
        <v>0</v>
      </c>
      <c r="W63" s="80">
        <v>0</v>
      </c>
      <c r="X63" s="80">
        <v>0</v>
      </c>
      <c r="Y63" s="80">
        <v>0</v>
      </c>
      <c r="Z63" s="80">
        <v>0</v>
      </c>
      <c r="AA63" s="80">
        <v>0</v>
      </c>
      <c r="AB63" s="80">
        <v>0</v>
      </c>
      <c r="AC63" s="80">
        <v>0</v>
      </c>
      <c r="AD63" s="80">
        <v>0</v>
      </c>
      <c r="AE63" s="80">
        <v>0</v>
      </c>
      <c r="AF63" s="80">
        <v>0</v>
      </c>
      <c r="AG63" s="80">
        <v>0</v>
      </c>
      <c r="AH63" s="80">
        <v>0</v>
      </c>
      <c r="AI63" s="80">
        <v>638223.34</v>
      </c>
      <c r="AJ63" s="80">
        <v>0</v>
      </c>
      <c r="AK63" s="80"/>
      <c r="AL63" s="80"/>
    </row>
    <row r="64" spans="1:38" ht="16.350000000000001" customHeight="1">
      <c r="A64" s="79" t="s">
        <v>417</v>
      </c>
      <c r="B64" s="80">
        <v>0</v>
      </c>
      <c r="C64" s="80">
        <v>0</v>
      </c>
      <c r="D64" s="80">
        <v>0</v>
      </c>
      <c r="E64" s="80">
        <v>0</v>
      </c>
      <c r="F64" s="80">
        <v>0</v>
      </c>
      <c r="G64" s="80">
        <v>0</v>
      </c>
      <c r="H64" s="80">
        <v>0</v>
      </c>
      <c r="I64" s="80">
        <v>0</v>
      </c>
      <c r="J64" s="80">
        <v>0</v>
      </c>
      <c r="K64" s="80">
        <v>0</v>
      </c>
      <c r="L64" s="80">
        <v>0</v>
      </c>
      <c r="M64" s="80">
        <v>0</v>
      </c>
      <c r="N64" s="80">
        <v>0</v>
      </c>
      <c r="O64" s="80">
        <v>0</v>
      </c>
      <c r="P64" s="80">
        <v>0</v>
      </c>
      <c r="Q64" s="80">
        <v>0</v>
      </c>
      <c r="R64" s="80">
        <v>0</v>
      </c>
      <c r="S64" s="80">
        <v>0</v>
      </c>
      <c r="T64" s="80">
        <v>0</v>
      </c>
      <c r="U64" s="80">
        <v>0</v>
      </c>
      <c r="V64" s="80">
        <v>0</v>
      </c>
      <c r="W64" s="80">
        <v>0</v>
      </c>
      <c r="X64" s="80">
        <v>0</v>
      </c>
      <c r="Y64" s="80">
        <v>0</v>
      </c>
      <c r="Z64" s="80">
        <v>0</v>
      </c>
      <c r="AA64" s="80">
        <v>0</v>
      </c>
      <c r="AB64" s="80">
        <v>0</v>
      </c>
      <c r="AC64" s="80">
        <v>0</v>
      </c>
      <c r="AD64" s="80">
        <v>0</v>
      </c>
      <c r="AE64" s="80">
        <v>0</v>
      </c>
      <c r="AF64" s="80">
        <v>0</v>
      </c>
      <c r="AG64" s="80">
        <v>0</v>
      </c>
      <c r="AH64" s="80">
        <v>0</v>
      </c>
      <c r="AI64" s="80">
        <v>0</v>
      </c>
      <c r="AJ64" s="80">
        <v>0</v>
      </c>
      <c r="AK64" s="80"/>
      <c r="AL64" s="80"/>
    </row>
    <row r="65" spans="1:38" ht="16.350000000000001" customHeight="1">
      <c r="A65" s="79" t="s">
        <v>418</v>
      </c>
      <c r="B65" s="80">
        <v>0</v>
      </c>
      <c r="C65" s="80">
        <v>29539846.030000001</v>
      </c>
      <c r="D65" s="80">
        <v>0</v>
      </c>
      <c r="E65" s="80">
        <v>0</v>
      </c>
      <c r="F65" s="80">
        <v>7664085.5499999998</v>
      </c>
      <c r="G65" s="80">
        <v>16097568.16</v>
      </c>
      <c r="H65" s="80">
        <v>5030480.55</v>
      </c>
      <c r="I65" s="80">
        <v>3449870.56</v>
      </c>
      <c r="J65" s="80">
        <v>1598641.26</v>
      </c>
      <c r="K65" s="80">
        <v>1352705.43</v>
      </c>
      <c r="L65" s="80">
        <v>0</v>
      </c>
      <c r="M65" s="80">
        <v>917505.74</v>
      </c>
      <c r="N65" s="80">
        <v>688441.75</v>
      </c>
      <c r="O65" s="80">
        <v>893044.64</v>
      </c>
      <c r="P65" s="80">
        <v>2291442.66</v>
      </c>
      <c r="Q65" s="80">
        <v>1368784.8</v>
      </c>
      <c r="R65" s="80">
        <v>1110597.52</v>
      </c>
      <c r="S65" s="80">
        <v>394268.44</v>
      </c>
      <c r="T65" s="80">
        <v>0</v>
      </c>
      <c r="U65" s="80">
        <v>2932125.08</v>
      </c>
      <c r="V65" s="80">
        <v>4193056.51</v>
      </c>
      <c r="W65" s="80">
        <v>4323066.87</v>
      </c>
      <c r="X65" s="80">
        <v>2192207.5299999998</v>
      </c>
      <c r="Y65" s="80">
        <v>833032.42</v>
      </c>
      <c r="Z65" s="80">
        <v>1054449.52</v>
      </c>
      <c r="AA65" s="80">
        <v>569630.23</v>
      </c>
      <c r="AB65" s="80">
        <v>0</v>
      </c>
      <c r="AC65" s="80">
        <v>923487.2</v>
      </c>
      <c r="AD65" s="80">
        <v>1573584.88</v>
      </c>
      <c r="AE65" s="80">
        <v>1733080.42</v>
      </c>
      <c r="AF65" s="80">
        <v>800328.05</v>
      </c>
      <c r="AG65" s="80">
        <v>1279482.51</v>
      </c>
      <c r="AH65" s="80">
        <v>319158.75</v>
      </c>
      <c r="AI65" s="80">
        <v>3921480.79</v>
      </c>
      <c r="AJ65" s="80">
        <v>48633726.219999999</v>
      </c>
      <c r="AK65" s="80"/>
      <c r="AL65" s="80"/>
    </row>
    <row r="66" spans="1:38" ht="16.350000000000001" customHeight="1">
      <c r="A66" s="79" t="s">
        <v>419</v>
      </c>
      <c r="B66" s="80">
        <v>0</v>
      </c>
      <c r="C66" s="80">
        <v>0</v>
      </c>
      <c r="D66" s="80">
        <v>0</v>
      </c>
      <c r="E66" s="80">
        <v>0</v>
      </c>
      <c r="F66" s="80">
        <v>0</v>
      </c>
      <c r="G66" s="80">
        <v>1842206</v>
      </c>
      <c r="H66" s="80">
        <v>159397.31</v>
      </c>
      <c r="I66" s="80">
        <v>84500</v>
      </c>
      <c r="J66" s="80">
        <v>0</v>
      </c>
      <c r="K66" s="80">
        <v>4250.84</v>
      </c>
      <c r="L66" s="80">
        <v>0</v>
      </c>
      <c r="M66" s="80">
        <v>0</v>
      </c>
      <c r="N66" s="80">
        <v>0</v>
      </c>
      <c r="O66" s="80">
        <v>0</v>
      </c>
      <c r="P66" s="80">
        <v>0</v>
      </c>
      <c r="Q66" s="80">
        <v>0</v>
      </c>
      <c r="R66" s="80">
        <v>0</v>
      </c>
      <c r="S66" s="80">
        <v>0</v>
      </c>
      <c r="T66" s="80">
        <v>0</v>
      </c>
      <c r="U66" s="80">
        <v>0</v>
      </c>
      <c r="V66" s="80">
        <v>1655900</v>
      </c>
      <c r="W66" s="80">
        <v>0</v>
      </c>
      <c r="X66" s="80">
        <v>121650</v>
      </c>
      <c r="Y66" s="80">
        <v>64656</v>
      </c>
      <c r="Z66" s="80">
        <v>0</v>
      </c>
      <c r="AA66" s="80">
        <v>0</v>
      </c>
      <c r="AB66" s="80">
        <v>0</v>
      </c>
      <c r="AC66" s="80">
        <v>0</v>
      </c>
      <c r="AD66" s="80">
        <v>0</v>
      </c>
      <c r="AE66" s="80">
        <v>0</v>
      </c>
      <c r="AF66" s="80">
        <v>159397.31</v>
      </c>
      <c r="AG66" s="80">
        <v>0</v>
      </c>
      <c r="AH66" s="80">
        <v>0</v>
      </c>
      <c r="AI66" s="80">
        <v>0</v>
      </c>
      <c r="AJ66" s="80">
        <v>7839695.9900000002</v>
      </c>
      <c r="AK66" s="80"/>
      <c r="AL66" s="80"/>
    </row>
    <row r="67" spans="1:38" ht="16.350000000000001" customHeight="1">
      <c r="A67" s="79" t="s">
        <v>420</v>
      </c>
      <c r="B67" s="80">
        <v>0</v>
      </c>
      <c r="C67" s="80">
        <v>0</v>
      </c>
      <c r="D67" s="80">
        <v>0</v>
      </c>
      <c r="E67" s="80">
        <v>0</v>
      </c>
      <c r="F67" s="80">
        <v>0</v>
      </c>
      <c r="G67" s="80">
        <v>320743.02</v>
      </c>
      <c r="H67" s="80">
        <v>424096.02</v>
      </c>
      <c r="I67" s="80">
        <v>0</v>
      </c>
      <c r="J67" s="80">
        <v>0</v>
      </c>
      <c r="K67" s="80">
        <v>0</v>
      </c>
      <c r="L67" s="80">
        <v>0</v>
      </c>
      <c r="M67" s="80">
        <v>0</v>
      </c>
      <c r="N67" s="80">
        <v>0</v>
      </c>
      <c r="O67" s="80">
        <v>0</v>
      </c>
      <c r="P67" s="80">
        <v>0</v>
      </c>
      <c r="Q67" s="80">
        <v>0</v>
      </c>
      <c r="R67" s="80">
        <v>0</v>
      </c>
      <c r="S67" s="80">
        <v>0</v>
      </c>
      <c r="T67" s="80">
        <v>0</v>
      </c>
      <c r="U67" s="80">
        <v>0</v>
      </c>
      <c r="V67" s="80">
        <v>97087.38</v>
      </c>
      <c r="W67" s="80">
        <v>0</v>
      </c>
      <c r="X67" s="80">
        <v>223655.64</v>
      </c>
      <c r="Y67" s="80">
        <v>0</v>
      </c>
      <c r="Z67" s="80">
        <v>0</v>
      </c>
      <c r="AA67" s="80">
        <v>0</v>
      </c>
      <c r="AB67" s="80">
        <v>0</v>
      </c>
      <c r="AC67" s="80">
        <v>0</v>
      </c>
      <c r="AD67" s="80">
        <v>0</v>
      </c>
      <c r="AE67" s="80">
        <v>0</v>
      </c>
      <c r="AF67" s="80">
        <v>424096.02</v>
      </c>
      <c r="AG67" s="80">
        <v>0</v>
      </c>
      <c r="AH67" s="80">
        <v>0</v>
      </c>
      <c r="AI67" s="80">
        <v>0</v>
      </c>
      <c r="AJ67" s="80">
        <v>22450543.140000001</v>
      </c>
      <c r="AK67" s="80"/>
      <c r="AL67" s="80"/>
    </row>
    <row r="68" spans="1:38" ht="16.350000000000001" customHeight="1">
      <c r="A68" s="79" t="s">
        <v>421</v>
      </c>
      <c r="B68" s="80">
        <v>0</v>
      </c>
      <c r="C68" s="80">
        <v>-1882125.93</v>
      </c>
      <c r="D68" s="80">
        <v>15212.99</v>
      </c>
      <c r="E68" s="80">
        <v>0</v>
      </c>
      <c r="F68" s="80">
        <v>-714275.52</v>
      </c>
      <c r="G68" s="80">
        <v>173319.94</v>
      </c>
      <c r="H68" s="80">
        <v>399321.75</v>
      </c>
      <c r="I68" s="80">
        <v>0</v>
      </c>
      <c r="J68" s="80">
        <v>-1.41</v>
      </c>
      <c r="K68" s="80">
        <v>-0.74</v>
      </c>
      <c r="L68" s="80">
        <v>0</v>
      </c>
      <c r="M68" s="80">
        <v>-18.13</v>
      </c>
      <c r="N68" s="80">
        <v>383553.29</v>
      </c>
      <c r="O68" s="80">
        <v>438263.21</v>
      </c>
      <c r="P68" s="80">
        <v>-155036.68</v>
      </c>
      <c r="Q68" s="80">
        <v>-133413.35999999999</v>
      </c>
      <c r="R68" s="80">
        <v>-1262355.8600000001</v>
      </c>
      <c r="S68" s="80">
        <v>14732.01</v>
      </c>
      <c r="T68" s="80">
        <v>0</v>
      </c>
      <c r="U68" s="80">
        <v>247.64</v>
      </c>
      <c r="V68" s="80">
        <v>131124.24</v>
      </c>
      <c r="W68" s="80">
        <v>4322.05</v>
      </c>
      <c r="X68" s="80">
        <v>37448.230000000003</v>
      </c>
      <c r="Y68" s="80">
        <v>177.75</v>
      </c>
      <c r="Z68" s="80">
        <v>0</v>
      </c>
      <c r="AA68" s="80">
        <v>0.03</v>
      </c>
      <c r="AB68" s="80">
        <v>0</v>
      </c>
      <c r="AC68" s="80">
        <v>-4897.1099999999997</v>
      </c>
      <c r="AD68" s="80">
        <v>53496.18</v>
      </c>
      <c r="AE68" s="80">
        <v>156122.16</v>
      </c>
      <c r="AF68" s="80">
        <v>194600.52</v>
      </c>
      <c r="AG68" s="80">
        <v>-1.41</v>
      </c>
      <c r="AH68" s="80">
        <v>0</v>
      </c>
      <c r="AI68" s="80">
        <v>0</v>
      </c>
      <c r="AJ68" s="80">
        <v>5098423.5199999996</v>
      </c>
      <c r="AK68" s="80"/>
      <c r="AL68" s="80"/>
    </row>
    <row r="69" spans="1:38" ht="16.350000000000001" customHeight="1">
      <c r="A69" s="79" t="s">
        <v>422</v>
      </c>
      <c r="B69" s="80">
        <v>0</v>
      </c>
      <c r="C69" s="80">
        <v>88800</v>
      </c>
      <c r="D69" s="80">
        <v>0</v>
      </c>
      <c r="E69" s="80">
        <v>0</v>
      </c>
      <c r="F69" s="80">
        <v>22910.44</v>
      </c>
      <c r="G69" s="80">
        <v>0</v>
      </c>
      <c r="H69" s="80">
        <v>0</v>
      </c>
      <c r="I69" s="80">
        <v>0</v>
      </c>
      <c r="J69" s="80">
        <v>0</v>
      </c>
      <c r="K69" s="80">
        <v>0</v>
      </c>
      <c r="L69" s="80">
        <v>0</v>
      </c>
      <c r="M69" s="80">
        <v>22910.44</v>
      </c>
      <c r="N69" s="80">
        <v>0</v>
      </c>
      <c r="O69" s="80">
        <v>0</v>
      </c>
      <c r="P69" s="80">
        <v>0</v>
      </c>
      <c r="Q69" s="80">
        <v>0</v>
      </c>
      <c r="R69" s="80">
        <v>0</v>
      </c>
      <c r="S69" s="80">
        <v>0</v>
      </c>
      <c r="T69" s="80">
        <v>0</v>
      </c>
      <c r="U69" s="80">
        <v>0</v>
      </c>
      <c r="V69" s="80">
        <v>0</v>
      </c>
      <c r="W69" s="80">
        <v>0</v>
      </c>
      <c r="X69" s="80">
        <v>0</v>
      </c>
      <c r="Y69" s="80">
        <v>0</v>
      </c>
      <c r="Z69" s="80">
        <v>0</v>
      </c>
      <c r="AA69" s="80">
        <v>0</v>
      </c>
      <c r="AB69" s="80">
        <v>0</v>
      </c>
      <c r="AC69" s="80">
        <v>0</v>
      </c>
      <c r="AD69" s="80">
        <v>0</v>
      </c>
      <c r="AE69" s="80">
        <v>0</v>
      </c>
      <c r="AF69" s="80">
        <v>0</v>
      </c>
      <c r="AG69" s="80">
        <v>0</v>
      </c>
      <c r="AH69" s="80">
        <v>0</v>
      </c>
      <c r="AI69" s="80">
        <v>0</v>
      </c>
      <c r="AJ69" s="80">
        <v>117982.75</v>
      </c>
      <c r="AK69" s="80"/>
      <c r="AL69" s="80"/>
    </row>
    <row r="70" spans="1:38" ht="16.350000000000001" customHeight="1">
      <c r="A70" s="79" t="s">
        <v>423</v>
      </c>
      <c r="B70" s="80">
        <v>0</v>
      </c>
      <c r="C70" s="80">
        <v>0</v>
      </c>
      <c r="D70" s="80">
        <v>0</v>
      </c>
      <c r="E70" s="80">
        <v>0</v>
      </c>
      <c r="F70" s="80">
        <v>0</v>
      </c>
      <c r="G70" s="80">
        <v>0</v>
      </c>
      <c r="H70" s="80">
        <v>0</v>
      </c>
      <c r="I70" s="80">
        <v>0</v>
      </c>
      <c r="J70" s="80">
        <v>0</v>
      </c>
      <c r="K70" s="80">
        <v>0</v>
      </c>
      <c r="L70" s="80">
        <v>0</v>
      </c>
      <c r="M70" s="80">
        <v>0</v>
      </c>
      <c r="N70" s="80">
        <v>0</v>
      </c>
      <c r="O70" s="80">
        <v>0</v>
      </c>
      <c r="P70" s="80">
        <v>0</v>
      </c>
      <c r="Q70" s="80">
        <v>0</v>
      </c>
      <c r="R70" s="80">
        <v>0</v>
      </c>
      <c r="S70" s="80">
        <v>0</v>
      </c>
      <c r="T70" s="80">
        <v>0</v>
      </c>
      <c r="U70" s="80">
        <v>0</v>
      </c>
      <c r="V70" s="80">
        <v>0</v>
      </c>
      <c r="W70" s="80">
        <v>0</v>
      </c>
      <c r="X70" s="80">
        <v>0</v>
      </c>
      <c r="Y70" s="80">
        <v>0</v>
      </c>
      <c r="Z70" s="80">
        <v>0</v>
      </c>
      <c r="AA70" s="80">
        <v>0</v>
      </c>
      <c r="AB70" s="80">
        <v>0</v>
      </c>
      <c r="AC70" s="80">
        <v>0</v>
      </c>
      <c r="AD70" s="80">
        <v>0</v>
      </c>
      <c r="AE70" s="80">
        <v>0</v>
      </c>
      <c r="AF70" s="80">
        <v>0</v>
      </c>
      <c r="AG70" s="80">
        <v>0</v>
      </c>
      <c r="AH70" s="80">
        <v>0</v>
      </c>
      <c r="AI70" s="80">
        <v>0</v>
      </c>
      <c r="AJ70" s="80">
        <v>-8493.15</v>
      </c>
      <c r="AK70" s="80"/>
      <c r="AL70" s="80"/>
    </row>
    <row r="71" spans="1:38" ht="16.350000000000001" customHeight="1">
      <c r="A71" s="79" t="s">
        <v>424</v>
      </c>
      <c r="B71" s="80">
        <v>0</v>
      </c>
      <c r="C71" s="80">
        <v>-1793325.93</v>
      </c>
      <c r="D71" s="80">
        <v>15212.99</v>
      </c>
      <c r="E71" s="80">
        <v>0</v>
      </c>
      <c r="F71" s="80">
        <v>-691365.08</v>
      </c>
      <c r="G71" s="80">
        <v>2336268.96</v>
      </c>
      <c r="H71" s="80">
        <v>982815.08</v>
      </c>
      <c r="I71" s="80">
        <v>84500</v>
      </c>
      <c r="J71" s="80">
        <v>-1.41</v>
      </c>
      <c r="K71" s="80">
        <v>4250.1000000000004</v>
      </c>
      <c r="L71" s="80">
        <v>0</v>
      </c>
      <c r="M71" s="80">
        <v>22892.31</v>
      </c>
      <c r="N71" s="80">
        <v>383553.29</v>
      </c>
      <c r="O71" s="80">
        <v>438263.21</v>
      </c>
      <c r="P71" s="80">
        <v>-155036.68</v>
      </c>
      <c r="Q71" s="80">
        <v>-133413.35999999999</v>
      </c>
      <c r="R71" s="80">
        <v>-1262355.8600000001</v>
      </c>
      <c r="S71" s="80">
        <v>14732.01</v>
      </c>
      <c r="T71" s="80">
        <v>0</v>
      </c>
      <c r="U71" s="80">
        <v>247.64</v>
      </c>
      <c r="V71" s="80">
        <v>1884111.62</v>
      </c>
      <c r="W71" s="80">
        <v>4322.05</v>
      </c>
      <c r="X71" s="80">
        <v>382753.87</v>
      </c>
      <c r="Y71" s="80">
        <v>64833.75</v>
      </c>
      <c r="Z71" s="80">
        <v>0</v>
      </c>
      <c r="AA71" s="80">
        <v>0.03</v>
      </c>
      <c r="AB71" s="80">
        <v>0</v>
      </c>
      <c r="AC71" s="80">
        <v>-4897.1099999999997</v>
      </c>
      <c r="AD71" s="80">
        <v>53496.18</v>
      </c>
      <c r="AE71" s="80">
        <v>156122.16</v>
      </c>
      <c r="AF71" s="80">
        <v>778093.85</v>
      </c>
      <c r="AG71" s="80">
        <v>-1.41</v>
      </c>
      <c r="AH71" s="80">
        <v>0</v>
      </c>
      <c r="AI71" s="80">
        <v>0</v>
      </c>
      <c r="AJ71" s="80">
        <v>35498152.25</v>
      </c>
      <c r="AK71" s="80"/>
      <c r="AL71" s="80"/>
    </row>
    <row r="72" spans="1:38" ht="16.350000000000001" customHeight="1">
      <c r="A72" s="79" t="s">
        <v>425</v>
      </c>
      <c r="B72" s="80">
        <v>0</v>
      </c>
      <c r="C72" s="80">
        <v>412652.56</v>
      </c>
      <c r="D72" s="80">
        <v>0</v>
      </c>
      <c r="E72" s="80">
        <v>0</v>
      </c>
      <c r="F72" s="80">
        <v>160038.59</v>
      </c>
      <c r="G72" s="80">
        <v>1420440.58</v>
      </c>
      <c r="H72" s="80">
        <v>253075.73</v>
      </c>
      <c r="I72" s="80">
        <v>66497.58</v>
      </c>
      <c r="J72" s="80">
        <v>58759.54</v>
      </c>
      <c r="K72" s="80">
        <v>92321.43</v>
      </c>
      <c r="L72" s="80">
        <v>0</v>
      </c>
      <c r="M72" s="80">
        <v>58677.83</v>
      </c>
      <c r="N72" s="80">
        <v>15069</v>
      </c>
      <c r="O72" s="80">
        <v>6802.5</v>
      </c>
      <c r="P72" s="80">
        <v>40676.76</v>
      </c>
      <c r="Q72" s="80">
        <v>14692</v>
      </c>
      <c r="R72" s="80">
        <v>8739.5</v>
      </c>
      <c r="S72" s="80">
        <v>15381</v>
      </c>
      <c r="T72" s="80">
        <v>0</v>
      </c>
      <c r="U72" s="80">
        <v>74113.5</v>
      </c>
      <c r="V72" s="80">
        <v>587611.19999999995</v>
      </c>
      <c r="W72" s="80">
        <v>114896.1</v>
      </c>
      <c r="X72" s="80">
        <v>360452.32</v>
      </c>
      <c r="Y72" s="80">
        <v>156751.6</v>
      </c>
      <c r="Z72" s="80">
        <v>100549.8</v>
      </c>
      <c r="AA72" s="80">
        <v>26066.06</v>
      </c>
      <c r="AB72" s="80">
        <v>0</v>
      </c>
      <c r="AC72" s="80">
        <v>19294</v>
      </c>
      <c r="AD72" s="80">
        <v>139152.43</v>
      </c>
      <c r="AE72" s="80">
        <v>60872.1</v>
      </c>
      <c r="AF72" s="80">
        <v>33757.199999999997</v>
      </c>
      <c r="AG72" s="80">
        <v>49743.5</v>
      </c>
      <c r="AH72" s="80">
        <v>9016.0400000000009</v>
      </c>
      <c r="AI72" s="80">
        <v>35058.71</v>
      </c>
      <c r="AJ72" s="80">
        <v>2528842.4500000002</v>
      </c>
      <c r="AK72" s="80"/>
      <c r="AL72" s="80"/>
    </row>
    <row r="73" spans="1:38" ht="16.350000000000001" customHeight="1">
      <c r="A73" s="79" t="s">
        <v>426</v>
      </c>
      <c r="B73" s="80">
        <v>0</v>
      </c>
      <c r="C73" s="80">
        <v>330325.88</v>
      </c>
      <c r="D73" s="80">
        <v>0</v>
      </c>
      <c r="E73" s="80">
        <v>0</v>
      </c>
      <c r="F73" s="80">
        <v>119056.46</v>
      </c>
      <c r="G73" s="80">
        <v>1646471.83</v>
      </c>
      <c r="H73" s="80">
        <v>51902.65</v>
      </c>
      <c r="I73" s="80">
        <v>29554.52</v>
      </c>
      <c r="J73" s="80">
        <v>16611.259999999998</v>
      </c>
      <c r="K73" s="80">
        <v>20449.080000000002</v>
      </c>
      <c r="L73" s="80">
        <v>0</v>
      </c>
      <c r="M73" s="80">
        <v>10427.27</v>
      </c>
      <c r="N73" s="80">
        <v>8002.76</v>
      </c>
      <c r="O73" s="80">
        <v>15146.71</v>
      </c>
      <c r="P73" s="80">
        <v>36673.26</v>
      </c>
      <c r="Q73" s="80">
        <v>8544.65</v>
      </c>
      <c r="R73" s="80">
        <v>19476</v>
      </c>
      <c r="S73" s="80">
        <v>20785.810000000001</v>
      </c>
      <c r="T73" s="80">
        <v>0</v>
      </c>
      <c r="U73" s="80">
        <v>107223.44</v>
      </c>
      <c r="V73" s="80">
        <v>683281.26</v>
      </c>
      <c r="W73" s="80">
        <v>199161.68</v>
      </c>
      <c r="X73" s="80">
        <v>298842.53999999998</v>
      </c>
      <c r="Y73" s="80">
        <v>154764.54999999999</v>
      </c>
      <c r="Z73" s="80">
        <v>137784.91</v>
      </c>
      <c r="AA73" s="80">
        <v>65413.45</v>
      </c>
      <c r="AB73" s="80">
        <v>0</v>
      </c>
      <c r="AC73" s="80">
        <v>12342.21</v>
      </c>
      <c r="AD73" s="80">
        <v>20593.52</v>
      </c>
      <c r="AE73" s="80">
        <v>9454.77</v>
      </c>
      <c r="AF73" s="80">
        <v>9512.15</v>
      </c>
      <c r="AG73" s="80">
        <v>13301.37</v>
      </c>
      <c r="AH73" s="80">
        <v>3309.89</v>
      </c>
      <c r="AI73" s="80">
        <v>10391.17</v>
      </c>
      <c r="AJ73" s="80">
        <v>320551.5</v>
      </c>
      <c r="AK73" s="80"/>
      <c r="AL73" s="80"/>
    </row>
    <row r="74" spans="1:38" ht="16.350000000000001" customHeight="1">
      <c r="A74" s="79" t="s">
        <v>427</v>
      </c>
      <c r="B74" s="80">
        <v>0</v>
      </c>
      <c r="C74" s="80">
        <v>120070.27</v>
      </c>
      <c r="D74" s="80">
        <v>0</v>
      </c>
      <c r="E74" s="80">
        <v>0</v>
      </c>
      <c r="F74" s="80">
        <v>53051.49</v>
      </c>
      <c r="G74" s="80">
        <v>45881.19</v>
      </c>
      <c r="H74" s="80">
        <v>27721.34</v>
      </c>
      <c r="I74" s="80">
        <v>7471.42</v>
      </c>
      <c r="J74" s="80">
        <v>1338.4</v>
      </c>
      <c r="K74" s="80">
        <v>6397.6</v>
      </c>
      <c r="L74" s="80">
        <v>0</v>
      </c>
      <c r="M74" s="80">
        <v>29440.880000000001</v>
      </c>
      <c r="N74" s="80">
        <v>3159.45</v>
      </c>
      <c r="O74" s="80">
        <v>4635.45</v>
      </c>
      <c r="P74" s="80">
        <v>5847.86</v>
      </c>
      <c r="Q74" s="80">
        <v>3844.95</v>
      </c>
      <c r="R74" s="80">
        <v>3605.95</v>
      </c>
      <c r="S74" s="80">
        <v>2516.9499999999998</v>
      </c>
      <c r="T74" s="80">
        <v>0</v>
      </c>
      <c r="U74" s="80">
        <v>2884.76</v>
      </c>
      <c r="V74" s="80">
        <v>15520.5</v>
      </c>
      <c r="W74" s="80">
        <v>6568.98</v>
      </c>
      <c r="X74" s="80">
        <v>6082.85</v>
      </c>
      <c r="Y74" s="80">
        <v>4336.78</v>
      </c>
      <c r="Z74" s="80">
        <v>10094.299999999999</v>
      </c>
      <c r="AA74" s="80">
        <v>393.02</v>
      </c>
      <c r="AB74" s="80">
        <v>0</v>
      </c>
      <c r="AC74" s="80">
        <v>3746.95</v>
      </c>
      <c r="AD74" s="80">
        <v>16705.68</v>
      </c>
      <c r="AE74" s="80">
        <v>3055.96</v>
      </c>
      <c r="AF74" s="80">
        <v>4212.75</v>
      </c>
      <c r="AG74" s="80">
        <v>1338.4</v>
      </c>
      <c r="AH74" s="80">
        <v>0</v>
      </c>
      <c r="AI74" s="80">
        <v>15810.07</v>
      </c>
      <c r="AJ74" s="80">
        <v>285172.03999999998</v>
      </c>
      <c r="AK74" s="80"/>
      <c r="AL74" s="80"/>
    </row>
    <row r="75" spans="1:38" ht="16.350000000000001" customHeight="1">
      <c r="A75" s="79" t="s">
        <v>428</v>
      </c>
      <c r="B75" s="80">
        <v>0</v>
      </c>
      <c r="C75" s="80">
        <v>128871.71</v>
      </c>
      <c r="D75" s="80">
        <v>0</v>
      </c>
      <c r="E75" s="80">
        <v>0</v>
      </c>
      <c r="F75" s="80">
        <v>3356.28</v>
      </c>
      <c r="G75" s="80">
        <v>18525.68</v>
      </c>
      <c r="H75" s="80">
        <v>3985.5</v>
      </c>
      <c r="I75" s="80">
        <v>777</v>
      </c>
      <c r="J75" s="80">
        <v>550</v>
      </c>
      <c r="K75" s="80">
        <v>1394.6</v>
      </c>
      <c r="L75" s="80">
        <v>0</v>
      </c>
      <c r="M75" s="80">
        <v>37.75</v>
      </c>
      <c r="N75" s="80">
        <v>345.71</v>
      </c>
      <c r="O75" s="80">
        <v>1163.71</v>
      </c>
      <c r="P75" s="80">
        <v>714.89</v>
      </c>
      <c r="Q75" s="80">
        <v>37.71</v>
      </c>
      <c r="R75" s="80">
        <v>37.71</v>
      </c>
      <c r="S75" s="80">
        <v>1018.8</v>
      </c>
      <c r="T75" s="80">
        <v>0</v>
      </c>
      <c r="U75" s="80">
        <v>2718.45</v>
      </c>
      <c r="V75" s="80">
        <v>11266.99</v>
      </c>
      <c r="W75" s="80">
        <v>1262.1400000000001</v>
      </c>
      <c r="X75" s="80">
        <v>1786.74</v>
      </c>
      <c r="Y75" s="80">
        <v>1240.49</v>
      </c>
      <c r="Z75" s="80">
        <v>0</v>
      </c>
      <c r="AA75" s="80">
        <v>250.87</v>
      </c>
      <c r="AB75" s="80">
        <v>0</v>
      </c>
      <c r="AC75" s="80">
        <v>287.70999999999998</v>
      </c>
      <c r="AD75" s="80">
        <v>2383.4899999999998</v>
      </c>
      <c r="AE75" s="80">
        <v>412.62</v>
      </c>
      <c r="AF75" s="80">
        <v>901.68</v>
      </c>
      <c r="AG75" s="80">
        <v>550</v>
      </c>
      <c r="AH75" s="80">
        <v>0</v>
      </c>
      <c r="AI75" s="80">
        <v>2898.06</v>
      </c>
      <c r="AJ75" s="80">
        <v>159017.71</v>
      </c>
      <c r="AK75" s="80"/>
      <c r="AL75" s="80"/>
    </row>
    <row r="76" spans="1:38" ht="16.350000000000001" customHeight="1">
      <c r="A76" s="79" t="s">
        <v>429</v>
      </c>
      <c r="B76" s="80">
        <v>0</v>
      </c>
      <c r="C76" s="80">
        <v>387007.35</v>
      </c>
      <c r="D76" s="80">
        <v>0</v>
      </c>
      <c r="E76" s="80">
        <v>0</v>
      </c>
      <c r="F76" s="80">
        <v>0</v>
      </c>
      <c r="G76" s="80">
        <v>0</v>
      </c>
      <c r="H76" s="80">
        <v>367</v>
      </c>
      <c r="I76" s="80">
        <v>638657.16</v>
      </c>
      <c r="J76" s="80">
        <v>0</v>
      </c>
      <c r="K76" s="80">
        <v>0</v>
      </c>
      <c r="L76" s="80">
        <v>0</v>
      </c>
      <c r="M76" s="80">
        <v>0</v>
      </c>
      <c r="N76" s="80">
        <v>0</v>
      </c>
      <c r="O76" s="80">
        <v>0</v>
      </c>
      <c r="P76" s="80">
        <v>0</v>
      </c>
      <c r="Q76" s="80">
        <v>0</v>
      </c>
      <c r="R76" s="80">
        <v>0</v>
      </c>
      <c r="S76" s="80">
        <v>0</v>
      </c>
      <c r="T76" s="80">
        <v>0</v>
      </c>
      <c r="U76" s="80">
        <v>0</v>
      </c>
      <c r="V76" s="80">
        <v>0</v>
      </c>
      <c r="W76" s="80">
        <v>0</v>
      </c>
      <c r="X76" s="80">
        <v>0</v>
      </c>
      <c r="Y76" s="80">
        <v>0</v>
      </c>
      <c r="Z76" s="80">
        <v>0</v>
      </c>
      <c r="AA76" s="80">
        <v>0</v>
      </c>
      <c r="AB76" s="80">
        <v>0</v>
      </c>
      <c r="AC76" s="80">
        <v>0</v>
      </c>
      <c r="AD76" s="80">
        <v>367</v>
      </c>
      <c r="AE76" s="80">
        <v>0</v>
      </c>
      <c r="AF76" s="80">
        <v>0</v>
      </c>
      <c r="AG76" s="80">
        <v>0</v>
      </c>
      <c r="AH76" s="80">
        <v>0</v>
      </c>
      <c r="AI76" s="80">
        <v>0</v>
      </c>
      <c r="AJ76" s="80">
        <v>131490.03</v>
      </c>
      <c r="AK76" s="80"/>
      <c r="AL76" s="80"/>
    </row>
    <row r="77" spans="1:38" ht="16.350000000000001" customHeight="1">
      <c r="A77" s="79" t="s">
        <v>430</v>
      </c>
      <c r="B77" s="80">
        <v>0</v>
      </c>
      <c r="C77" s="80">
        <v>141509.43</v>
      </c>
      <c r="D77" s="80">
        <v>0</v>
      </c>
      <c r="E77" s="80">
        <v>0</v>
      </c>
      <c r="F77" s="80">
        <v>101735.87</v>
      </c>
      <c r="G77" s="80">
        <v>20000</v>
      </c>
      <c r="H77" s="80">
        <v>98618.51</v>
      </c>
      <c r="I77" s="80">
        <v>287947.49</v>
      </c>
      <c r="J77" s="80">
        <v>0</v>
      </c>
      <c r="K77" s="80">
        <v>0</v>
      </c>
      <c r="L77" s="80">
        <v>0</v>
      </c>
      <c r="M77" s="80">
        <v>0</v>
      </c>
      <c r="N77" s="80">
        <v>0</v>
      </c>
      <c r="O77" s="80">
        <v>0</v>
      </c>
      <c r="P77" s="80">
        <v>81761.039999999994</v>
      </c>
      <c r="Q77" s="80">
        <v>0</v>
      </c>
      <c r="R77" s="80">
        <v>19974.830000000002</v>
      </c>
      <c r="S77" s="80">
        <v>0</v>
      </c>
      <c r="T77" s="80">
        <v>0</v>
      </c>
      <c r="U77" s="80">
        <v>0</v>
      </c>
      <c r="V77" s="80">
        <v>0</v>
      </c>
      <c r="W77" s="80">
        <v>0</v>
      </c>
      <c r="X77" s="80">
        <v>20000</v>
      </c>
      <c r="Y77" s="80">
        <v>0</v>
      </c>
      <c r="Z77" s="80">
        <v>0</v>
      </c>
      <c r="AA77" s="80">
        <v>0</v>
      </c>
      <c r="AB77" s="80">
        <v>0</v>
      </c>
      <c r="AC77" s="80">
        <v>0</v>
      </c>
      <c r="AD77" s="80">
        <v>98618.51</v>
      </c>
      <c r="AE77" s="80">
        <v>0</v>
      </c>
      <c r="AF77" s="80">
        <v>0</v>
      </c>
      <c r="AG77" s="80">
        <v>0</v>
      </c>
      <c r="AH77" s="80">
        <v>0</v>
      </c>
      <c r="AI77" s="80">
        <v>0</v>
      </c>
      <c r="AJ77" s="80">
        <v>32552.85</v>
      </c>
      <c r="AK77" s="80"/>
      <c r="AL77" s="80"/>
    </row>
    <row r="78" spans="1:38" ht="16.350000000000001" customHeight="1">
      <c r="A78" s="79" t="s">
        <v>431</v>
      </c>
      <c r="B78" s="80">
        <v>0</v>
      </c>
      <c r="C78" s="80">
        <v>71929.87</v>
      </c>
      <c r="D78" s="80">
        <v>0</v>
      </c>
      <c r="E78" s="80">
        <v>0</v>
      </c>
      <c r="F78" s="80">
        <v>0</v>
      </c>
      <c r="G78" s="80">
        <v>54534.92</v>
      </c>
      <c r="H78" s="80">
        <v>0</v>
      </c>
      <c r="I78" s="80">
        <v>5000</v>
      </c>
      <c r="J78" s="80">
        <v>0</v>
      </c>
      <c r="K78" s="80">
        <v>0</v>
      </c>
      <c r="L78" s="80">
        <v>0</v>
      </c>
      <c r="M78" s="80">
        <v>0</v>
      </c>
      <c r="N78" s="80">
        <v>0</v>
      </c>
      <c r="O78" s="80">
        <v>0</v>
      </c>
      <c r="P78" s="80">
        <v>0</v>
      </c>
      <c r="Q78" s="80">
        <v>0</v>
      </c>
      <c r="R78" s="80">
        <v>0</v>
      </c>
      <c r="S78" s="80">
        <v>0</v>
      </c>
      <c r="T78" s="80">
        <v>0</v>
      </c>
      <c r="U78" s="80">
        <v>-10603.09</v>
      </c>
      <c r="V78" s="80">
        <v>39082.81</v>
      </c>
      <c r="W78" s="80">
        <v>23449.68</v>
      </c>
      <c r="X78" s="80">
        <v>0</v>
      </c>
      <c r="Y78" s="80">
        <v>2605.52</v>
      </c>
      <c r="Z78" s="80">
        <v>0</v>
      </c>
      <c r="AA78" s="80">
        <v>0</v>
      </c>
      <c r="AB78" s="80">
        <v>0</v>
      </c>
      <c r="AC78" s="80">
        <v>0</v>
      </c>
      <c r="AD78" s="80">
        <v>0</v>
      </c>
      <c r="AE78" s="80">
        <v>0</v>
      </c>
      <c r="AF78" s="80">
        <v>0</v>
      </c>
      <c r="AG78" s="80">
        <v>0</v>
      </c>
      <c r="AH78" s="80">
        <v>0</v>
      </c>
      <c r="AI78" s="80">
        <v>16601.939999999999</v>
      </c>
      <c r="AJ78" s="80">
        <v>160149.13</v>
      </c>
      <c r="AK78" s="80"/>
      <c r="AL78" s="80"/>
    </row>
    <row r="79" spans="1:38" ht="16.350000000000001" customHeight="1">
      <c r="A79" s="79" t="s">
        <v>432</v>
      </c>
      <c r="B79" s="80">
        <v>0</v>
      </c>
      <c r="C79" s="80">
        <v>78681.460000000006</v>
      </c>
      <c r="D79" s="80">
        <v>0</v>
      </c>
      <c r="E79" s="80">
        <v>0</v>
      </c>
      <c r="F79" s="80">
        <v>6635</v>
      </c>
      <c r="G79" s="80">
        <v>79106.039999999994</v>
      </c>
      <c r="H79" s="80">
        <v>640.88</v>
      </c>
      <c r="I79" s="80">
        <v>12840.08</v>
      </c>
      <c r="J79" s="80">
        <v>500.85</v>
      </c>
      <c r="K79" s="80">
        <v>1023.88</v>
      </c>
      <c r="L79" s="80">
        <v>0</v>
      </c>
      <c r="M79" s="80">
        <v>5666.84</v>
      </c>
      <c r="N79" s="80">
        <v>360</v>
      </c>
      <c r="O79" s="80">
        <v>300</v>
      </c>
      <c r="P79" s="80">
        <v>0</v>
      </c>
      <c r="Q79" s="80">
        <v>60</v>
      </c>
      <c r="R79" s="80">
        <v>188.16</v>
      </c>
      <c r="S79" s="80">
        <v>60</v>
      </c>
      <c r="T79" s="80">
        <v>0</v>
      </c>
      <c r="U79" s="80">
        <v>9700.98</v>
      </c>
      <c r="V79" s="80">
        <v>56169.64</v>
      </c>
      <c r="W79" s="80">
        <v>2828.16</v>
      </c>
      <c r="X79" s="80">
        <v>4546.8900000000003</v>
      </c>
      <c r="Y79" s="80">
        <v>1729.16</v>
      </c>
      <c r="Z79" s="80">
        <v>3502.49</v>
      </c>
      <c r="AA79" s="80">
        <v>628.72</v>
      </c>
      <c r="AB79" s="80">
        <v>0</v>
      </c>
      <c r="AC79" s="80">
        <v>120</v>
      </c>
      <c r="AD79" s="80">
        <v>308.26</v>
      </c>
      <c r="AE79" s="80">
        <v>212.62</v>
      </c>
      <c r="AF79" s="80">
        <v>0</v>
      </c>
      <c r="AG79" s="80">
        <v>500.85</v>
      </c>
      <c r="AH79" s="80">
        <v>0</v>
      </c>
      <c r="AI79" s="80">
        <v>0</v>
      </c>
      <c r="AJ79" s="80">
        <v>106709.09</v>
      </c>
      <c r="AK79" s="80"/>
      <c r="AL79" s="80"/>
    </row>
    <row r="80" spans="1:38" ht="16.350000000000001" customHeight="1">
      <c r="A80" s="79" t="s">
        <v>433</v>
      </c>
      <c r="B80" s="80">
        <v>0</v>
      </c>
      <c r="C80" s="80">
        <v>4859.95</v>
      </c>
      <c r="D80" s="80">
        <v>0</v>
      </c>
      <c r="E80" s="80">
        <v>0</v>
      </c>
      <c r="F80" s="80">
        <v>796.8</v>
      </c>
      <c r="G80" s="80">
        <v>327.7</v>
      </c>
      <c r="H80" s="80">
        <v>887.15</v>
      </c>
      <c r="I80" s="80">
        <v>907.8</v>
      </c>
      <c r="J80" s="80">
        <v>0</v>
      </c>
      <c r="K80" s="80">
        <v>0</v>
      </c>
      <c r="L80" s="80">
        <v>0</v>
      </c>
      <c r="M80" s="80">
        <v>0</v>
      </c>
      <c r="N80" s="80">
        <v>0</v>
      </c>
      <c r="O80" s="80">
        <v>0</v>
      </c>
      <c r="P80" s="80">
        <v>796.8</v>
      </c>
      <c r="Q80" s="80">
        <v>0</v>
      </c>
      <c r="R80" s="80">
        <v>0</v>
      </c>
      <c r="S80" s="80">
        <v>0</v>
      </c>
      <c r="T80" s="80">
        <v>0</v>
      </c>
      <c r="U80" s="80">
        <v>0</v>
      </c>
      <c r="V80" s="80">
        <v>327.7</v>
      </c>
      <c r="W80" s="80">
        <v>0</v>
      </c>
      <c r="X80" s="80">
        <v>0</v>
      </c>
      <c r="Y80" s="80">
        <v>0</v>
      </c>
      <c r="Z80" s="80">
        <v>0</v>
      </c>
      <c r="AA80" s="80">
        <v>0</v>
      </c>
      <c r="AB80" s="80">
        <v>0</v>
      </c>
      <c r="AC80" s="80">
        <v>0</v>
      </c>
      <c r="AD80" s="80">
        <v>0</v>
      </c>
      <c r="AE80" s="80">
        <v>887.15</v>
      </c>
      <c r="AF80" s="80">
        <v>0</v>
      </c>
      <c r="AG80" s="80">
        <v>0</v>
      </c>
      <c r="AH80" s="80">
        <v>0</v>
      </c>
      <c r="AI80" s="80">
        <v>158.4</v>
      </c>
      <c r="AJ80" s="80">
        <v>40621.42</v>
      </c>
      <c r="AK80" s="80"/>
      <c r="AL80" s="80"/>
    </row>
    <row r="81" spans="1:38" ht="16.350000000000001" customHeight="1">
      <c r="A81" s="79" t="s">
        <v>434</v>
      </c>
      <c r="B81" s="80">
        <v>0</v>
      </c>
      <c r="C81" s="80">
        <v>19544.689999999999</v>
      </c>
      <c r="D81" s="80">
        <v>0</v>
      </c>
      <c r="E81" s="80">
        <v>0</v>
      </c>
      <c r="F81" s="80">
        <v>3036.71</v>
      </c>
      <c r="G81" s="80">
        <v>39644.33</v>
      </c>
      <c r="H81" s="80">
        <v>3453.77</v>
      </c>
      <c r="I81" s="80">
        <v>1092.1600000000001</v>
      </c>
      <c r="J81" s="80">
        <v>2034.31</v>
      </c>
      <c r="K81" s="80">
        <v>2017.59</v>
      </c>
      <c r="L81" s="80">
        <v>0</v>
      </c>
      <c r="M81" s="80">
        <v>735.8</v>
      </c>
      <c r="N81" s="80">
        <v>140.31</v>
      </c>
      <c r="O81" s="80">
        <v>324.77999999999997</v>
      </c>
      <c r="P81" s="80">
        <v>0</v>
      </c>
      <c r="Q81" s="80">
        <v>1268.8</v>
      </c>
      <c r="R81" s="80">
        <v>305.5</v>
      </c>
      <c r="S81" s="80">
        <v>261.52</v>
      </c>
      <c r="T81" s="80">
        <v>0</v>
      </c>
      <c r="U81" s="80">
        <v>1340.94</v>
      </c>
      <c r="V81" s="80">
        <v>7368.26</v>
      </c>
      <c r="W81" s="80">
        <v>3757.39</v>
      </c>
      <c r="X81" s="80">
        <v>8143.39</v>
      </c>
      <c r="Y81" s="80">
        <v>12009.24</v>
      </c>
      <c r="Z81" s="80">
        <v>5948.91</v>
      </c>
      <c r="AA81" s="80">
        <v>1076.2</v>
      </c>
      <c r="AB81" s="80">
        <v>0</v>
      </c>
      <c r="AC81" s="80">
        <v>1512.45</v>
      </c>
      <c r="AD81" s="80">
        <v>175.24</v>
      </c>
      <c r="AE81" s="80">
        <v>1395.18</v>
      </c>
      <c r="AF81" s="80">
        <v>370.9</v>
      </c>
      <c r="AG81" s="80">
        <v>701.34</v>
      </c>
      <c r="AH81" s="80">
        <v>1332.97</v>
      </c>
      <c r="AI81" s="80">
        <v>0</v>
      </c>
      <c r="AJ81" s="80">
        <v>3286.74</v>
      </c>
      <c r="AK81" s="80"/>
      <c r="AL81" s="80"/>
    </row>
    <row r="82" spans="1:38" ht="16.350000000000001" customHeight="1">
      <c r="A82" s="79" t="s">
        <v>435</v>
      </c>
      <c r="B82" s="80">
        <v>0</v>
      </c>
      <c r="C82" s="80">
        <v>166505.82999999999</v>
      </c>
      <c r="D82" s="80">
        <v>0</v>
      </c>
      <c r="E82" s="80">
        <v>0</v>
      </c>
      <c r="F82" s="80">
        <v>14865.73</v>
      </c>
      <c r="G82" s="80">
        <v>0</v>
      </c>
      <c r="H82" s="80">
        <v>0</v>
      </c>
      <c r="I82" s="80">
        <v>25249.89</v>
      </c>
      <c r="J82" s="80">
        <v>3620.68</v>
      </c>
      <c r="K82" s="80">
        <v>0</v>
      </c>
      <c r="L82" s="80">
        <v>0</v>
      </c>
      <c r="M82" s="80">
        <v>14865.73</v>
      </c>
      <c r="N82" s="80">
        <v>0</v>
      </c>
      <c r="O82" s="80">
        <v>0</v>
      </c>
      <c r="P82" s="80">
        <v>0</v>
      </c>
      <c r="Q82" s="80">
        <v>0</v>
      </c>
      <c r="R82" s="80">
        <v>0</v>
      </c>
      <c r="S82" s="80">
        <v>0</v>
      </c>
      <c r="T82" s="80">
        <v>0</v>
      </c>
      <c r="U82" s="80">
        <v>0</v>
      </c>
      <c r="V82" s="80">
        <v>0</v>
      </c>
      <c r="W82" s="80">
        <v>0</v>
      </c>
      <c r="X82" s="80">
        <v>0</v>
      </c>
      <c r="Y82" s="80">
        <v>0</v>
      </c>
      <c r="Z82" s="80">
        <v>0</v>
      </c>
      <c r="AA82" s="80">
        <v>0</v>
      </c>
      <c r="AB82" s="80">
        <v>0</v>
      </c>
      <c r="AC82" s="80">
        <v>0</v>
      </c>
      <c r="AD82" s="80">
        <v>0</v>
      </c>
      <c r="AE82" s="80">
        <v>0</v>
      </c>
      <c r="AF82" s="80">
        <v>0</v>
      </c>
      <c r="AG82" s="80">
        <v>3620.68</v>
      </c>
      <c r="AH82" s="80">
        <v>0</v>
      </c>
      <c r="AI82" s="80">
        <v>0</v>
      </c>
      <c r="AJ82" s="80">
        <v>102209.57</v>
      </c>
      <c r="AK82" s="80"/>
      <c r="AL82" s="80"/>
    </row>
    <row r="83" spans="1:38" ht="16.350000000000001" customHeight="1">
      <c r="A83" s="79" t="s">
        <v>436</v>
      </c>
      <c r="B83" s="80">
        <v>0</v>
      </c>
      <c r="C83" s="80">
        <v>0</v>
      </c>
      <c r="D83" s="80">
        <v>0</v>
      </c>
      <c r="E83" s="80">
        <v>0</v>
      </c>
      <c r="F83" s="80">
        <v>0</v>
      </c>
      <c r="G83" s="80">
        <v>0</v>
      </c>
      <c r="H83" s="80">
        <v>0</v>
      </c>
      <c r="I83" s="80">
        <v>19500</v>
      </c>
      <c r="J83" s="80">
        <v>0</v>
      </c>
      <c r="K83" s="80">
        <v>0</v>
      </c>
      <c r="L83" s="80">
        <v>0</v>
      </c>
      <c r="M83" s="80">
        <v>0</v>
      </c>
      <c r="N83" s="80">
        <v>0</v>
      </c>
      <c r="O83" s="80">
        <v>0</v>
      </c>
      <c r="P83" s="80">
        <v>0</v>
      </c>
      <c r="Q83" s="80">
        <v>0</v>
      </c>
      <c r="R83" s="80">
        <v>0</v>
      </c>
      <c r="S83" s="80">
        <v>0</v>
      </c>
      <c r="T83" s="80">
        <v>0</v>
      </c>
      <c r="U83" s="80">
        <v>0</v>
      </c>
      <c r="V83" s="80">
        <v>0</v>
      </c>
      <c r="W83" s="80">
        <v>0</v>
      </c>
      <c r="X83" s="80">
        <v>0</v>
      </c>
      <c r="Y83" s="80">
        <v>0</v>
      </c>
      <c r="Z83" s="80">
        <v>0</v>
      </c>
      <c r="AA83" s="80">
        <v>0</v>
      </c>
      <c r="AB83" s="80">
        <v>0</v>
      </c>
      <c r="AC83" s="80">
        <v>0</v>
      </c>
      <c r="AD83" s="80">
        <v>0</v>
      </c>
      <c r="AE83" s="80">
        <v>0</v>
      </c>
      <c r="AF83" s="80">
        <v>0</v>
      </c>
      <c r="AG83" s="80">
        <v>0</v>
      </c>
      <c r="AH83" s="80">
        <v>0</v>
      </c>
      <c r="AI83" s="80">
        <v>0</v>
      </c>
      <c r="AJ83" s="80">
        <v>1597878.47</v>
      </c>
      <c r="AK83" s="80"/>
      <c r="AL83" s="80"/>
    </row>
    <row r="84" spans="1:38" ht="16.350000000000001" customHeight="1">
      <c r="A84" s="79" t="s">
        <v>437</v>
      </c>
      <c r="B84" s="80">
        <v>0</v>
      </c>
      <c r="C84" s="80">
        <v>0</v>
      </c>
      <c r="D84" s="80">
        <v>0</v>
      </c>
      <c r="E84" s="80">
        <v>0</v>
      </c>
      <c r="F84" s="80">
        <v>0</v>
      </c>
      <c r="G84" s="80">
        <v>0</v>
      </c>
      <c r="H84" s="80">
        <v>0</v>
      </c>
      <c r="I84" s="80">
        <v>0</v>
      </c>
      <c r="J84" s="80">
        <v>0</v>
      </c>
      <c r="K84" s="80">
        <v>0</v>
      </c>
      <c r="L84" s="80">
        <v>0</v>
      </c>
      <c r="M84" s="80">
        <v>0</v>
      </c>
      <c r="N84" s="80">
        <v>0</v>
      </c>
      <c r="O84" s="80">
        <v>0</v>
      </c>
      <c r="P84" s="80">
        <v>0</v>
      </c>
      <c r="Q84" s="80">
        <v>0</v>
      </c>
      <c r="R84" s="80">
        <v>0</v>
      </c>
      <c r="S84" s="80">
        <v>0</v>
      </c>
      <c r="T84" s="80">
        <v>0</v>
      </c>
      <c r="U84" s="80">
        <v>0</v>
      </c>
      <c r="V84" s="80">
        <v>0</v>
      </c>
      <c r="W84" s="80">
        <v>0</v>
      </c>
      <c r="X84" s="80">
        <v>0</v>
      </c>
      <c r="Y84" s="80">
        <v>0</v>
      </c>
      <c r="Z84" s="80">
        <v>0</v>
      </c>
      <c r="AA84" s="80">
        <v>0</v>
      </c>
      <c r="AB84" s="80">
        <v>0</v>
      </c>
      <c r="AC84" s="80">
        <v>0</v>
      </c>
      <c r="AD84" s="80">
        <v>0</v>
      </c>
      <c r="AE84" s="80">
        <v>0</v>
      </c>
      <c r="AF84" s="80">
        <v>0</v>
      </c>
      <c r="AG84" s="80">
        <v>0</v>
      </c>
      <c r="AH84" s="80">
        <v>0</v>
      </c>
      <c r="AI84" s="80">
        <v>326.2</v>
      </c>
      <c r="AJ84" s="80">
        <v>0</v>
      </c>
      <c r="AK84" s="80"/>
      <c r="AL84" s="80"/>
    </row>
    <row r="85" spans="1:38" ht="16.350000000000001" customHeight="1">
      <c r="A85" s="79" t="s">
        <v>438</v>
      </c>
      <c r="B85" s="80">
        <v>0</v>
      </c>
      <c r="C85" s="80">
        <v>1861959</v>
      </c>
      <c r="D85" s="80">
        <v>0</v>
      </c>
      <c r="E85" s="80">
        <v>0</v>
      </c>
      <c r="F85" s="80">
        <v>462572.93</v>
      </c>
      <c r="G85" s="80">
        <v>3324932.27</v>
      </c>
      <c r="H85" s="80">
        <v>440652.53</v>
      </c>
      <c r="I85" s="80">
        <v>1095495.1000000001</v>
      </c>
      <c r="J85" s="80">
        <v>83415.039999999994</v>
      </c>
      <c r="K85" s="80">
        <v>123604.18</v>
      </c>
      <c r="L85" s="80">
        <v>0</v>
      </c>
      <c r="M85" s="80">
        <v>119852.1</v>
      </c>
      <c r="N85" s="80">
        <v>27077.23</v>
      </c>
      <c r="O85" s="80">
        <v>28373.15</v>
      </c>
      <c r="P85" s="80">
        <v>166470.60999999999</v>
      </c>
      <c r="Q85" s="80">
        <v>28448.11</v>
      </c>
      <c r="R85" s="80">
        <v>52327.65</v>
      </c>
      <c r="S85" s="80">
        <v>40024.080000000002</v>
      </c>
      <c r="T85" s="80">
        <v>0</v>
      </c>
      <c r="U85" s="80">
        <v>187378.98</v>
      </c>
      <c r="V85" s="80">
        <v>1400628.36</v>
      </c>
      <c r="W85" s="80">
        <v>351924.13</v>
      </c>
      <c r="X85" s="80">
        <v>699854.73</v>
      </c>
      <c r="Y85" s="80">
        <v>333437.34000000003</v>
      </c>
      <c r="Z85" s="80">
        <v>257880.41</v>
      </c>
      <c r="AA85" s="80">
        <v>93828.32</v>
      </c>
      <c r="AB85" s="80">
        <v>0</v>
      </c>
      <c r="AC85" s="80">
        <v>37303.32</v>
      </c>
      <c r="AD85" s="80">
        <v>278304.13</v>
      </c>
      <c r="AE85" s="80">
        <v>76290.399999999994</v>
      </c>
      <c r="AF85" s="80">
        <v>48754.68</v>
      </c>
      <c r="AG85" s="80">
        <v>69756.14</v>
      </c>
      <c r="AH85" s="80">
        <v>13658.9</v>
      </c>
      <c r="AI85" s="80">
        <v>81244.55</v>
      </c>
      <c r="AJ85" s="80">
        <v>5468481</v>
      </c>
      <c r="AK85" s="80"/>
      <c r="AL85" s="80"/>
    </row>
    <row r="86" spans="1:38" ht="16.350000000000001" customHeight="1">
      <c r="A86" s="79" t="s">
        <v>439</v>
      </c>
      <c r="B86" s="80">
        <v>0</v>
      </c>
      <c r="C86" s="80">
        <v>360866.88</v>
      </c>
      <c r="D86" s="80">
        <v>0</v>
      </c>
      <c r="E86" s="80">
        <v>0</v>
      </c>
      <c r="F86" s="80">
        <v>40494.370000000003</v>
      </c>
      <c r="G86" s="80">
        <v>29502.58</v>
      </c>
      <c r="H86" s="80">
        <v>4749.66</v>
      </c>
      <c r="I86" s="80">
        <v>27415.919999999998</v>
      </c>
      <c r="J86" s="80">
        <v>7592.1</v>
      </c>
      <c r="K86" s="80">
        <v>0</v>
      </c>
      <c r="L86" s="80">
        <v>0</v>
      </c>
      <c r="M86" s="80">
        <v>26245.39</v>
      </c>
      <c r="N86" s="80">
        <v>2374.83</v>
      </c>
      <c r="O86" s="80">
        <v>2374.83</v>
      </c>
      <c r="P86" s="80">
        <v>2374.83</v>
      </c>
      <c r="Q86" s="80">
        <v>2374.83</v>
      </c>
      <c r="R86" s="80">
        <v>2374.83</v>
      </c>
      <c r="S86" s="80">
        <v>2374.83</v>
      </c>
      <c r="T86" s="80">
        <v>0</v>
      </c>
      <c r="U86" s="80">
        <v>6041.84</v>
      </c>
      <c r="V86" s="80">
        <v>14076.44</v>
      </c>
      <c r="W86" s="80">
        <v>9384.2999999999993</v>
      </c>
      <c r="X86" s="80">
        <v>0</v>
      </c>
      <c r="Y86" s="80">
        <v>0</v>
      </c>
      <c r="Z86" s="80">
        <v>0</v>
      </c>
      <c r="AA86" s="80">
        <v>0</v>
      </c>
      <c r="AB86" s="80">
        <v>0</v>
      </c>
      <c r="AC86" s="80">
        <v>2374.83</v>
      </c>
      <c r="AD86" s="80">
        <v>0</v>
      </c>
      <c r="AE86" s="80">
        <v>0</v>
      </c>
      <c r="AF86" s="80">
        <v>2374.83</v>
      </c>
      <c r="AG86" s="80">
        <v>7592.1</v>
      </c>
      <c r="AH86" s="80">
        <v>0</v>
      </c>
      <c r="AI86" s="80">
        <v>0</v>
      </c>
      <c r="AJ86" s="80">
        <v>820187.85</v>
      </c>
      <c r="AK86" s="80"/>
      <c r="AL86" s="80"/>
    </row>
    <row r="87" spans="1:38" ht="16.350000000000001" customHeight="1">
      <c r="A87" s="79" t="s">
        <v>440</v>
      </c>
      <c r="B87" s="80">
        <v>0</v>
      </c>
      <c r="C87" s="80">
        <v>153528.41</v>
      </c>
      <c r="D87" s="80">
        <v>0</v>
      </c>
      <c r="E87" s="80">
        <v>0</v>
      </c>
      <c r="F87" s="80">
        <v>126459.33</v>
      </c>
      <c r="G87" s="80">
        <v>22231.51</v>
      </c>
      <c r="H87" s="80">
        <v>12581.48</v>
      </c>
      <c r="I87" s="80">
        <v>25049.07</v>
      </c>
      <c r="J87" s="80">
        <v>639.52</v>
      </c>
      <c r="K87" s="80">
        <v>2233.27</v>
      </c>
      <c r="L87" s="80">
        <v>0</v>
      </c>
      <c r="M87" s="80">
        <v>103068.95</v>
      </c>
      <c r="N87" s="80">
        <v>2989.34</v>
      </c>
      <c r="O87" s="80">
        <v>6887.52</v>
      </c>
      <c r="P87" s="80">
        <v>3996.8</v>
      </c>
      <c r="Q87" s="80">
        <v>4794.24</v>
      </c>
      <c r="R87" s="80">
        <v>855.59</v>
      </c>
      <c r="S87" s="80">
        <v>3866.89</v>
      </c>
      <c r="T87" s="80">
        <v>0</v>
      </c>
      <c r="U87" s="80">
        <v>3501.04</v>
      </c>
      <c r="V87" s="80">
        <v>3504.82</v>
      </c>
      <c r="W87" s="80">
        <v>4693.83</v>
      </c>
      <c r="X87" s="80">
        <v>2441.58</v>
      </c>
      <c r="Y87" s="80">
        <v>1264.75</v>
      </c>
      <c r="Z87" s="80">
        <v>5522.13</v>
      </c>
      <c r="AA87" s="80">
        <v>1303.3599999999999</v>
      </c>
      <c r="AB87" s="80">
        <v>0</v>
      </c>
      <c r="AC87" s="80">
        <v>5652.55</v>
      </c>
      <c r="AD87" s="80">
        <v>2828.79</v>
      </c>
      <c r="AE87" s="80">
        <v>528.4</v>
      </c>
      <c r="AF87" s="80">
        <v>3571.74</v>
      </c>
      <c r="AG87" s="80">
        <v>618.16</v>
      </c>
      <c r="AH87" s="80">
        <v>21.36</v>
      </c>
      <c r="AI87" s="80">
        <v>31317.05</v>
      </c>
      <c r="AJ87" s="80">
        <v>331941.84999999998</v>
      </c>
      <c r="AK87" s="80"/>
      <c r="AL87" s="80"/>
    </row>
    <row r="88" spans="1:38" ht="16.350000000000001" customHeight="1">
      <c r="A88" s="79" t="s">
        <v>441</v>
      </c>
      <c r="B88" s="80">
        <v>0</v>
      </c>
      <c r="C88" s="80">
        <v>221329.35</v>
      </c>
      <c r="D88" s="80">
        <v>0</v>
      </c>
      <c r="E88" s="80">
        <v>0</v>
      </c>
      <c r="F88" s="80">
        <v>0</v>
      </c>
      <c r="G88" s="80">
        <v>0</v>
      </c>
      <c r="H88" s="80">
        <v>0</v>
      </c>
      <c r="I88" s="80">
        <v>0</v>
      </c>
      <c r="J88" s="80">
        <v>0</v>
      </c>
      <c r="K88" s="80">
        <v>0</v>
      </c>
      <c r="L88" s="80">
        <v>0</v>
      </c>
      <c r="M88" s="80">
        <v>0</v>
      </c>
      <c r="N88" s="80">
        <v>0</v>
      </c>
      <c r="O88" s="80">
        <v>0</v>
      </c>
      <c r="P88" s="80">
        <v>0</v>
      </c>
      <c r="Q88" s="80">
        <v>0</v>
      </c>
      <c r="R88" s="80">
        <v>0</v>
      </c>
      <c r="S88" s="80">
        <v>0</v>
      </c>
      <c r="T88" s="80">
        <v>0</v>
      </c>
      <c r="U88" s="80">
        <v>0</v>
      </c>
      <c r="V88" s="80">
        <v>0</v>
      </c>
      <c r="W88" s="80">
        <v>0</v>
      </c>
      <c r="X88" s="80">
        <v>0</v>
      </c>
      <c r="Y88" s="80">
        <v>0</v>
      </c>
      <c r="Z88" s="80">
        <v>0</v>
      </c>
      <c r="AA88" s="80">
        <v>0</v>
      </c>
      <c r="AB88" s="80">
        <v>0</v>
      </c>
      <c r="AC88" s="80">
        <v>0</v>
      </c>
      <c r="AD88" s="80">
        <v>0</v>
      </c>
      <c r="AE88" s="80">
        <v>0</v>
      </c>
      <c r="AF88" s="80">
        <v>0</v>
      </c>
      <c r="AG88" s="80">
        <v>0</v>
      </c>
      <c r="AH88" s="80">
        <v>0</v>
      </c>
      <c r="AI88" s="80">
        <v>0</v>
      </c>
      <c r="AJ88" s="80">
        <v>12884.12</v>
      </c>
      <c r="AK88" s="80"/>
      <c r="AL88" s="80"/>
    </row>
    <row r="89" spans="1:38" ht="16.350000000000001" customHeight="1">
      <c r="A89" s="79" t="s">
        <v>442</v>
      </c>
      <c r="B89" s="80">
        <v>0</v>
      </c>
      <c r="C89" s="80">
        <v>124549.8</v>
      </c>
      <c r="D89" s="80">
        <v>0</v>
      </c>
      <c r="E89" s="80">
        <v>0</v>
      </c>
      <c r="F89" s="80">
        <v>22276.92</v>
      </c>
      <c r="G89" s="80">
        <v>0</v>
      </c>
      <c r="H89" s="80">
        <v>6634.92</v>
      </c>
      <c r="I89" s="80">
        <v>9929.3799999999992</v>
      </c>
      <c r="J89" s="80">
        <v>2749.68</v>
      </c>
      <c r="K89" s="80">
        <v>0</v>
      </c>
      <c r="L89" s="80">
        <v>0</v>
      </c>
      <c r="M89" s="80">
        <v>3317.46</v>
      </c>
      <c r="N89" s="80">
        <v>3317.46</v>
      </c>
      <c r="O89" s="80">
        <v>3317.46</v>
      </c>
      <c r="P89" s="80">
        <v>2372.16</v>
      </c>
      <c r="Q89" s="80">
        <v>3317.46</v>
      </c>
      <c r="R89" s="80">
        <v>3317.46</v>
      </c>
      <c r="S89" s="80">
        <v>3317.46</v>
      </c>
      <c r="T89" s="80">
        <v>0</v>
      </c>
      <c r="U89" s="80">
        <v>0</v>
      </c>
      <c r="V89" s="80">
        <v>0</v>
      </c>
      <c r="W89" s="80">
        <v>0</v>
      </c>
      <c r="X89" s="80">
        <v>0</v>
      </c>
      <c r="Y89" s="80">
        <v>0</v>
      </c>
      <c r="Z89" s="80">
        <v>0</v>
      </c>
      <c r="AA89" s="80">
        <v>0</v>
      </c>
      <c r="AB89" s="80">
        <v>0</v>
      </c>
      <c r="AC89" s="80">
        <v>3317.46</v>
      </c>
      <c r="AD89" s="80">
        <v>0</v>
      </c>
      <c r="AE89" s="80">
        <v>0</v>
      </c>
      <c r="AF89" s="80">
        <v>3317.46</v>
      </c>
      <c r="AG89" s="80">
        <v>2749.68</v>
      </c>
      <c r="AH89" s="80">
        <v>0</v>
      </c>
      <c r="AI89" s="80">
        <v>10952</v>
      </c>
      <c r="AJ89" s="80">
        <v>614955.37</v>
      </c>
      <c r="AK89" s="80"/>
      <c r="AL89" s="80"/>
    </row>
    <row r="90" spans="1:38" ht="16.350000000000001" customHeight="1">
      <c r="A90" s="79" t="s">
        <v>443</v>
      </c>
      <c r="B90" s="80">
        <v>0</v>
      </c>
      <c r="C90" s="80">
        <v>95797.5</v>
      </c>
      <c r="D90" s="80">
        <v>0</v>
      </c>
      <c r="E90" s="80">
        <v>0</v>
      </c>
      <c r="F90" s="80">
        <v>0</v>
      </c>
      <c r="G90" s="80">
        <v>0</v>
      </c>
      <c r="H90" s="80">
        <v>0</v>
      </c>
      <c r="I90" s="80">
        <v>0</v>
      </c>
      <c r="J90" s="80">
        <v>0</v>
      </c>
      <c r="K90" s="80">
        <v>0</v>
      </c>
      <c r="L90" s="80">
        <v>0</v>
      </c>
      <c r="M90" s="80">
        <v>0</v>
      </c>
      <c r="N90" s="80">
        <v>0</v>
      </c>
      <c r="O90" s="80">
        <v>0</v>
      </c>
      <c r="P90" s="80">
        <v>0</v>
      </c>
      <c r="Q90" s="80">
        <v>0</v>
      </c>
      <c r="R90" s="80">
        <v>0</v>
      </c>
      <c r="S90" s="80">
        <v>0</v>
      </c>
      <c r="T90" s="80">
        <v>0</v>
      </c>
      <c r="U90" s="80">
        <v>0</v>
      </c>
      <c r="V90" s="80">
        <v>0</v>
      </c>
      <c r="W90" s="80">
        <v>0</v>
      </c>
      <c r="X90" s="80">
        <v>0</v>
      </c>
      <c r="Y90" s="80">
        <v>0</v>
      </c>
      <c r="Z90" s="80">
        <v>0</v>
      </c>
      <c r="AA90" s="80">
        <v>0</v>
      </c>
      <c r="AB90" s="80">
        <v>0</v>
      </c>
      <c r="AC90" s="80">
        <v>0</v>
      </c>
      <c r="AD90" s="80">
        <v>0</v>
      </c>
      <c r="AE90" s="80">
        <v>0</v>
      </c>
      <c r="AF90" s="80">
        <v>0</v>
      </c>
      <c r="AG90" s="80">
        <v>0</v>
      </c>
      <c r="AH90" s="80">
        <v>0</v>
      </c>
      <c r="AI90" s="80">
        <v>0</v>
      </c>
      <c r="AJ90" s="80">
        <v>0</v>
      </c>
      <c r="AK90" s="80"/>
      <c r="AL90" s="80"/>
    </row>
    <row r="91" spans="1:38" ht="16.350000000000001" customHeight="1">
      <c r="A91" s="79" t="s">
        <v>444</v>
      </c>
      <c r="B91" s="80">
        <v>0</v>
      </c>
      <c r="C91" s="80">
        <v>56750.02</v>
      </c>
      <c r="D91" s="80">
        <v>0</v>
      </c>
      <c r="E91" s="80">
        <v>0</v>
      </c>
      <c r="F91" s="80">
        <v>50</v>
      </c>
      <c r="G91" s="80">
        <v>1520</v>
      </c>
      <c r="H91" s="80">
        <v>0</v>
      </c>
      <c r="I91" s="80">
        <v>500</v>
      </c>
      <c r="J91" s="80">
        <v>0</v>
      </c>
      <c r="K91" s="80">
        <v>0</v>
      </c>
      <c r="L91" s="80">
        <v>0</v>
      </c>
      <c r="M91" s="80">
        <v>0</v>
      </c>
      <c r="N91" s="80">
        <v>0</v>
      </c>
      <c r="O91" s="80">
        <v>0</v>
      </c>
      <c r="P91" s="80">
        <v>0</v>
      </c>
      <c r="Q91" s="80">
        <v>50</v>
      </c>
      <c r="R91" s="80">
        <v>0</v>
      </c>
      <c r="S91" s="80">
        <v>0</v>
      </c>
      <c r="T91" s="80">
        <v>0</v>
      </c>
      <c r="U91" s="80">
        <v>0</v>
      </c>
      <c r="V91" s="80">
        <v>0</v>
      </c>
      <c r="W91" s="80">
        <v>0</v>
      </c>
      <c r="X91" s="80">
        <v>1040</v>
      </c>
      <c r="Y91" s="80">
        <v>480</v>
      </c>
      <c r="Z91" s="80">
        <v>0</v>
      </c>
      <c r="AA91" s="80">
        <v>0</v>
      </c>
      <c r="AB91" s="80">
        <v>0</v>
      </c>
      <c r="AC91" s="80">
        <v>0</v>
      </c>
      <c r="AD91" s="80">
        <v>0</v>
      </c>
      <c r="AE91" s="80">
        <v>0</v>
      </c>
      <c r="AF91" s="80">
        <v>0</v>
      </c>
      <c r="AG91" s="80">
        <v>0</v>
      </c>
      <c r="AH91" s="80">
        <v>0</v>
      </c>
      <c r="AI91" s="80">
        <v>0</v>
      </c>
      <c r="AJ91" s="80">
        <v>50881.46</v>
      </c>
      <c r="AK91" s="80"/>
      <c r="AL91" s="80"/>
    </row>
    <row r="92" spans="1:38" ht="16.350000000000001" customHeight="1">
      <c r="A92" s="79" t="s">
        <v>445</v>
      </c>
      <c r="B92" s="80">
        <v>0</v>
      </c>
      <c r="C92" s="80">
        <v>100000</v>
      </c>
      <c r="D92" s="80">
        <v>0</v>
      </c>
      <c r="E92" s="80">
        <v>0</v>
      </c>
      <c r="F92" s="80">
        <v>0</v>
      </c>
      <c r="G92" s="80">
        <v>0</v>
      </c>
      <c r="H92" s="80">
        <v>0</v>
      </c>
      <c r="I92" s="80">
        <v>0</v>
      </c>
      <c r="J92" s="80">
        <v>20000</v>
      </c>
      <c r="K92" s="80">
        <v>0</v>
      </c>
      <c r="L92" s="80">
        <v>0</v>
      </c>
      <c r="M92" s="80">
        <v>0</v>
      </c>
      <c r="N92" s="80">
        <v>0</v>
      </c>
      <c r="O92" s="80">
        <v>0</v>
      </c>
      <c r="P92" s="80">
        <v>0</v>
      </c>
      <c r="Q92" s="80">
        <v>0</v>
      </c>
      <c r="R92" s="80">
        <v>0</v>
      </c>
      <c r="S92" s="80">
        <v>0</v>
      </c>
      <c r="T92" s="80">
        <v>0</v>
      </c>
      <c r="U92" s="80">
        <v>0</v>
      </c>
      <c r="V92" s="80">
        <v>0</v>
      </c>
      <c r="W92" s="80">
        <v>0</v>
      </c>
      <c r="X92" s="80">
        <v>0</v>
      </c>
      <c r="Y92" s="80">
        <v>0</v>
      </c>
      <c r="Z92" s="80">
        <v>0</v>
      </c>
      <c r="AA92" s="80">
        <v>0</v>
      </c>
      <c r="AB92" s="80">
        <v>0</v>
      </c>
      <c r="AC92" s="80">
        <v>0</v>
      </c>
      <c r="AD92" s="80">
        <v>0</v>
      </c>
      <c r="AE92" s="80">
        <v>0</v>
      </c>
      <c r="AF92" s="80">
        <v>0</v>
      </c>
      <c r="AG92" s="80">
        <v>20000</v>
      </c>
      <c r="AH92" s="80">
        <v>0</v>
      </c>
      <c r="AI92" s="80">
        <v>0</v>
      </c>
      <c r="AJ92" s="80">
        <v>351000</v>
      </c>
      <c r="AK92" s="80"/>
      <c r="AL92" s="80"/>
    </row>
    <row r="93" spans="1:38" ht="16.350000000000001" customHeight="1">
      <c r="A93" s="79" t="s">
        <v>446</v>
      </c>
      <c r="B93" s="80">
        <v>0</v>
      </c>
      <c r="C93" s="80">
        <v>259433.96</v>
      </c>
      <c r="D93" s="80">
        <v>0</v>
      </c>
      <c r="E93" s="80">
        <v>0</v>
      </c>
      <c r="F93" s="80">
        <v>701822.68</v>
      </c>
      <c r="G93" s="80">
        <v>18867.919999999998</v>
      </c>
      <c r="H93" s="80">
        <v>0</v>
      </c>
      <c r="I93" s="80">
        <v>0</v>
      </c>
      <c r="J93" s="80">
        <v>0</v>
      </c>
      <c r="K93" s="80">
        <v>0</v>
      </c>
      <c r="L93" s="80">
        <v>0</v>
      </c>
      <c r="M93" s="80">
        <v>0</v>
      </c>
      <c r="N93" s="80">
        <v>0</v>
      </c>
      <c r="O93" s="80">
        <v>701822.68</v>
      </c>
      <c r="P93" s="80">
        <v>0</v>
      </c>
      <c r="Q93" s="80">
        <v>0</v>
      </c>
      <c r="R93" s="80">
        <v>0</v>
      </c>
      <c r="S93" s="80">
        <v>0</v>
      </c>
      <c r="T93" s="80">
        <v>0</v>
      </c>
      <c r="U93" s="80">
        <v>0</v>
      </c>
      <c r="V93" s="80">
        <v>18867.919999999998</v>
      </c>
      <c r="W93" s="80">
        <v>0</v>
      </c>
      <c r="X93" s="80">
        <v>0</v>
      </c>
      <c r="Y93" s="80">
        <v>0</v>
      </c>
      <c r="Z93" s="80">
        <v>0</v>
      </c>
      <c r="AA93" s="80">
        <v>0</v>
      </c>
      <c r="AB93" s="80">
        <v>0</v>
      </c>
      <c r="AC93" s="80">
        <v>0</v>
      </c>
      <c r="AD93" s="80">
        <v>0</v>
      </c>
      <c r="AE93" s="80">
        <v>0</v>
      </c>
      <c r="AF93" s="80">
        <v>0</v>
      </c>
      <c r="AG93" s="80">
        <v>0</v>
      </c>
      <c r="AH93" s="80">
        <v>0</v>
      </c>
      <c r="AI93" s="80">
        <v>0</v>
      </c>
      <c r="AJ93" s="80">
        <v>163215.43</v>
      </c>
      <c r="AK93" s="80"/>
      <c r="AL93" s="80"/>
    </row>
    <row r="94" spans="1:38" ht="16.350000000000001" customHeight="1">
      <c r="A94" s="79" t="s">
        <v>447</v>
      </c>
      <c r="B94" s="80">
        <v>0</v>
      </c>
      <c r="C94" s="80">
        <v>0</v>
      </c>
      <c r="D94" s="80">
        <v>0</v>
      </c>
      <c r="E94" s="80">
        <v>0</v>
      </c>
      <c r="F94" s="80">
        <v>0</v>
      </c>
      <c r="G94" s="80">
        <v>0</v>
      </c>
      <c r="H94" s="80">
        <v>0</v>
      </c>
      <c r="I94" s="80">
        <v>0</v>
      </c>
      <c r="J94" s="80">
        <v>0</v>
      </c>
      <c r="K94" s="80">
        <v>0</v>
      </c>
      <c r="L94" s="80">
        <v>0</v>
      </c>
      <c r="M94" s="80">
        <v>0</v>
      </c>
      <c r="N94" s="80">
        <v>0</v>
      </c>
      <c r="O94" s="80">
        <v>0</v>
      </c>
      <c r="P94" s="80">
        <v>0</v>
      </c>
      <c r="Q94" s="80">
        <v>0</v>
      </c>
      <c r="R94" s="80">
        <v>0</v>
      </c>
      <c r="S94" s="80">
        <v>0</v>
      </c>
      <c r="T94" s="80">
        <v>0</v>
      </c>
      <c r="U94" s="80">
        <v>0</v>
      </c>
      <c r="V94" s="80">
        <v>0</v>
      </c>
      <c r="W94" s="80">
        <v>0</v>
      </c>
      <c r="X94" s="80">
        <v>0</v>
      </c>
      <c r="Y94" s="80">
        <v>0</v>
      </c>
      <c r="Z94" s="80">
        <v>0</v>
      </c>
      <c r="AA94" s="80">
        <v>0</v>
      </c>
      <c r="AB94" s="80">
        <v>0</v>
      </c>
      <c r="AC94" s="80">
        <v>0</v>
      </c>
      <c r="AD94" s="80">
        <v>0</v>
      </c>
      <c r="AE94" s="80">
        <v>0</v>
      </c>
      <c r="AF94" s="80">
        <v>0</v>
      </c>
      <c r="AG94" s="80">
        <v>0</v>
      </c>
      <c r="AH94" s="80">
        <v>0</v>
      </c>
      <c r="AI94" s="80">
        <v>0</v>
      </c>
      <c r="AJ94" s="80">
        <v>0</v>
      </c>
      <c r="AK94" s="80"/>
      <c r="AL94" s="80"/>
    </row>
    <row r="95" spans="1:38" ht="16.350000000000001" customHeight="1">
      <c r="A95" s="79" t="s">
        <v>448</v>
      </c>
      <c r="B95" s="80">
        <v>0</v>
      </c>
      <c r="C95" s="80">
        <v>76677.5</v>
      </c>
      <c r="D95" s="80">
        <v>0</v>
      </c>
      <c r="E95" s="80">
        <v>0</v>
      </c>
      <c r="F95" s="80">
        <v>124047.93</v>
      </c>
      <c r="G95" s="80">
        <v>0</v>
      </c>
      <c r="H95" s="80">
        <v>55063.79</v>
      </c>
      <c r="I95" s="80">
        <v>186617.17</v>
      </c>
      <c r="J95" s="80">
        <v>0</v>
      </c>
      <c r="K95" s="80">
        <v>16291.14</v>
      </c>
      <c r="L95" s="80">
        <v>0</v>
      </c>
      <c r="M95" s="80">
        <v>2900.9</v>
      </c>
      <c r="N95" s="80">
        <v>11843.32</v>
      </c>
      <c r="O95" s="80">
        <v>14803.32</v>
      </c>
      <c r="P95" s="80">
        <v>7855.85</v>
      </c>
      <c r="Q95" s="80">
        <v>78788.69</v>
      </c>
      <c r="R95" s="80">
        <v>0</v>
      </c>
      <c r="S95" s="80">
        <v>7855.85</v>
      </c>
      <c r="T95" s="80">
        <v>0</v>
      </c>
      <c r="U95" s="80">
        <v>0</v>
      </c>
      <c r="V95" s="80">
        <v>0</v>
      </c>
      <c r="W95" s="80">
        <v>0</v>
      </c>
      <c r="X95" s="80">
        <v>0</v>
      </c>
      <c r="Y95" s="80">
        <v>0</v>
      </c>
      <c r="Z95" s="80">
        <v>0</v>
      </c>
      <c r="AA95" s="80">
        <v>0</v>
      </c>
      <c r="AB95" s="80">
        <v>0</v>
      </c>
      <c r="AC95" s="80">
        <v>39352.089999999997</v>
      </c>
      <c r="AD95" s="80">
        <v>0</v>
      </c>
      <c r="AE95" s="80">
        <v>7855.85</v>
      </c>
      <c r="AF95" s="80">
        <v>7855.85</v>
      </c>
      <c r="AG95" s="80">
        <v>0</v>
      </c>
      <c r="AH95" s="80">
        <v>0</v>
      </c>
      <c r="AI95" s="80">
        <v>0</v>
      </c>
      <c r="AJ95" s="80">
        <v>1395958.89</v>
      </c>
      <c r="AK95" s="80"/>
      <c r="AL95" s="80"/>
    </row>
    <row r="96" spans="1:38" ht="16.350000000000001" customHeight="1">
      <c r="A96" s="79" t="s">
        <v>449</v>
      </c>
      <c r="B96" s="80">
        <v>0</v>
      </c>
      <c r="C96" s="80">
        <v>345151.82</v>
      </c>
      <c r="D96" s="80">
        <v>0</v>
      </c>
      <c r="E96" s="80">
        <v>0</v>
      </c>
      <c r="F96" s="80">
        <v>78388.350000000006</v>
      </c>
      <c r="G96" s="80">
        <v>0</v>
      </c>
      <c r="H96" s="80">
        <v>16706.61</v>
      </c>
      <c r="I96" s="80">
        <v>951540.85</v>
      </c>
      <c r="J96" s="80">
        <v>1200</v>
      </c>
      <c r="K96" s="80">
        <v>0</v>
      </c>
      <c r="L96" s="80">
        <v>0</v>
      </c>
      <c r="M96" s="80">
        <v>0</v>
      </c>
      <c r="N96" s="80">
        <v>23912.47</v>
      </c>
      <c r="O96" s="80">
        <v>23912.47</v>
      </c>
      <c r="P96" s="80">
        <v>3702.83</v>
      </c>
      <c r="Q96" s="80">
        <v>2948.11</v>
      </c>
      <c r="R96" s="80">
        <v>2948.11</v>
      </c>
      <c r="S96" s="80">
        <v>20964.36</v>
      </c>
      <c r="T96" s="80">
        <v>0</v>
      </c>
      <c r="U96" s="80">
        <v>0</v>
      </c>
      <c r="V96" s="80">
        <v>0</v>
      </c>
      <c r="W96" s="80">
        <v>0</v>
      </c>
      <c r="X96" s="80">
        <v>0</v>
      </c>
      <c r="Y96" s="80">
        <v>0</v>
      </c>
      <c r="Z96" s="80">
        <v>0</v>
      </c>
      <c r="AA96" s="80">
        <v>0</v>
      </c>
      <c r="AB96" s="80">
        <v>0</v>
      </c>
      <c r="AC96" s="80">
        <v>5568.87</v>
      </c>
      <c r="AD96" s="80">
        <v>0</v>
      </c>
      <c r="AE96" s="80">
        <v>5568.87</v>
      </c>
      <c r="AF96" s="80">
        <v>5568.87</v>
      </c>
      <c r="AG96" s="80">
        <v>1200</v>
      </c>
      <c r="AH96" s="80">
        <v>0</v>
      </c>
      <c r="AI96" s="80">
        <v>0</v>
      </c>
      <c r="AJ96" s="80">
        <v>125328.43</v>
      </c>
      <c r="AK96" s="80"/>
      <c r="AL96" s="80"/>
    </row>
    <row r="97" spans="1:38" ht="16.350000000000001" customHeight="1">
      <c r="A97" s="79" t="s">
        <v>450</v>
      </c>
      <c r="B97" s="80">
        <v>0</v>
      </c>
      <c r="C97" s="80">
        <v>1183532.97</v>
      </c>
      <c r="D97" s="80">
        <v>0</v>
      </c>
      <c r="E97" s="80">
        <v>0</v>
      </c>
      <c r="F97" s="80">
        <v>5835420.3799999999</v>
      </c>
      <c r="G97" s="80">
        <v>593500.26</v>
      </c>
      <c r="H97" s="80">
        <v>46276.14</v>
      </c>
      <c r="I97" s="80">
        <v>29254.1</v>
      </c>
      <c r="J97" s="80">
        <v>28178.799999999999</v>
      </c>
      <c r="K97" s="80">
        <v>0</v>
      </c>
      <c r="L97" s="80">
        <v>0</v>
      </c>
      <c r="M97" s="80">
        <v>5696591.96</v>
      </c>
      <c r="N97" s="80">
        <v>23138.07</v>
      </c>
      <c r="O97" s="80">
        <v>23138.07</v>
      </c>
      <c r="P97" s="80">
        <v>23138.07</v>
      </c>
      <c r="Q97" s="80">
        <v>23138.07</v>
      </c>
      <c r="R97" s="80">
        <v>23138.07</v>
      </c>
      <c r="S97" s="80">
        <v>23138.07</v>
      </c>
      <c r="T97" s="80">
        <v>0</v>
      </c>
      <c r="U97" s="80">
        <v>576586.75</v>
      </c>
      <c r="V97" s="80">
        <v>10148.1</v>
      </c>
      <c r="W97" s="80">
        <v>6765.41</v>
      </c>
      <c r="X97" s="80">
        <v>0</v>
      </c>
      <c r="Y97" s="80">
        <v>0</v>
      </c>
      <c r="Z97" s="80">
        <v>0</v>
      </c>
      <c r="AA97" s="80">
        <v>0</v>
      </c>
      <c r="AB97" s="80">
        <v>0</v>
      </c>
      <c r="AC97" s="80">
        <v>23138.07</v>
      </c>
      <c r="AD97" s="80">
        <v>0</v>
      </c>
      <c r="AE97" s="80">
        <v>0</v>
      </c>
      <c r="AF97" s="80">
        <v>23138.07</v>
      </c>
      <c r="AG97" s="80">
        <v>28178.799999999999</v>
      </c>
      <c r="AH97" s="80">
        <v>0</v>
      </c>
      <c r="AI97" s="80">
        <v>96032</v>
      </c>
      <c r="AJ97" s="80">
        <v>8498855.9499999993</v>
      </c>
      <c r="AK97" s="80"/>
      <c r="AL97" s="80"/>
    </row>
    <row r="98" spans="1:38" ht="16.350000000000001" customHeight="1">
      <c r="A98" s="79" t="s">
        <v>451</v>
      </c>
      <c r="B98" s="80">
        <v>0</v>
      </c>
      <c r="C98" s="80">
        <v>4206372.96</v>
      </c>
      <c r="D98" s="80">
        <v>0</v>
      </c>
      <c r="E98" s="80">
        <v>0</v>
      </c>
      <c r="F98" s="80">
        <v>221787.58</v>
      </c>
      <c r="G98" s="80">
        <v>0</v>
      </c>
      <c r="H98" s="80">
        <v>3049.95</v>
      </c>
      <c r="I98" s="80">
        <v>180020.73</v>
      </c>
      <c r="J98" s="80">
        <v>70965.56</v>
      </c>
      <c r="K98" s="80">
        <v>9963.9699999999993</v>
      </c>
      <c r="L98" s="80">
        <v>0</v>
      </c>
      <c r="M98" s="80">
        <v>156856.54</v>
      </c>
      <c r="N98" s="80">
        <v>15054.87</v>
      </c>
      <c r="O98" s="80">
        <v>6318.95</v>
      </c>
      <c r="P98" s="80">
        <v>21076.63</v>
      </c>
      <c r="Q98" s="80">
        <v>10333.77</v>
      </c>
      <c r="R98" s="80">
        <v>3143.72</v>
      </c>
      <c r="S98" s="80">
        <v>9003.1</v>
      </c>
      <c r="T98" s="80">
        <v>0</v>
      </c>
      <c r="U98" s="80">
        <v>0</v>
      </c>
      <c r="V98" s="80">
        <v>0</v>
      </c>
      <c r="W98" s="80">
        <v>0</v>
      </c>
      <c r="X98" s="80">
        <v>0</v>
      </c>
      <c r="Y98" s="80">
        <v>0</v>
      </c>
      <c r="Z98" s="80">
        <v>0</v>
      </c>
      <c r="AA98" s="80">
        <v>0</v>
      </c>
      <c r="AB98" s="80">
        <v>0</v>
      </c>
      <c r="AC98" s="80">
        <v>1822.1</v>
      </c>
      <c r="AD98" s="80">
        <v>0</v>
      </c>
      <c r="AE98" s="80">
        <v>0</v>
      </c>
      <c r="AF98" s="80">
        <v>1227.8499999999999</v>
      </c>
      <c r="AG98" s="80">
        <v>70015.56</v>
      </c>
      <c r="AH98" s="80">
        <v>950</v>
      </c>
      <c r="AI98" s="80">
        <v>0</v>
      </c>
      <c r="AJ98" s="80">
        <v>1105789.3400000001</v>
      </c>
      <c r="AK98" s="80"/>
      <c r="AL98" s="80"/>
    </row>
    <row r="99" spans="1:38" ht="16.350000000000001" customHeight="1">
      <c r="A99" s="79" t="s">
        <v>452</v>
      </c>
      <c r="B99" s="80">
        <v>0</v>
      </c>
      <c r="C99" s="80">
        <v>3234095.43</v>
      </c>
      <c r="D99" s="80">
        <v>0</v>
      </c>
      <c r="E99" s="80">
        <v>0</v>
      </c>
      <c r="F99" s="80">
        <v>44647.64</v>
      </c>
      <c r="G99" s="80">
        <v>0</v>
      </c>
      <c r="H99" s="80">
        <v>0</v>
      </c>
      <c r="I99" s="80">
        <v>179103.6</v>
      </c>
      <c r="J99" s="80">
        <v>0</v>
      </c>
      <c r="K99" s="80">
        <v>0</v>
      </c>
      <c r="L99" s="80">
        <v>0</v>
      </c>
      <c r="M99" s="80">
        <v>0</v>
      </c>
      <c r="N99" s="80">
        <v>44647.64</v>
      </c>
      <c r="O99" s="80">
        <v>0</v>
      </c>
      <c r="P99" s="80">
        <v>0</v>
      </c>
      <c r="Q99" s="80">
        <v>0</v>
      </c>
      <c r="R99" s="80">
        <v>0</v>
      </c>
      <c r="S99" s="80">
        <v>0</v>
      </c>
      <c r="T99" s="80">
        <v>0</v>
      </c>
      <c r="U99" s="80">
        <v>0</v>
      </c>
      <c r="V99" s="80">
        <v>0</v>
      </c>
      <c r="W99" s="80">
        <v>0</v>
      </c>
      <c r="X99" s="80">
        <v>0</v>
      </c>
      <c r="Y99" s="80">
        <v>0</v>
      </c>
      <c r="Z99" s="80">
        <v>0</v>
      </c>
      <c r="AA99" s="80">
        <v>0</v>
      </c>
      <c r="AB99" s="80">
        <v>0</v>
      </c>
      <c r="AC99" s="80">
        <v>0</v>
      </c>
      <c r="AD99" s="80">
        <v>0</v>
      </c>
      <c r="AE99" s="80">
        <v>0</v>
      </c>
      <c r="AF99" s="80">
        <v>0</v>
      </c>
      <c r="AG99" s="80">
        <v>0</v>
      </c>
      <c r="AH99" s="80">
        <v>0</v>
      </c>
      <c r="AI99" s="80">
        <v>2515.7600000000002</v>
      </c>
      <c r="AJ99" s="80">
        <v>26666.880000000001</v>
      </c>
      <c r="AK99" s="80"/>
      <c r="AL99" s="80"/>
    </row>
    <row r="100" spans="1:38" ht="16.350000000000001" customHeight="1">
      <c r="A100" s="79" t="s">
        <v>453</v>
      </c>
      <c r="B100" s="80">
        <v>0</v>
      </c>
      <c r="C100" s="80">
        <v>762478.38</v>
      </c>
      <c r="D100" s="80">
        <v>0</v>
      </c>
      <c r="E100" s="80">
        <v>0</v>
      </c>
      <c r="F100" s="80">
        <v>94112.72</v>
      </c>
      <c r="G100" s="80">
        <v>6272.8</v>
      </c>
      <c r="H100" s="80">
        <v>30880.85</v>
      </c>
      <c r="I100" s="80">
        <v>13338.16</v>
      </c>
      <c r="J100" s="80">
        <v>611.52</v>
      </c>
      <c r="K100" s="80">
        <v>13156.96</v>
      </c>
      <c r="L100" s="80">
        <v>0</v>
      </c>
      <c r="M100" s="80">
        <v>38760.32</v>
      </c>
      <c r="N100" s="80">
        <v>9167.48</v>
      </c>
      <c r="O100" s="80">
        <v>11285.69</v>
      </c>
      <c r="P100" s="80">
        <v>8724.81</v>
      </c>
      <c r="Q100" s="80">
        <v>8724.81</v>
      </c>
      <c r="R100" s="80">
        <v>8724.81</v>
      </c>
      <c r="S100" s="80">
        <v>8724.7999999999993</v>
      </c>
      <c r="T100" s="80">
        <v>0</v>
      </c>
      <c r="U100" s="80">
        <v>0</v>
      </c>
      <c r="V100" s="80">
        <v>626.67999999999995</v>
      </c>
      <c r="W100" s="80">
        <v>5646.12</v>
      </c>
      <c r="X100" s="80">
        <v>0</v>
      </c>
      <c r="Y100" s="80">
        <v>0</v>
      </c>
      <c r="Z100" s="80">
        <v>0</v>
      </c>
      <c r="AA100" s="80">
        <v>0</v>
      </c>
      <c r="AB100" s="80">
        <v>0</v>
      </c>
      <c r="AC100" s="80">
        <v>14565.57</v>
      </c>
      <c r="AD100" s="80">
        <v>4111.3999999999996</v>
      </c>
      <c r="AE100" s="80">
        <v>0</v>
      </c>
      <c r="AF100" s="80">
        <v>12203.88</v>
      </c>
      <c r="AG100" s="80">
        <v>611.52</v>
      </c>
      <c r="AH100" s="80">
        <v>0</v>
      </c>
      <c r="AI100" s="80">
        <v>0</v>
      </c>
      <c r="AJ100" s="80">
        <v>1524063.23</v>
      </c>
      <c r="AK100" s="80"/>
      <c r="AL100" s="80"/>
    </row>
    <row r="101" spans="1:38" ht="16.350000000000001" customHeight="1">
      <c r="A101" s="79" t="s">
        <v>454</v>
      </c>
      <c r="B101" s="80">
        <v>0</v>
      </c>
      <c r="C101" s="80">
        <v>63679.25</v>
      </c>
      <c r="D101" s="80">
        <v>0</v>
      </c>
      <c r="E101" s="80">
        <v>0</v>
      </c>
      <c r="F101" s="80">
        <v>124271.84</v>
      </c>
      <c r="G101" s="80">
        <v>0</v>
      </c>
      <c r="H101" s="80">
        <v>0</v>
      </c>
      <c r="I101" s="80">
        <v>17783.02</v>
      </c>
      <c r="J101" s="80">
        <v>4924.53</v>
      </c>
      <c r="K101" s="80">
        <v>0</v>
      </c>
      <c r="L101" s="80">
        <v>0</v>
      </c>
      <c r="M101" s="80">
        <v>0</v>
      </c>
      <c r="N101" s="80">
        <v>0</v>
      </c>
      <c r="O101" s="80">
        <v>0</v>
      </c>
      <c r="P101" s="80">
        <v>0</v>
      </c>
      <c r="Q101" s="80">
        <v>124271.84</v>
      </c>
      <c r="R101" s="80">
        <v>0</v>
      </c>
      <c r="S101" s="80">
        <v>0</v>
      </c>
      <c r="T101" s="80">
        <v>0</v>
      </c>
      <c r="U101" s="80">
        <v>0</v>
      </c>
      <c r="V101" s="80">
        <v>0</v>
      </c>
      <c r="W101" s="80">
        <v>0</v>
      </c>
      <c r="X101" s="80">
        <v>0</v>
      </c>
      <c r="Y101" s="80">
        <v>0</v>
      </c>
      <c r="Z101" s="80">
        <v>0</v>
      </c>
      <c r="AA101" s="80">
        <v>0</v>
      </c>
      <c r="AB101" s="80">
        <v>0</v>
      </c>
      <c r="AC101" s="80">
        <v>0</v>
      </c>
      <c r="AD101" s="80">
        <v>0</v>
      </c>
      <c r="AE101" s="80">
        <v>0</v>
      </c>
      <c r="AF101" s="80">
        <v>0</v>
      </c>
      <c r="AG101" s="80">
        <v>4924.53</v>
      </c>
      <c r="AH101" s="80">
        <v>0</v>
      </c>
      <c r="AI101" s="80">
        <v>0</v>
      </c>
      <c r="AJ101" s="80">
        <v>46650.94</v>
      </c>
      <c r="AK101" s="80"/>
      <c r="AL101" s="80"/>
    </row>
    <row r="102" spans="1:38" ht="16.350000000000001" customHeight="1">
      <c r="A102" s="79" t="s">
        <v>455</v>
      </c>
      <c r="B102" s="80">
        <v>0</v>
      </c>
      <c r="C102" s="80">
        <v>11244244.23</v>
      </c>
      <c r="D102" s="80">
        <v>0</v>
      </c>
      <c r="E102" s="80">
        <v>0</v>
      </c>
      <c r="F102" s="80">
        <v>7413779.7400000002</v>
      </c>
      <c r="G102" s="80">
        <v>671895.07</v>
      </c>
      <c r="H102" s="80">
        <v>175943.4</v>
      </c>
      <c r="I102" s="80">
        <v>1620552</v>
      </c>
      <c r="J102" s="80">
        <v>136861.71</v>
      </c>
      <c r="K102" s="80">
        <v>41645.339999999997</v>
      </c>
      <c r="L102" s="80">
        <v>0</v>
      </c>
      <c r="M102" s="80">
        <v>6027741.5199999996</v>
      </c>
      <c r="N102" s="80">
        <v>136445.48000000001</v>
      </c>
      <c r="O102" s="80">
        <v>793860.99</v>
      </c>
      <c r="P102" s="80">
        <v>73241.98</v>
      </c>
      <c r="Q102" s="80">
        <v>258741.82</v>
      </c>
      <c r="R102" s="80">
        <v>44502.59</v>
      </c>
      <c r="S102" s="80">
        <v>79245.36</v>
      </c>
      <c r="T102" s="80">
        <v>0</v>
      </c>
      <c r="U102" s="80">
        <v>586129.63</v>
      </c>
      <c r="V102" s="80">
        <v>47223.96</v>
      </c>
      <c r="W102" s="80">
        <v>26489.66</v>
      </c>
      <c r="X102" s="80">
        <v>3481.58</v>
      </c>
      <c r="Y102" s="80">
        <v>1744.75</v>
      </c>
      <c r="Z102" s="80">
        <v>5522.13</v>
      </c>
      <c r="AA102" s="80">
        <v>1303.3599999999999</v>
      </c>
      <c r="AB102" s="80">
        <v>0</v>
      </c>
      <c r="AC102" s="80">
        <v>95791.54</v>
      </c>
      <c r="AD102" s="80">
        <v>6940.19</v>
      </c>
      <c r="AE102" s="80">
        <v>13953.12</v>
      </c>
      <c r="AF102" s="80">
        <v>59258.55</v>
      </c>
      <c r="AG102" s="80">
        <v>135890.35</v>
      </c>
      <c r="AH102" s="80">
        <v>971.36</v>
      </c>
      <c r="AI102" s="80">
        <v>140816.81</v>
      </c>
      <c r="AJ102" s="80">
        <v>15068379.74</v>
      </c>
      <c r="AK102" s="80"/>
      <c r="AL102" s="80"/>
    </row>
    <row r="103" spans="1:38" ht="16.350000000000001" customHeight="1">
      <c r="A103" s="79" t="s">
        <v>456</v>
      </c>
      <c r="B103" s="80">
        <v>0</v>
      </c>
      <c r="C103" s="80">
        <v>40852723.329999998</v>
      </c>
      <c r="D103" s="80">
        <v>15212.99</v>
      </c>
      <c r="E103" s="80">
        <v>0</v>
      </c>
      <c r="F103" s="80">
        <v>14849073.140000001</v>
      </c>
      <c r="G103" s="80">
        <v>22430664.460000001</v>
      </c>
      <c r="H103" s="80">
        <v>6629891.5599999996</v>
      </c>
      <c r="I103" s="80">
        <v>6250417.6600000001</v>
      </c>
      <c r="J103" s="80">
        <v>1818916.6</v>
      </c>
      <c r="K103" s="80">
        <v>1522205.05</v>
      </c>
      <c r="L103" s="80">
        <v>0</v>
      </c>
      <c r="M103" s="80">
        <v>7087991.6699999999</v>
      </c>
      <c r="N103" s="80">
        <v>1235517.75</v>
      </c>
      <c r="O103" s="80">
        <v>2153541.9900000002</v>
      </c>
      <c r="P103" s="80">
        <v>2376118.5699999998</v>
      </c>
      <c r="Q103" s="80">
        <v>1522561.37</v>
      </c>
      <c r="R103" s="80">
        <v>-54928.1</v>
      </c>
      <c r="S103" s="80">
        <v>528269.89</v>
      </c>
      <c r="T103" s="80">
        <v>0</v>
      </c>
      <c r="U103" s="80">
        <v>3705881.33</v>
      </c>
      <c r="V103" s="80">
        <v>7525020.4500000002</v>
      </c>
      <c r="W103" s="80">
        <v>4705802.71</v>
      </c>
      <c r="X103" s="80">
        <v>3278297.71</v>
      </c>
      <c r="Y103" s="80">
        <v>1233048.26</v>
      </c>
      <c r="Z103" s="80">
        <v>1317852.06</v>
      </c>
      <c r="AA103" s="80">
        <v>664761.93999999994</v>
      </c>
      <c r="AB103" s="80">
        <v>0</v>
      </c>
      <c r="AC103" s="80">
        <v>1051684.95</v>
      </c>
      <c r="AD103" s="80">
        <v>1912325.38</v>
      </c>
      <c r="AE103" s="80">
        <v>1979446.1</v>
      </c>
      <c r="AF103" s="80">
        <v>1686435.13</v>
      </c>
      <c r="AG103" s="80">
        <v>1485127.59</v>
      </c>
      <c r="AH103" s="80">
        <v>333789.01</v>
      </c>
      <c r="AI103" s="80">
        <v>4143542.15</v>
      </c>
      <c r="AJ103" s="80">
        <v>104668739.20999999</v>
      </c>
      <c r="AK103" s="80"/>
      <c r="AL103" s="80"/>
    </row>
    <row r="104" spans="1:38" ht="16.350000000000001" customHeight="1">
      <c r="A104" s="79" t="s">
        <v>457</v>
      </c>
      <c r="B104" s="80">
        <v>0</v>
      </c>
      <c r="C104" s="80">
        <v>0</v>
      </c>
      <c r="D104" s="80">
        <v>0</v>
      </c>
      <c r="E104" s="80">
        <v>0</v>
      </c>
      <c r="F104" s="80">
        <v>0</v>
      </c>
      <c r="G104" s="80">
        <v>0</v>
      </c>
      <c r="H104" s="80">
        <v>0</v>
      </c>
      <c r="I104" s="80">
        <v>0</v>
      </c>
      <c r="J104" s="80">
        <v>0</v>
      </c>
      <c r="K104" s="80">
        <v>0</v>
      </c>
      <c r="L104" s="80">
        <v>0</v>
      </c>
      <c r="M104" s="80">
        <v>0</v>
      </c>
      <c r="N104" s="80">
        <v>0</v>
      </c>
      <c r="O104" s="80">
        <v>0</v>
      </c>
      <c r="P104" s="80">
        <v>0</v>
      </c>
      <c r="Q104" s="80">
        <v>0</v>
      </c>
      <c r="R104" s="80">
        <v>0</v>
      </c>
      <c r="S104" s="80">
        <v>0</v>
      </c>
      <c r="T104" s="80">
        <v>0</v>
      </c>
      <c r="U104" s="80">
        <v>0</v>
      </c>
      <c r="V104" s="80">
        <v>0</v>
      </c>
      <c r="W104" s="80">
        <v>0</v>
      </c>
      <c r="X104" s="80">
        <v>0</v>
      </c>
      <c r="Y104" s="80">
        <v>0</v>
      </c>
      <c r="Z104" s="80">
        <v>0</v>
      </c>
      <c r="AA104" s="80">
        <v>0</v>
      </c>
      <c r="AB104" s="80">
        <v>0</v>
      </c>
      <c r="AC104" s="80">
        <v>0</v>
      </c>
      <c r="AD104" s="80">
        <v>0</v>
      </c>
      <c r="AE104" s="80">
        <v>0</v>
      </c>
      <c r="AF104" s="80">
        <v>0</v>
      </c>
      <c r="AG104" s="80">
        <v>0</v>
      </c>
      <c r="AH104" s="80">
        <v>0</v>
      </c>
      <c r="AI104" s="80">
        <v>0</v>
      </c>
      <c r="AJ104" s="80">
        <v>0</v>
      </c>
      <c r="AK104" s="80"/>
      <c r="AL104" s="80"/>
    </row>
    <row r="105" spans="1:38" ht="16.350000000000001" customHeight="1">
      <c r="A105" s="79" t="s">
        <v>458</v>
      </c>
      <c r="B105" s="80">
        <v>0</v>
      </c>
      <c r="C105" s="80">
        <v>0</v>
      </c>
      <c r="D105" s="80">
        <v>0</v>
      </c>
      <c r="E105" s="80">
        <v>0</v>
      </c>
      <c r="F105" s="80">
        <v>0</v>
      </c>
      <c r="G105" s="80">
        <v>0</v>
      </c>
      <c r="H105" s="80">
        <v>0</v>
      </c>
      <c r="I105" s="80">
        <v>0</v>
      </c>
      <c r="J105" s="80">
        <v>0</v>
      </c>
      <c r="K105" s="80">
        <v>0</v>
      </c>
      <c r="L105" s="80">
        <v>0</v>
      </c>
      <c r="M105" s="80">
        <v>0</v>
      </c>
      <c r="N105" s="80">
        <v>0</v>
      </c>
      <c r="O105" s="80">
        <v>0</v>
      </c>
      <c r="P105" s="80">
        <v>0</v>
      </c>
      <c r="Q105" s="80">
        <v>0</v>
      </c>
      <c r="R105" s="80">
        <v>0</v>
      </c>
      <c r="S105" s="80">
        <v>0</v>
      </c>
      <c r="T105" s="80">
        <v>0</v>
      </c>
      <c r="U105" s="80">
        <v>0</v>
      </c>
      <c r="V105" s="80">
        <v>0</v>
      </c>
      <c r="W105" s="80">
        <v>0</v>
      </c>
      <c r="X105" s="80">
        <v>0</v>
      </c>
      <c r="Y105" s="80">
        <v>0</v>
      </c>
      <c r="Z105" s="80">
        <v>0</v>
      </c>
      <c r="AA105" s="80">
        <v>0</v>
      </c>
      <c r="AB105" s="80">
        <v>0</v>
      </c>
      <c r="AC105" s="80">
        <v>0</v>
      </c>
      <c r="AD105" s="80">
        <v>0</v>
      </c>
      <c r="AE105" s="80">
        <v>0</v>
      </c>
      <c r="AF105" s="80">
        <v>0</v>
      </c>
      <c r="AG105" s="80">
        <v>0</v>
      </c>
      <c r="AH105" s="80">
        <v>0</v>
      </c>
      <c r="AI105" s="80">
        <v>0</v>
      </c>
      <c r="AJ105" s="80">
        <v>0</v>
      </c>
      <c r="AK105" s="80"/>
      <c r="AL105" s="80"/>
    </row>
    <row r="106" spans="1:38" ht="16.350000000000001" customHeight="1">
      <c r="A106" s="79" t="s">
        <v>459</v>
      </c>
      <c r="B106" s="80">
        <v>0</v>
      </c>
      <c r="C106" s="80">
        <v>0</v>
      </c>
      <c r="D106" s="80">
        <v>0</v>
      </c>
      <c r="E106" s="80">
        <v>0</v>
      </c>
      <c r="F106" s="80">
        <v>0</v>
      </c>
      <c r="G106" s="80">
        <v>0</v>
      </c>
      <c r="H106" s="80">
        <v>0</v>
      </c>
      <c r="I106" s="80">
        <v>0</v>
      </c>
      <c r="J106" s="80">
        <v>0</v>
      </c>
      <c r="K106" s="80">
        <v>0</v>
      </c>
      <c r="L106" s="80">
        <v>0</v>
      </c>
      <c r="M106" s="80">
        <v>0</v>
      </c>
      <c r="N106" s="80">
        <v>0</v>
      </c>
      <c r="O106" s="80">
        <v>0</v>
      </c>
      <c r="P106" s="80">
        <v>0</v>
      </c>
      <c r="Q106" s="80">
        <v>0</v>
      </c>
      <c r="R106" s="80">
        <v>0</v>
      </c>
      <c r="S106" s="80">
        <v>0</v>
      </c>
      <c r="T106" s="80">
        <v>0</v>
      </c>
      <c r="U106" s="80">
        <v>0</v>
      </c>
      <c r="V106" s="80">
        <v>0</v>
      </c>
      <c r="W106" s="80">
        <v>0</v>
      </c>
      <c r="X106" s="80">
        <v>0</v>
      </c>
      <c r="Y106" s="80">
        <v>0</v>
      </c>
      <c r="Z106" s="80">
        <v>0</v>
      </c>
      <c r="AA106" s="80">
        <v>0</v>
      </c>
      <c r="AB106" s="80">
        <v>0</v>
      </c>
      <c r="AC106" s="80">
        <v>0</v>
      </c>
      <c r="AD106" s="80">
        <v>0</v>
      </c>
      <c r="AE106" s="80">
        <v>0</v>
      </c>
      <c r="AF106" s="80">
        <v>0</v>
      </c>
      <c r="AG106" s="80">
        <v>0</v>
      </c>
      <c r="AH106" s="80">
        <v>0</v>
      </c>
      <c r="AI106" s="80">
        <v>0</v>
      </c>
      <c r="AJ106" s="80">
        <v>0</v>
      </c>
      <c r="AK106" s="80"/>
      <c r="AL106" s="80"/>
    </row>
    <row r="107" spans="1:38" ht="16.350000000000001" customHeight="1">
      <c r="A107" s="79" t="s">
        <v>460</v>
      </c>
      <c r="B107" s="80">
        <v>0</v>
      </c>
      <c r="C107" s="80">
        <v>0</v>
      </c>
      <c r="D107" s="80">
        <v>0</v>
      </c>
      <c r="E107" s="80">
        <v>0</v>
      </c>
      <c r="F107" s="80">
        <v>0</v>
      </c>
      <c r="G107" s="80">
        <v>0</v>
      </c>
      <c r="H107" s="80">
        <v>0</v>
      </c>
      <c r="I107" s="80">
        <v>0</v>
      </c>
      <c r="J107" s="80">
        <v>0</v>
      </c>
      <c r="K107" s="80">
        <v>0</v>
      </c>
      <c r="L107" s="80">
        <v>0</v>
      </c>
      <c r="M107" s="80">
        <v>0</v>
      </c>
      <c r="N107" s="80">
        <v>0</v>
      </c>
      <c r="O107" s="80">
        <v>0</v>
      </c>
      <c r="P107" s="80">
        <v>0</v>
      </c>
      <c r="Q107" s="80">
        <v>0</v>
      </c>
      <c r="R107" s="80">
        <v>0</v>
      </c>
      <c r="S107" s="80">
        <v>0</v>
      </c>
      <c r="T107" s="80">
        <v>0</v>
      </c>
      <c r="U107" s="80">
        <v>0</v>
      </c>
      <c r="V107" s="80">
        <v>0</v>
      </c>
      <c r="W107" s="80">
        <v>0</v>
      </c>
      <c r="X107" s="80">
        <v>0</v>
      </c>
      <c r="Y107" s="80">
        <v>0</v>
      </c>
      <c r="Z107" s="80">
        <v>0</v>
      </c>
      <c r="AA107" s="80">
        <v>0</v>
      </c>
      <c r="AB107" s="80">
        <v>0</v>
      </c>
      <c r="AC107" s="80">
        <v>0</v>
      </c>
      <c r="AD107" s="80">
        <v>0</v>
      </c>
      <c r="AE107" s="80">
        <v>0</v>
      </c>
      <c r="AF107" s="80">
        <v>0</v>
      </c>
      <c r="AG107" s="80">
        <v>0</v>
      </c>
      <c r="AH107" s="80">
        <v>0</v>
      </c>
      <c r="AI107" s="80">
        <v>0</v>
      </c>
      <c r="AJ107" s="80">
        <v>0</v>
      </c>
      <c r="AK107" s="80"/>
      <c r="AL107" s="80"/>
    </row>
    <row r="108" spans="1:38" ht="16.350000000000001" customHeight="1">
      <c r="A108" s="79" t="s">
        <v>461</v>
      </c>
      <c r="B108" s="80">
        <v>0</v>
      </c>
      <c r="C108" s="80">
        <v>0</v>
      </c>
      <c r="D108" s="80">
        <v>0</v>
      </c>
      <c r="E108" s="80">
        <v>0</v>
      </c>
      <c r="F108" s="80">
        <v>0</v>
      </c>
      <c r="G108" s="80">
        <v>0</v>
      </c>
      <c r="H108" s="80">
        <v>0</v>
      </c>
      <c r="I108" s="80">
        <v>0</v>
      </c>
      <c r="J108" s="80">
        <v>0</v>
      </c>
      <c r="K108" s="80">
        <v>0</v>
      </c>
      <c r="L108" s="80">
        <v>0</v>
      </c>
      <c r="M108" s="80">
        <v>0</v>
      </c>
      <c r="N108" s="80">
        <v>0</v>
      </c>
      <c r="O108" s="80">
        <v>0</v>
      </c>
      <c r="P108" s="80">
        <v>0</v>
      </c>
      <c r="Q108" s="80">
        <v>0</v>
      </c>
      <c r="R108" s="80">
        <v>0</v>
      </c>
      <c r="S108" s="80">
        <v>0</v>
      </c>
      <c r="T108" s="80">
        <v>0</v>
      </c>
      <c r="U108" s="80">
        <v>0</v>
      </c>
      <c r="V108" s="80">
        <v>0</v>
      </c>
      <c r="W108" s="80">
        <v>0</v>
      </c>
      <c r="X108" s="80">
        <v>0</v>
      </c>
      <c r="Y108" s="80">
        <v>0</v>
      </c>
      <c r="Z108" s="80">
        <v>0</v>
      </c>
      <c r="AA108" s="80">
        <v>0</v>
      </c>
      <c r="AB108" s="80">
        <v>0</v>
      </c>
      <c r="AC108" s="80">
        <v>0</v>
      </c>
      <c r="AD108" s="80">
        <v>0</v>
      </c>
      <c r="AE108" s="80">
        <v>0</v>
      </c>
      <c r="AF108" s="80">
        <v>0</v>
      </c>
      <c r="AG108" s="80">
        <v>0</v>
      </c>
      <c r="AH108" s="80">
        <v>0</v>
      </c>
      <c r="AI108" s="80">
        <v>0</v>
      </c>
      <c r="AJ108" s="80">
        <v>0</v>
      </c>
      <c r="AK108" s="80"/>
      <c r="AL108" s="80"/>
    </row>
    <row r="109" spans="1:38" ht="16.350000000000001" customHeight="1">
      <c r="A109" s="79" t="s">
        <v>462</v>
      </c>
      <c r="B109" s="80">
        <v>0</v>
      </c>
      <c r="C109" s="80">
        <v>0</v>
      </c>
      <c r="D109" s="80">
        <v>0</v>
      </c>
      <c r="E109" s="80">
        <v>0</v>
      </c>
      <c r="F109" s="80">
        <v>0</v>
      </c>
      <c r="G109" s="80">
        <v>0</v>
      </c>
      <c r="H109" s="80">
        <v>0</v>
      </c>
      <c r="I109" s="80">
        <v>0</v>
      </c>
      <c r="J109" s="80">
        <v>0</v>
      </c>
      <c r="K109" s="80">
        <v>0</v>
      </c>
      <c r="L109" s="80">
        <v>0</v>
      </c>
      <c r="M109" s="80">
        <v>0</v>
      </c>
      <c r="N109" s="80">
        <v>0</v>
      </c>
      <c r="O109" s="80">
        <v>0</v>
      </c>
      <c r="P109" s="80">
        <v>0</v>
      </c>
      <c r="Q109" s="80">
        <v>0</v>
      </c>
      <c r="R109" s="80">
        <v>0</v>
      </c>
      <c r="S109" s="80">
        <v>0</v>
      </c>
      <c r="T109" s="80">
        <v>0</v>
      </c>
      <c r="U109" s="80">
        <v>0</v>
      </c>
      <c r="V109" s="80">
        <v>0</v>
      </c>
      <c r="W109" s="80">
        <v>0</v>
      </c>
      <c r="X109" s="80">
        <v>0</v>
      </c>
      <c r="Y109" s="80">
        <v>0</v>
      </c>
      <c r="Z109" s="80">
        <v>0</v>
      </c>
      <c r="AA109" s="80">
        <v>0</v>
      </c>
      <c r="AB109" s="80">
        <v>0</v>
      </c>
      <c r="AC109" s="80">
        <v>0</v>
      </c>
      <c r="AD109" s="80">
        <v>0</v>
      </c>
      <c r="AE109" s="80">
        <v>0</v>
      </c>
      <c r="AF109" s="80">
        <v>0</v>
      </c>
      <c r="AG109" s="80">
        <v>0</v>
      </c>
      <c r="AH109" s="80">
        <v>0</v>
      </c>
      <c r="AI109" s="80">
        <v>0</v>
      </c>
      <c r="AJ109" s="80">
        <v>0</v>
      </c>
      <c r="AK109" s="80"/>
      <c r="AL109" s="80"/>
    </row>
    <row r="110" spans="1:38" ht="16.350000000000001" customHeight="1">
      <c r="A110" s="79" t="s">
        <v>463</v>
      </c>
      <c r="B110" s="80">
        <v>0</v>
      </c>
      <c r="C110" s="80">
        <v>0</v>
      </c>
      <c r="D110" s="80">
        <v>0</v>
      </c>
      <c r="E110" s="80">
        <v>0</v>
      </c>
      <c r="F110" s="80">
        <v>0</v>
      </c>
      <c r="G110" s="80">
        <v>0</v>
      </c>
      <c r="H110" s="80">
        <v>0</v>
      </c>
      <c r="I110" s="80">
        <v>0</v>
      </c>
      <c r="J110" s="80">
        <v>0</v>
      </c>
      <c r="K110" s="80">
        <v>0</v>
      </c>
      <c r="L110" s="80">
        <v>0</v>
      </c>
      <c r="M110" s="80">
        <v>0</v>
      </c>
      <c r="N110" s="80">
        <v>0</v>
      </c>
      <c r="O110" s="80">
        <v>0</v>
      </c>
      <c r="P110" s="80">
        <v>0</v>
      </c>
      <c r="Q110" s="80">
        <v>0</v>
      </c>
      <c r="R110" s="80">
        <v>0</v>
      </c>
      <c r="S110" s="80">
        <v>0</v>
      </c>
      <c r="T110" s="80">
        <v>0</v>
      </c>
      <c r="U110" s="80">
        <v>0</v>
      </c>
      <c r="V110" s="80">
        <v>0</v>
      </c>
      <c r="W110" s="80">
        <v>0</v>
      </c>
      <c r="X110" s="80">
        <v>0</v>
      </c>
      <c r="Y110" s="80">
        <v>0</v>
      </c>
      <c r="Z110" s="80">
        <v>0</v>
      </c>
      <c r="AA110" s="80">
        <v>0</v>
      </c>
      <c r="AB110" s="80">
        <v>0</v>
      </c>
      <c r="AC110" s="80">
        <v>0</v>
      </c>
      <c r="AD110" s="80">
        <v>0</v>
      </c>
      <c r="AE110" s="80">
        <v>0</v>
      </c>
      <c r="AF110" s="80">
        <v>0</v>
      </c>
      <c r="AG110" s="80">
        <v>0</v>
      </c>
      <c r="AH110" s="80">
        <v>0</v>
      </c>
      <c r="AI110" s="80">
        <v>0</v>
      </c>
      <c r="AJ110" s="80">
        <v>0</v>
      </c>
      <c r="AK110" s="80"/>
      <c r="AL110" s="80"/>
    </row>
    <row r="111" spans="1:38" ht="16.350000000000001" customHeight="1">
      <c r="A111" s="79" t="s">
        <v>464</v>
      </c>
      <c r="B111" s="80">
        <v>0</v>
      </c>
      <c r="C111" s="80">
        <v>0</v>
      </c>
      <c r="D111" s="80">
        <v>0</v>
      </c>
      <c r="E111" s="80">
        <v>0</v>
      </c>
      <c r="F111" s="80">
        <v>0</v>
      </c>
      <c r="G111" s="80">
        <v>0</v>
      </c>
      <c r="H111" s="80">
        <v>0</v>
      </c>
      <c r="I111" s="80">
        <v>0</v>
      </c>
      <c r="J111" s="80">
        <v>0</v>
      </c>
      <c r="K111" s="80">
        <v>0</v>
      </c>
      <c r="L111" s="80">
        <v>0</v>
      </c>
      <c r="M111" s="80">
        <v>0</v>
      </c>
      <c r="N111" s="80">
        <v>0</v>
      </c>
      <c r="O111" s="80">
        <v>0</v>
      </c>
      <c r="P111" s="80">
        <v>0</v>
      </c>
      <c r="Q111" s="80">
        <v>0</v>
      </c>
      <c r="R111" s="80">
        <v>0</v>
      </c>
      <c r="S111" s="80">
        <v>0</v>
      </c>
      <c r="T111" s="80">
        <v>0</v>
      </c>
      <c r="U111" s="80">
        <v>0</v>
      </c>
      <c r="V111" s="80">
        <v>0</v>
      </c>
      <c r="W111" s="80">
        <v>0</v>
      </c>
      <c r="X111" s="80">
        <v>0</v>
      </c>
      <c r="Y111" s="80">
        <v>0</v>
      </c>
      <c r="Z111" s="80">
        <v>0</v>
      </c>
      <c r="AA111" s="80">
        <v>0</v>
      </c>
      <c r="AB111" s="80">
        <v>0</v>
      </c>
      <c r="AC111" s="80">
        <v>0</v>
      </c>
      <c r="AD111" s="80">
        <v>0</v>
      </c>
      <c r="AE111" s="80">
        <v>0</v>
      </c>
      <c r="AF111" s="80">
        <v>0</v>
      </c>
      <c r="AG111" s="80">
        <v>0</v>
      </c>
      <c r="AH111" s="80">
        <v>0</v>
      </c>
      <c r="AI111" s="80">
        <v>0</v>
      </c>
      <c r="AJ111" s="80">
        <v>0</v>
      </c>
      <c r="AK111" s="80"/>
      <c r="AL111" s="80"/>
    </row>
    <row r="112" spans="1:38" ht="16.350000000000001" customHeight="1">
      <c r="A112" s="79" t="s">
        <v>465</v>
      </c>
      <c r="B112" s="80">
        <v>0</v>
      </c>
      <c r="C112" s="80">
        <v>0</v>
      </c>
      <c r="D112" s="80">
        <v>0</v>
      </c>
      <c r="E112" s="80">
        <v>0</v>
      </c>
      <c r="F112" s="80">
        <v>0</v>
      </c>
      <c r="G112" s="80">
        <v>0</v>
      </c>
      <c r="H112" s="80">
        <v>0</v>
      </c>
      <c r="I112" s="80">
        <v>0</v>
      </c>
      <c r="J112" s="80">
        <v>0</v>
      </c>
      <c r="K112" s="80">
        <v>0</v>
      </c>
      <c r="L112" s="80">
        <v>0</v>
      </c>
      <c r="M112" s="80">
        <v>0</v>
      </c>
      <c r="N112" s="80">
        <v>0</v>
      </c>
      <c r="O112" s="80">
        <v>0</v>
      </c>
      <c r="P112" s="80">
        <v>0</v>
      </c>
      <c r="Q112" s="80">
        <v>0</v>
      </c>
      <c r="R112" s="80">
        <v>0</v>
      </c>
      <c r="S112" s="80">
        <v>0</v>
      </c>
      <c r="T112" s="80">
        <v>0</v>
      </c>
      <c r="U112" s="80">
        <v>0</v>
      </c>
      <c r="V112" s="80">
        <v>0</v>
      </c>
      <c r="W112" s="80">
        <v>0</v>
      </c>
      <c r="X112" s="80">
        <v>0</v>
      </c>
      <c r="Y112" s="80">
        <v>0</v>
      </c>
      <c r="Z112" s="80">
        <v>0</v>
      </c>
      <c r="AA112" s="80">
        <v>0</v>
      </c>
      <c r="AB112" s="80">
        <v>0</v>
      </c>
      <c r="AC112" s="80">
        <v>0</v>
      </c>
      <c r="AD112" s="80">
        <v>0</v>
      </c>
      <c r="AE112" s="80">
        <v>0</v>
      </c>
      <c r="AF112" s="80">
        <v>0</v>
      </c>
      <c r="AG112" s="80">
        <v>0</v>
      </c>
      <c r="AH112" s="80">
        <v>0</v>
      </c>
      <c r="AI112" s="80">
        <v>0</v>
      </c>
      <c r="AJ112" s="80">
        <v>0</v>
      </c>
      <c r="AK112" s="80"/>
      <c r="AL112" s="80"/>
    </row>
    <row r="113" spans="1:38" ht="16.350000000000001" customHeight="1">
      <c r="A113" s="79" t="s">
        <v>466</v>
      </c>
      <c r="B113" s="80">
        <v>0</v>
      </c>
      <c r="C113" s="80">
        <v>0</v>
      </c>
      <c r="D113" s="80">
        <v>0</v>
      </c>
      <c r="E113" s="80">
        <v>0</v>
      </c>
      <c r="F113" s="80">
        <v>0</v>
      </c>
      <c r="G113" s="80">
        <v>0</v>
      </c>
      <c r="H113" s="80">
        <v>0</v>
      </c>
      <c r="I113" s="80">
        <v>0</v>
      </c>
      <c r="J113" s="80">
        <v>0</v>
      </c>
      <c r="K113" s="80">
        <v>0</v>
      </c>
      <c r="L113" s="80">
        <v>0</v>
      </c>
      <c r="M113" s="80">
        <v>0</v>
      </c>
      <c r="N113" s="80">
        <v>0</v>
      </c>
      <c r="O113" s="80">
        <v>0</v>
      </c>
      <c r="P113" s="80">
        <v>0</v>
      </c>
      <c r="Q113" s="80">
        <v>0</v>
      </c>
      <c r="R113" s="80">
        <v>0</v>
      </c>
      <c r="S113" s="80">
        <v>0</v>
      </c>
      <c r="T113" s="80">
        <v>0</v>
      </c>
      <c r="U113" s="80">
        <v>0</v>
      </c>
      <c r="V113" s="80">
        <v>0</v>
      </c>
      <c r="W113" s="80">
        <v>0</v>
      </c>
      <c r="X113" s="80">
        <v>0</v>
      </c>
      <c r="Y113" s="80">
        <v>0</v>
      </c>
      <c r="Z113" s="80">
        <v>0</v>
      </c>
      <c r="AA113" s="80">
        <v>0</v>
      </c>
      <c r="AB113" s="80">
        <v>0</v>
      </c>
      <c r="AC113" s="80">
        <v>0</v>
      </c>
      <c r="AD113" s="80">
        <v>0</v>
      </c>
      <c r="AE113" s="80">
        <v>0</v>
      </c>
      <c r="AF113" s="80">
        <v>0</v>
      </c>
      <c r="AG113" s="80">
        <v>0</v>
      </c>
      <c r="AH113" s="80">
        <v>0</v>
      </c>
      <c r="AI113" s="80">
        <v>0</v>
      </c>
      <c r="AJ113" s="80">
        <v>0</v>
      </c>
      <c r="AK113" s="80"/>
      <c r="AL113" s="80"/>
    </row>
    <row r="114" spans="1:38" ht="16.350000000000001" customHeight="1">
      <c r="A114" s="79" t="s">
        <v>467</v>
      </c>
      <c r="B114" s="80">
        <v>0</v>
      </c>
      <c r="C114" s="80">
        <v>0</v>
      </c>
      <c r="D114" s="80">
        <v>0</v>
      </c>
      <c r="E114" s="80">
        <v>0</v>
      </c>
      <c r="F114" s="80">
        <v>0</v>
      </c>
      <c r="G114" s="80">
        <v>0</v>
      </c>
      <c r="H114" s="80">
        <v>0</v>
      </c>
      <c r="I114" s="80">
        <v>0</v>
      </c>
      <c r="J114" s="80">
        <v>0</v>
      </c>
      <c r="K114" s="80">
        <v>0</v>
      </c>
      <c r="L114" s="80">
        <v>0</v>
      </c>
      <c r="M114" s="80">
        <v>0</v>
      </c>
      <c r="N114" s="80">
        <v>0</v>
      </c>
      <c r="O114" s="80">
        <v>0</v>
      </c>
      <c r="P114" s="80">
        <v>0</v>
      </c>
      <c r="Q114" s="80">
        <v>0</v>
      </c>
      <c r="R114" s="80">
        <v>0</v>
      </c>
      <c r="S114" s="80">
        <v>0</v>
      </c>
      <c r="T114" s="80">
        <v>0</v>
      </c>
      <c r="U114" s="80">
        <v>0</v>
      </c>
      <c r="V114" s="80">
        <v>0</v>
      </c>
      <c r="W114" s="80">
        <v>0</v>
      </c>
      <c r="X114" s="80">
        <v>0</v>
      </c>
      <c r="Y114" s="80">
        <v>0</v>
      </c>
      <c r="Z114" s="80">
        <v>0</v>
      </c>
      <c r="AA114" s="80">
        <v>0</v>
      </c>
      <c r="AB114" s="80">
        <v>0</v>
      </c>
      <c r="AC114" s="80">
        <v>0</v>
      </c>
      <c r="AD114" s="80">
        <v>0</v>
      </c>
      <c r="AE114" s="80">
        <v>0</v>
      </c>
      <c r="AF114" s="80">
        <v>0</v>
      </c>
      <c r="AG114" s="80">
        <v>0</v>
      </c>
      <c r="AH114" s="80">
        <v>0</v>
      </c>
      <c r="AI114" s="80">
        <v>0</v>
      </c>
      <c r="AJ114" s="80">
        <v>0</v>
      </c>
      <c r="AK114" s="80"/>
      <c r="AL114" s="80"/>
    </row>
    <row r="115" spans="1:38" ht="16.350000000000001" customHeight="1">
      <c r="A115" s="79" t="s">
        <v>468</v>
      </c>
      <c r="B115" s="80">
        <v>0</v>
      </c>
      <c r="C115" s="80">
        <v>0</v>
      </c>
      <c r="D115" s="80">
        <v>0</v>
      </c>
      <c r="E115" s="80">
        <v>0</v>
      </c>
      <c r="F115" s="80">
        <v>0</v>
      </c>
      <c r="G115" s="80">
        <v>0</v>
      </c>
      <c r="H115" s="80">
        <v>1010226.46</v>
      </c>
      <c r="I115" s="80">
        <v>0</v>
      </c>
      <c r="J115" s="80">
        <v>0</v>
      </c>
      <c r="K115" s="80">
        <v>0</v>
      </c>
      <c r="L115" s="80">
        <v>0</v>
      </c>
      <c r="M115" s="80">
        <v>0</v>
      </c>
      <c r="N115" s="80">
        <v>0</v>
      </c>
      <c r="O115" s="80">
        <v>0</v>
      </c>
      <c r="P115" s="80">
        <v>0</v>
      </c>
      <c r="Q115" s="80">
        <v>0</v>
      </c>
      <c r="R115" s="80">
        <v>0</v>
      </c>
      <c r="S115" s="80">
        <v>0</v>
      </c>
      <c r="T115" s="80">
        <v>0</v>
      </c>
      <c r="U115" s="80">
        <v>0</v>
      </c>
      <c r="V115" s="80">
        <v>0</v>
      </c>
      <c r="W115" s="80">
        <v>0</v>
      </c>
      <c r="X115" s="80">
        <v>0</v>
      </c>
      <c r="Y115" s="80">
        <v>0</v>
      </c>
      <c r="Z115" s="80">
        <v>0</v>
      </c>
      <c r="AA115" s="80">
        <v>0</v>
      </c>
      <c r="AB115" s="80">
        <v>0</v>
      </c>
      <c r="AC115" s="80">
        <v>36590.75</v>
      </c>
      <c r="AD115" s="80">
        <v>0</v>
      </c>
      <c r="AE115" s="80">
        <v>0</v>
      </c>
      <c r="AF115" s="80">
        <v>973635.71</v>
      </c>
      <c r="AG115" s="80">
        <v>0</v>
      </c>
      <c r="AH115" s="80">
        <v>0</v>
      </c>
      <c r="AI115" s="80">
        <v>0</v>
      </c>
      <c r="AJ115" s="80">
        <v>0</v>
      </c>
      <c r="AK115" s="80"/>
      <c r="AL115" s="80"/>
    </row>
    <row r="116" spans="1:38" ht="16.350000000000001" customHeight="1">
      <c r="A116" s="79" t="s">
        <v>469</v>
      </c>
      <c r="B116" s="80">
        <v>0</v>
      </c>
      <c r="C116" s="80">
        <v>0</v>
      </c>
      <c r="D116" s="80">
        <v>0</v>
      </c>
      <c r="E116" s="80">
        <v>0</v>
      </c>
      <c r="F116" s="80">
        <v>0</v>
      </c>
      <c r="G116" s="80">
        <v>0</v>
      </c>
      <c r="H116" s="80">
        <v>0</v>
      </c>
      <c r="I116" s="80">
        <v>0</v>
      </c>
      <c r="J116" s="80">
        <v>0</v>
      </c>
      <c r="K116" s="80">
        <v>0</v>
      </c>
      <c r="L116" s="80">
        <v>0</v>
      </c>
      <c r="M116" s="80">
        <v>0</v>
      </c>
      <c r="N116" s="80">
        <v>0</v>
      </c>
      <c r="O116" s="80">
        <v>0</v>
      </c>
      <c r="P116" s="80">
        <v>0</v>
      </c>
      <c r="Q116" s="80">
        <v>0</v>
      </c>
      <c r="R116" s="80">
        <v>0</v>
      </c>
      <c r="S116" s="80">
        <v>0</v>
      </c>
      <c r="T116" s="80">
        <v>0</v>
      </c>
      <c r="U116" s="80">
        <v>0</v>
      </c>
      <c r="V116" s="80">
        <v>0</v>
      </c>
      <c r="W116" s="80">
        <v>0</v>
      </c>
      <c r="X116" s="80">
        <v>0</v>
      </c>
      <c r="Y116" s="80">
        <v>0</v>
      </c>
      <c r="Z116" s="80">
        <v>0</v>
      </c>
      <c r="AA116" s="80">
        <v>0</v>
      </c>
      <c r="AB116" s="80">
        <v>0</v>
      </c>
      <c r="AC116" s="80">
        <v>0</v>
      </c>
      <c r="AD116" s="80">
        <v>0</v>
      </c>
      <c r="AE116" s="80">
        <v>0</v>
      </c>
      <c r="AF116" s="80">
        <v>0</v>
      </c>
      <c r="AG116" s="80">
        <v>0</v>
      </c>
      <c r="AH116" s="80">
        <v>0</v>
      </c>
      <c r="AI116" s="80">
        <v>0</v>
      </c>
      <c r="AJ116" s="80">
        <v>-3018867.92</v>
      </c>
      <c r="AK116" s="80"/>
      <c r="AL116" s="80"/>
    </row>
    <row r="117" spans="1:38" ht="16.350000000000001" customHeight="1">
      <c r="A117" s="79" t="s">
        <v>470</v>
      </c>
      <c r="B117" s="80">
        <v>0</v>
      </c>
      <c r="C117" s="80">
        <v>112100.8931</v>
      </c>
      <c r="D117" s="80">
        <v>0</v>
      </c>
      <c r="E117" s="80">
        <v>0</v>
      </c>
      <c r="F117" s="80">
        <v>776075.94750000001</v>
      </c>
      <c r="G117" s="80">
        <v>-9326.1756000000005</v>
      </c>
      <c r="H117" s="80">
        <v>-30598.223600000001</v>
      </c>
      <c r="I117" s="80">
        <v>0</v>
      </c>
      <c r="J117" s="80">
        <v>0</v>
      </c>
      <c r="K117" s="80">
        <v>0</v>
      </c>
      <c r="L117" s="80">
        <v>0</v>
      </c>
      <c r="M117" s="80">
        <v>0</v>
      </c>
      <c r="N117" s="80">
        <v>-9510.4030000000002</v>
      </c>
      <c r="O117" s="80">
        <v>-38698.654575</v>
      </c>
      <c r="P117" s="80">
        <v>-89620.832874999993</v>
      </c>
      <c r="Q117" s="80">
        <v>5612.3290999999999</v>
      </c>
      <c r="R117" s="80">
        <v>880526.27407499996</v>
      </c>
      <c r="S117" s="80">
        <v>27767.234775000001</v>
      </c>
      <c r="T117" s="80">
        <v>0</v>
      </c>
      <c r="U117" s="80">
        <v>0</v>
      </c>
      <c r="V117" s="80">
        <v>0</v>
      </c>
      <c r="W117" s="80">
        <v>-619.10379999999998</v>
      </c>
      <c r="X117" s="80">
        <v>-8707.0717999999997</v>
      </c>
      <c r="Y117" s="80">
        <v>0</v>
      </c>
      <c r="Z117" s="80">
        <v>0</v>
      </c>
      <c r="AA117" s="80">
        <v>0</v>
      </c>
      <c r="AB117" s="80">
        <v>0</v>
      </c>
      <c r="AC117" s="80">
        <v>-2011.382625</v>
      </c>
      <c r="AD117" s="80">
        <v>36249.950100000002</v>
      </c>
      <c r="AE117" s="80">
        <v>-21864.5</v>
      </c>
      <c r="AF117" s="80">
        <v>-42972.291075000001</v>
      </c>
      <c r="AG117" s="80">
        <v>0</v>
      </c>
      <c r="AH117" s="80">
        <v>0</v>
      </c>
      <c r="AI117" s="80">
        <v>0</v>
      </c>
      <c r="AJ117" s="80">
        <v>209954.3818</v>
      </c>
      <c r="AK117" s="80"/>
      <c r="AL117" s="80"/>
    </row>
    <row r="118" spans="1:38" ht="16.350000000000001" customHeight="1">
      <c r="A118" s="79" t="s">
        <v>471</v>
      </c>
      <c r="B118" s="80">
        <v>0</v>
      </c>
      <c r="C118" s="80">
        <v>0</v>
      </c>
      <c r="D118" s="80">
        <v>0</v>
      </c>
      <c r="E118" s="80">
        <v>0</v>
      </c>
      <c r="F118" s="80">
        <v>0</v>
      </c>
      <c r="G118" s="80">
        <v>0</v>
      </c>
      <c r="H118" s="80">
        <v>0</v>
      </c>
      <c r="I118" s="80">
        <v>0</v>
      </c>
      <c r="J118" s="80">
        <v>0</v>
      </c>
      <c r="K118" s="80">
        <v>0</v>
      </c>
      <c r="L118" s="80">
        <v>0</v>
      </c>
      <c r="M118" s="80">
        <v>0</v>
      </c>
      <c r="N118" s="80">
        <v>0</v>
      </c>
      <c r="O118" s="80">
        <v>0</v>
      </c>
      <c r="P118" s="80">
        <v>0</v>
      </c>
      <c r="Q118" s="80">
        <v>0</v>
      </c>
      <c r="R118" s="80">
        <v>0</v>
      </c>
      <c r="S118" s="80">
        <v>0</v>
      </c>
      <c r="T118" s="80">
        <v>0</v>
      </c>
      <c r="U118" s="80">
        <v>0</v>
      </c>
      <c r="V118" s="80">
        <v>0</v>
      </c>
      <c r="W118" s="80">
        <v>0</v>
      </c>
      <c r="X118" s="80">
        <v>0</v>
      </c>
      <c r="Y118" s="80">
        <v>0</v>
      </c>
      <c r="Z118" s="80">
        <v>0</v>
      </c>
      <c r="AA118" s="80">
        <v>0</v>
      </c>
      <c r="AB118" s="80">
        <v>0</v>
      </c>
      <c r="AC118" s="80">
        <v>0</v>
      </c>
      <c r="AD118" s="80">
        <v>0</v>
      </c>
      <c r="AE118" s="80">
        <v>0</v>
      </c>
      <c r="AF118" s="80">
        <v>0</v>
      </c>
      <c r="AG118" s="80">
        <v>0</v>
      </c>
      <c r="AH118" s="80">
        <v>0</v>
      </c>
      <c r="AI118" s="80">
        <v>0</v>
      </c>
      <c r="AJ118" s="80">
        <v>0</v>
      </c>
      <c r="AK118" s="80"/>
      <c r="AL118" s="80"/>
    </row>
    <row r="119" spans="1:38" ht="16.350000000000001" customHeight="1">
      <c r="A119" s="79" t="s">
        <v>472</v>
      </c>
      <c r="B119" s="80">
        <v>0</v>
      </c>
      <c r="C119" s="80">
        <v>0</v>
      </c>
      <c r="D119" s="80">
        <v>0</v>
      </c>
      <c r="E119" s="80">
        <v>0</v>
      </c>
      <c r="F119" s="80">
        <v>0</v>
      </c>
      <c r="G119" s="80">
        <v>0</v>
      </c>
      <c r="H119" s="80">
        <v>0</v>
      </c>
      <c r="I119" s="80">
        <v>0</v>
      </c>
      <c r="J119" s="80">
        <v>0</v>
      </c>
      <c r="K119" s="80">
        <v>0</v>
      </c>
      <c r="L119" s="80">
        <v>0</v>
      </c>
      <c r="M119" s="80">
        <v>0</v>
      </c>
      <c r="N119" s="80">
        <v>0</v>
      </c>
      <c r="O119" s="80">
        <v>0</v>
      </c>
      <c r="P119" s="80">
        <v>0</v>
      </c>
      <c r="Q119" s="80">
        <v>0</v>
      </c>
      <c r="R119" s="80">
        <v>0</v>
      </c>
      <c r="S119" s="80">
        <v>0</v>
      </c>
      <c r="T119" s="80">
        <v>0</v>
      </c>
      <c r="U119" s="80">
        <v>0</v>
      </c>
      <c r="V119" s="80">
        <v>0</v>
      </c>
      <c r="W119" s="80">
        <v>0</v>
      </c>
      <c r="X119" s="80">
        <v>0</v>
      </c>
      <c r="Y119" s="80">
        <v>0</v>
      </c>
      <c r="Z119" s="80">
        <v>0</v>
      </c>
      <c r="AA119" s="80">
        <v>0</v>
      </c>
      <c r="AB119" s="80">
        <v>0</v>
      </c>
      <c r="AC119" s="80">
        <v>0</v>
      </c>
      <c r="AD119" s="80">
        <v>0</v>
      </c>
      <c r="AE119" s="80">
        <v>0</v>
      </c>
      <c r="AF119" s="80">
        <v>0</v>
      </c>
      <c r="AG119" s="80">
        <v>0</v>
      </c>
      <c r="AH119" s="80">
        <v>0</v>
      </c>
      <c r="AI119" s="80">
        <v>0</v>
      </c>
      <c r="AJ119" s="80">
        <v>0</v>
      </c>
      <c r="AK119" s="80"/>
      <c r="AL119" s="80"/>
    </row>
    <row r="120" spans="1:38" ht="16.350000000000001" customHeight="1">
      <c r="A120" s="79" t="s">
        <v>473</v>
      </c>
      <c r="B120" s="80">
        <v>0</v>
      </c>
      <c r="C120" s="80">
        <v>112100.8931</v>
      </c>
      <c r="D120" s="80">
        <v>0</v>
      </c>
      <c r="E120" s="80">
        <v>0</v>
      </c>
      <c r="F120" s="80">
        <v>776075.94750000001</v>
      </c>
      <c r="G120" s="80">
        <v>-9326.1756000000005</v>
      </c>
      <c r="H120" s="80">
        <v>979628.23640000005</v>
      </c>
      <c r="I120" s="80">
        <v>0</v>
      </c>
      <c r="J120" s="80">
        <v>0</v>
      </c>
      <c r="K120" s="80">
        <v>0</v>
      </c>
      <c r="L120" s="80">
        <v>0</v>
      </c>
      <c r="M120" s="80">
        <v>0</v>
      </c>
      <c r="N120" s="80">
        <v>-9510.4030000000002</v>
      </c>
      <c r="O120" s="80">
        <v>-38698.654575</v>
      </c>
      <c r="P120" s="80">
        <v>-89620.832874999993</v>
      </c>
      <c r="Q120" s="80">
        <v>5612.3290999999999</v>
      </c>
      <c r="R120" s="80">
        <v>880526.27407499996</v>
      </c>
      <c r="S120" s="80">
        <v>27767.234775000001</v>
      </c>
      <c r="T120" s="80">
        <v>0</v>
      </c>
      <c r="U120" s="80">
        <v>0</v>
      </c>
      <c r="V120" s="80">
        <v>0</v>
      </c>
      <c r="W120" s="80">
        <v>-619.10379999999998</v>
      </c>
      <c r="X120" s="80">
        <v>-8707.0717999999997</v>
      </c>
      <c r="Y120" s="80">
        <v>0</v>
      </c>
      <c r="Z120" s="80">
        <v>0</v>
      </c>
      <c r="AA120" s="80">
        <v>0</v>
      </c>
      <c r="AB120" s="80">
        <v>0</v>
      </c>
      <c r="AC120" s="80">
        <v>34579.367375000002</v>
      </c>
      <c r="AD120" s="80">
        <v>36249.950100000002</v>
      </c>
      <c r="AE120" s="80">
        <v>-21864.5</v>
      </c>
      <c r="AF120" s="80">
        <v>930663.41892500001</v>
      </c>
      <c r="AG120" s="80">
        <v>0</v>
      </c>
      <c r="AH120" s="80">
        <v>0</v>
      </c>
      <c r="AI120" s="80">
        <v>0</v>
      </c>
      <c r="AJ120" s="80">
        <v>-2808913.5381999998</v>
      </c>
      <c r="AK120" s="80"/>
      <c r="AL120" s="80"/>
    </row>
    <row r="121" spans="1:38" ht="16.350000000000001" customHeight="1">
      <c r="A121" s="79" t="s">
        <v>474</v>
      </c>
      <c r="B121" s="80">
        <v>0</v>
      </c>
      <c r="C121" s="80">
        <v>-7365</v>
      </c>
      <c r="D121" s="80">
        <v>0</v>
      </c>
      <c r="E121" s="80">
        <v>0</v>
      </c>
      <c r="F121" s="80">
        <v>0</v>
      </c>
      <c r="G121" s="80">
        <v>5400</v>
      </c>
      <c r="H121" s="80">
        <v>-55383.56</v>
      </c>
      <c r="I121" s="80">
        <v>0</v>
      </c>
      <c r="J121" s="80">
        <v>0</v>
      </c>
      <c r="K121" s="80">
        <v>0</v>
      </c>
      <c r="L121" s="80">
        <v>0</v>
      </c>
      <c r="M121" s="80">
        <v>0</v>
      </c>
      <c r="N121" s="80">
        <v>0</v>
      </c>
      <c r="O121" s="80">
        <v>0</v>
      </c>
      <c r="P121" s="80">
        <v>0</v>
      </c>
      <c r="Q121" s="80">
        <v>0</v>
      </c>
      <c r="R121" s="80">
        <v>0</v>
      </c>
      <c r="S121" s="80">
        <v>0</v>
      </c>
      <c r="T121" s="80">
        <v>0</v>
      </c>
      <c r="U121" s="80">
        <v>0</v>
      </c>
      <c r="V121" s="80">
        <v>0</v>
      </c>
      <c r="W121" s="80">
        <v>0</v>
      </c>
      <c r="X121" s="80">
        <v>5400</v>
      </c>
      <c r="Y121" s="80">
        <v>0</v>
      </c>
      <c r="Z121" s="80">
        <v>0</v>
      </c>
      <c r="AA121" s="80">
        <v>0</v>
      </c>
      <c r="AB121" s="80">
        <v>0</v>
      </c>
      <c r="AC121" s="80">
        <v>0</v>
      </c>
      <c r="AD121" s="80">
        <v>-55383.56</v>
      </c>
      <c r="AE121" s="80">
        <v>0</v>
      </c>
      <c r="AF121" s="80">
        <v>0</v>
      </c>
      <c r="AG121" s="80">
        <v>0</v>
      </c>
      <c r="AH121" s="80">
        <v>0</v>
      </c>
      <c r="AI121" s="80">
        <v>0</v>
      </c>
      <c r="AJ121" s="80">
        <v>1680</v>
      </c>
      <c r="AK121" s="80"/>
      <c r="AL121" s="80"/>
    </row>
    <row r="122" spans="1:38" ht="16.350000000000001" customHeight="1">
      <c r="A122" s="79" t="s">
        <v>475</v>
      </c>
      <c r="B122" s="80">
        <v>0</v>
      </c>
      <c r="C122" s="80">
        <v>0</v>
      </c>
      <c r="D122" s="80">
        <v>0</v>
      </c>
      <c r="E122" s="80">
        <v>0</v>
      </c>
      <c r="F122" s="80">
        <v>0</v>
      </c>
      <c r="G122" s="80">
        <v>0</v>
      </c>
      <c r="H122" s="80">
        <v>0</v>
      </c>
      <c r="I122" s="80">
        <v>0</v>
      </c>
      <c r="J122" s="80">
        <v>0</v>
      </c>
      <c r="K122" s="80">
        <v>0</v>
      </c>
      <c r="L122" s="80">
        <v>0</v>
      </c>
      <c r="M122" s="80">
        <v>0</v>
      </c>
      <c r="N122" s="80">
        <v>0</v>
      </c>
      <c r="O122" s="80">
        <v>0</v>
      </c>
      <c r="P122" s="80">
        <v>0</v>
      </c>
      <c r="Q122" s="80">
        <v>0</v>
      </c>
      <c r="R122" s="80">
        <v>0</v>
      </c>
      <c r="S122" s="80">
        <v>0</v>
      </c>
      <c r="T122" s="80">
        <v>0</v>
      </c>
      <c r="U122" s="80">
        <v>0</v>
      </c>
      <c r="V122" s="80">
        <v>0</v>
      </c>
      <c r="W122" s="80">
        <v>0</v>
      </c>
      <c r="X122" s="80">
        <v>0</v>
      </c>
      <c r="Y122" s="80">
        <v>0</v>
      </c>
      <c r="Z122" s="80">
        <v>0</v>
      </c>
      <c r="AA122" s="80">
        <v>0</v>
      </c>
      <c r="AB122" s="80">
        <v>0</v>
      </c>
      <c r="AC122" s="80">
        <v>0</v>
      </c>
      <c r="AD122" s="80">
        <v>0</v>
      </c>
      <c r="AE122" s="80">
        <v>0</v>
      </c>
      <c r="AF122" s="80">
        <v>0</v>
      </c>
      <c r="AG122" s="80">
        <v>0</v>
      </c>
      <c r="AH122" s="80">
        <v>0</v>
      </c>
      <c r="AI122" s="80">
        <v>0</v>
      </c>
      <c r="AJ122" s="80">
        <v>0</v>
      </c>
      <c r="AK122" s="80"/>
      <c r="AL122" s="80"/>
    </row>
    <row r="123" spans="1:38" ht="16.350000000000001" customHeight="1">
      <c r="A123" s="79" t="s">
        <v>476</v>
      </c>
      <c r="B123" s="80">
        <v>0</v>
      </c>
      <c r="C123" s="80">
        <v>0</v>
      </c>
      <c r="D123" s="80">
        <v>0</v>
      </c>
      <c r="E123" s="80">
        <v>0</v>
      </c>
      <c r="F123" s="80">
        <v>0</v>
      </c>
      <c r="G123" s="80">
        <v>0</v>
      </c>
      <c r="H123" s="80">
        <v>0</v>
      </c>
      <c r="I123" s="80">
        <v>0</v>
      </c>
      <c r="J123" s="80">
        <v>0</v>
      </c>
      <c r="K123" s="80">
        <v>0</v>
      </c>
      <c r="L123" s="80">
        <v>0</v>
      </c>
      <c r="M123" s="80">
        <v>0</v>
      </c>
      <c r="N123" s="80">
        <v>0</v>
      </c>
      <c r="O123" s="80">
        <v>0</v>
      </c>
      <c r="P123" s="80">
        <v>0</v>
      </c>
      <c r="Q123" s="80">
        <v>0</v>
      </c>
      <c r="R123" s="80">
        <v>0</v>
      </c>
      <c r="S123" s="80">
        <v>0</v>
      </c>
      <c r="T123" s="80">
        <v>0</v>
      </c>
      <c r="U123" s="80">
        <v>0</v>
      </c>
      <c r="V123" s="80">
        <v>0</v>
      </c>
      <c r="W123" s="80">
        <v>0</v>
      </c>
      <c r="X123" s="80">
        <v>0</v>
      </c>
      <c r="Y123" s="80">
        <v>0</v>
      </c>
      <c r="Z123" s="80">
        <v>0</v>
      </c>
      <c r="AA123" s="80">
        <v>0</v>
      </c>
      <c r="AB123" s="80">
        <v>0</v>
      </c>
      <c r="AC123" s="80">
        <v>0</v>
      </c>
      <c r="AD123" s="80">
        <v>0</v>
      </c>
      <c r="AE123" s="80">
        <v>0</v>
      </c>
      <c r="AF123" s="80">
        <v>0</v>
      </c>
      <c r="AG123" s="80">
        <v>0</v>
      </c>
      <c r="AH123" s="80">
        <v>0</v>
      </c>
      <c r="AI123" s="80">
        <v>0</v>
      </c>
      <c r="AJ123" s="80">
        <v>0</v>
      </c>
      <c r="AK123" s="80"/>
      <c r="AL123" s="80"/>
    </row>
    <row r="124" spans="1:38" ht="16.350000000000001" customHeight="1">
      <c r="A124" s="79" t="s">
        <v>477</v>
      </c>
      <c r="B124" s="80">
        <v>0</v>
      </c>
      <c r="C124" s="80">
        <v>0</v>
      </c>
      <c r="D124" s="80">
        <v>0</v>
      </c>
      <c r="E124" s="80">
        <v>0</v>
      </c>
      <c r="F124" s="80">
        <v>0</v>
      </c>
      <c r="G124" s="80">
        <v>0</v>
      </c>
      <c r="H124" s="80">
        <v>0</v>
      </c>
      <c r="I124" s="80">
        <v>0</v>
      </c>
      <c r="J124" s="80">
        <v>0</v>
      </c>
      <c r="K124" s="80">
        <v>0</v>
      </c>
      <c r="L124" s="80">
        <v>0</v>
      </c>
      <c r="M124" s="80">
        <v>0</v>
      </c>
      <c r="N124" s="80">
        <v>0</v>
      </c>
      <c r="O124" s="80">
        <v>0</v>
      </c>
      <c r="P124" s="80">
        <v>0</v>
      </c>
      <c r="Q124" s="80">
        <v>0</v>
      </c>
      <c r="R124" s="80">
        <v>0</v>
      </c>
      <c r="S124" s="80">
        <v>0</v>
      </c>
      <c r="T124" s="80">
        <v>0</v>
      </c>
      <c r="U124" s="80">
        <v>0</v>
      </c>
      <c r="V124" s="80">
        <v>0</v>
      </c>
      <c r="W124" s="80">
        <v>0</v>
      </c>
      <c r="X124" s="80">
        <v>0</v>
      </c>
      <c r="Y124" s="80">
        <v>0</v>
      </c>
      <c r="Z124" s="80">
        <v>0</v>
      </c>
      <c r="AA124" s="80">
        <v>0</v>
      </c>
      <c r="AB124" s="80">
        <v>0</v>
      </c>
      <c r="AC124" s="80">
        <v>0</v>
      </c>
      <c r="AD124" s="80">
        <v>0</v>
      </c>
      <c r="AE124" s="80">
        <v>0</v>
      </c>
      <c r="AF124" s="80">
        <v>0</v>
      </c>
      <c r="AG124" s="80">
        <v>0</v>
      </c>
      <c r="AH124" s="80">
        <v>0</v>
      </c>
      <c r="AI124" s="80">
        <v>0</v>
      </c>
      <c r="AJ124" s="80">
        <v>0</v>
      </c>
      <c r="AK124" s="80"/>
      <c r="AL124" s="80"/>
    </row>
    <row r="125" spans="1:38" ht="16.350000000000001" customHeight="1">
      <c r="A125" s="79" t="s">
        <v>478</v>
      </c>
      <c r="B125" s="80">
        <v>0</v>
      </c>
      <c r="C125" s="80">
        <v>0</v>
      </c>
      <c r="D125" s="80">
        <v>0</v>
      </c>
      <c r="E125" s="80">
        <v>0</v>
      </c>
      <c r="F125" s="80">
        <v>0</v>
      </c>
      <c r="G125" s="80">
        <v>0</v>
      </c>
      <c r="H125" s="80">
        <v>0</v>
      </c>
      <c r="I125" s="80">
        <v>0</v>
      </c>
      <c r="J125" s="80">
        <v>0</v>
      </c>
      <c r="K125" s="80">
        <v>0</v>
      </c>
      <c r="L125" s="80">
        <v>0</v>
      </c>
      <c r="M125" s="80">
        <v>0</v>
      </c>
      <c r="N125" s="80">
        <v>0</v>
      </c>
      <c r="O125" s="80">
        <v>0</v>
      </c>
      <c r="P125" s="80">
        <v>0</v>
      </c>
      <c r="Q125" s="80">
        <v>0</v>
      </c>
      <c r="R125" s="80">
        <v>0</v>
      </c>
      <c r="S125" s="80">
        <v>0</v>
      </c>
      <c r="T125" s="80">
        <v>0</v>
      </c>
      <c r="U125" s="80">
        <v>0</v>
      </c>
      <c r="V125" s="80">
        <v>0</v>
      </c>
      <c r="W125" s="80">
        <v>0</v>
      </c>
      <c r="X125" s="80">
        <v>0</v>
      </c>
      <c r="Y125" s="80">
        <v>0</v>
      </c>
      <c r="Z125" s="80">
        <v>0</v>
      </c>
      <c r="AA125" s="80">
        <v>0</v>
      </c>
      <c r="AB125" s="80">
        <v>0</v>
      </c>
      <c r="AC125" s="80">
        <v>0</v>
      </c>
      <c r="AD125" s="80">
        <v>0</v>
      </c>
      <c r="AE125" s="80">
        <v>0</v>
      </c>
      <c r="AF125" s="80">
        <v>0</v>
      </c>
      <c r="AG125" s="80">
        <v>0</v>
      </c>
      <c r="AH125" s="80">
        <v>0</v>
      </c>
      <c r="AI125" s="80">
        <v>0</v>
      </c>
      <c r="AJ125" s="80">
        <v>0</v>
      </c>
      <c r="AK125" s="80"/>
      <c r="AL125" s="80"/>
    </row>
    <row r="126" spans="1:38" ht="16.350000000000001" customHeight="1">
      <c r="A126" s="79" t="s">
        <v>479</v>
      </c>
      <c r="B126" s="80">
        <v>0</v>
      </c>
      <c r="C126" s="80">
        <v>0</v>
      </c>
      <c r="D126" s="80">
        <v>0</v>
      </c>
      <c r="E126" s="80">
        <v>0</v>
      </c>
      <c r="F126" s="80">
        <v>0</v>
      </c>
      <c r="G126" s="80">
        <v>0</v>
      </c>
      <c r="H126" s="80">
        <v>-98618.51</v>
      </c>
      <c r="I126" s="80">
        <v>0</v>
      </c>
      <c r="J126" s="80">
        <v>0</v>
      </c>
      <c r="K126" s="80">
        <v>0</v>
      </c>
      <c r="L126" s="80">
        <v>0</v>
      </c>
      <c r="M126" s="80">
        <v>0</v>
      </c>
      <c r="N126" s="80">
        <v>0</v>
      </c>
      <c r="O126" s="80">
        <v>0</v>
      </c>
      <c r="P126" s="80">
        <v>0</v>
      </c>
      <c r="Q126" s="80">
        <v>0</v>
      </c>
      <c r="R126" s="80">
        <v>0</v>
      </c>
      <c r="S126" s="80">
        <v>0</v>
      </c>
      <c r="T126" s="80">
        <v>0</v>
      </c>
      <c r="U126" s="80">
        <v>0</v>
      </c>
      <c r="V126" s="80">
        <v>0</v>
      </c>
      <c r="W126" s="80">
        <v>0</v>
      </c>
      <c r="X126" s="80">
        <v>0</v>
      </c>
      <c r="Y126" s="80">
        <v>0</v>
      </c>
      <c r="Z126" s="80">
        <v>0</v>
      </c>
      <c r="AA126" s="80">
        <v>0</v>
      </c>
      <c r="AB126" s="80">
        <v>0</v>
      </c>
      <c r="AC126" s="80">
        <v>0</v>
      </c>
      <c r="AD126" s="80">
        <v>-98618.51</v>
      </c>
      <c r="AE126" s="80">
        <v>0</v>
      </c>
      <c r="AF126" s="80">
        <v>0</v>
      </c>
      <c r="AG126" s="80">
        <v>0</v>
      </c>
      <c r="AH126" s="80">
        <v>0</v>
      </c>
      <c r="AI126" s="80">
        <v>0</v>
      </c>
      <c r="AJ126" s="80">
        <v>98618.51</v>
      </c>
      <c r="AK126" s="80"/>
      <c r="AL126" s="80"/>
    </row>
    <row r="127" spans="1:38" ht="16.350000000000001" customHeight="1">
      <c r="A127" s="79" t="s">
        <v>480</v>
      </c>
      <c r="B127" s="80">
        <v>0</v>
      </c>
      <c r="C127" s="80">
        <v>0</v>
      </c>
      <c r="D127" s="80">
        <v>0</v>
      </c>
      <c r="E127" s="80">
        <v>0</v>
      </c>
      <c r="F127" s="80">
        <v>0</v>
      </c>
      <c r="G127" s="80">
        <v>0</v>
      </c>
      <c r="H127" s="80">
        <v>0</v>
      </c>
      <c r="I127" s="80">
        <v>0</v>
      </c>
      <c r="J127" s="80">
        <v>0</v>
      </c>
      <c r="K127" s="80">
        <v>0</v>
      </c>
      <c r="L127" s="80">
        <v>0</v>
      </c>
      <c r="M127" s="80">
        <v>0</v>
      </c>
      <c r="N127" s="80">
        <v>0</v>
      </c>
      <c r="O127" s="80">
        <v>0</v>
      </c>
      <c r="P127" s="80">
        <v>0</v>
      </c>
      <c r="Q127" s="80">
        <v>0</v>
      </c>
      <c r="R127" s="80">
        <v>0</v>
      </c>
      <c r="S127" s="80">
        <v>0</v>
      </c>
      <c r="T127" s="80">
        <v>0</v>
      </c>
      <c r="U127" s="80">
        <v>0</v>
      </c>
      <c r="V127" s="80">
        <v>0</v>
      </c>
      <c r="W127" s="80">
        <v>0</v>
      </c>
      <c r="X127" s="80">
        <v>0</v>
      </c>
      <c r="Y127" s="80">
        <v>0</v>
      </c>
      <c r="Z127" s="80">
        <v>0</v>
      </c>
      <c r="AA127" s="80">
        <v>0</v>
      </c>
      <c r="AB127" s="80">
        <v>0</v>
      </c>
      <c r="AC127" s="80">
        <v>0</v>
      </c>
      <c r="AD127" s="80">
        <v>0</v>
      </c>
      <c r="AE127" s="80">
        <v>0</v>
      </c>
      <c r="AF127" s="80">
        <v>0</v>
      </c>
      <c r="AG127" s="80">
        <v>0</v>
      </c>
      <c r="AH127" s="80">
        <v>0</v>
      </c>
      <c r="AI127" s="80">
        <v>0</v>
      </c>
      <c r="AJ127" s="80">
        <v>0</v>
      </c>
      <c r="AK127" s="80"/>
      <c r="AL127" s="80"/>
    </row>
    <row r="128" spans="1:38" ht="16.350000000000001" customHeight="1">
      <c r="A128" s="79" t="s">
        <v>481</v>
      </c>
      <c r="B128" s="80">
        <v>0</v>
      </c>
      <c r="C128" s="80">
        <v>0</v>
      </c>
      <c r="D128" s="80">
        <v>0</v>
      </c>
      <c r="E128" s="80">
        <v>0</v>
      </c>
      <c r="F128" s="80">
        <v>0</v>
      </c>
      <c r="G128" s="80">
        <v>0</v>
      </c>
      <c r="H128" s="80">
        <v>0</v>
      </c>
      <c r="I128" s="80">
        <v>0</v>
      </c>
      <c r="J128" s="80">
        <v>0</v>
      </c>
      <c r="K128" s="80">
        <v>0</v>
      </c>
      <c r="L128" s="80">
        <v>0</v>
      </c>
      <c r="M128" s="80">
        <v>0</v>
      </c>
      <c r="N128" s="80">
        <v>0</v>
      </c>
      <c r="O128" s="80">
        <v>0</v>
      </c>
      <c r="P128" s="80">
        <v>0</v>
      </c>
      <c r="Q128" s="80">
        <v>0</v>
      </c>
      <c r="R128" s="80">
        <v>0</v>
      </c>
      <c r="S128" s="80">
        <v>0</v>
      </c>
      <c r="T128" s="80">
        <v>0</v>
      </c>
      <c r="U128" s="80">
        <v>0</v>
      </c>
      <c r="V128" s="80">
        <v>0</v>
      </c>
      <c r="W128" s="80">
        <v>0</v>
      </c>
      <c r="X128" s="80">
        <v>0</v>
      </c>
      <c r="Y128" s="80">
        <v>0</v>
      </c>
      <c r="Z128" s="80">
        <v>0</v>
      </c>
      <c r="AA128" s="80">
        <v>0</v>
      </c>
      <c r="AB128" s="80">
        <v>0</v>
      </c>
      <c r="AC128" s="80">
        <v>0</v>
      </c>
      <c r="AD128" s="80">
        <v>0</v>
      </c>
      <c r="AE128" s="80">
        <v>0</v>
      </c>
      <c r="AF128" s="80">
        <v>0</v>
      </c>
      <c r="AG128" s="80">
        <v>0</v>
      </c>
      <c r="AH128" s="80">
        <v>0</v>
      </c>
      <c r="AI128" s="80">
        <v>0</v>
      </c>
      <c r="AJ128" s="80">
        <v>0</v>
      </c>
      <c r="AK128" s="80"/>
      <c r="AL128" s="80"/>
    </row>
    <row r="129" spans="1:38" ht="16.350000000000001" customHeight="1">
      <c r="A129" s="79" t="s">
        <v>482</v>
      </c>
      <c r="B129" s="80">
        <v>0</v>
      </c>
      <c r="C129" s="80">
        <v>0</v>
      </c>
      <c r="D129" s="80">
        <v>0</v>
      </c>
      <c r="E129" s="80">
        <v>0</v>
      </c>
      <c r="F129" s="80">
        <v>0</v>
      </c>
      <c r="G129" s="80">
        <v>0</v>
      </c>
      <c r="H129" s="80">
        <v>0</v>
      </c>
      <c r="I129" s="80">
        <v>0</v>
      </c>
      <c r="J129" s="80">
        <v>0</v>
      </c>
      <c r="K129" s="80">
        <v>0</v>
      </c>
      <c r="L129" s="80">
        <v>0</v>
      </c>
      <c r="M129" s="80">
        <v>0</v>
      </c>
      <c r="N129" s="80">
        <v>0</v>
      </c>
      <c r="O129" s="80">
        <v>0</v>
      </c>
      <c r="P129" s="80">
        <v>0</v>
      </c>
      <c r="Q129" s="80">
        <v>0</v>
      </c>
      <c r="R129" s="80">
        <v>0</v>
      </c>
      <c r="S129" s="80">
        <v>0</v>
      </c>
      <c r="T129" s="80">
        <v>0</v>
      </c>
      <c r="U129" s="80">
        <v>0</v>
      </c>
      <c r="V129" s="80">
        <v>0</v>
      </c>
      <c r="W129" s="80">
        <v>0</v>
      </c>
      <c r="X129" s="80">
        <v>0</v>
      </c>
      <c r="Y129" s="80">
        <v>0</v>
      </c>
      <c r="Z129" s="80">
        <v>0</v>
      </c>
      <c r="AA129" s="80">
        <v>0</v>
      </c>
      <c r="AB129" s="80">
        <v>0</v>
      </c>
      <c r="AC129" s="80">
        <v>0</v>
      </c>
      <c r="AD129" s="80">
        <v>0</v>
      </c>
      <c r="AE129" s="80">
        <v>0</v>
      </c>
      <c r="AF129" s="80">
        <v>0</v>
      </c>
      <c r="AG129" s="80">
        <v>0</v>
      </c>
      <c r="AH129" s="80">
        <v>0</v>
      </c>
      <c r="AI129" s="80">
        <v>0</v>
      </c>
      <c r="AJ129" s="80">
        <v>0</v>
      </c>
      <c r="AK129" s="80"/>
      <c r="AL129" s="80"/>
    </row>
    <row r="130" spans="1:38" ht="16.350000000000001" customHeight="1">
      <c r="A130" s="79" t="s">
        <v>483</v>
      </c>
      <c r="B130" s="80">
        <v>0</v>
      </c>
      <c r="C130" s="80">
        <v>0</v>
      </c>
      <c r="D130" s="80">
        <v>0</v>
      </c>
      <c r="E130" s="80">
        <v>0</v>
      </c>
      <c r="F130" s="80">
        <v>0</v>
      </c>
      <c r="G130" s="80">
        <v>0</v>
      </c>
      <c r="H130" s="80">
        <v>0</v>
      </c>
      <c r="I130" s="80">
        <v>0</v>
      </c>
      <c r="J130" s="80">
        <v>0</v>
      </c>
      <c r="K130" s="80">
        <v>0</v>
      </c>
      <c r="L130" s="80">
        <v>0</v>
      </c>
      <c r="M130" s="80">
        <v>0</v>
      </c>
      <c r="N130" s="80">
        <v>0</v>
      </c>
      <c r="O130" s="80">
        <v>0</v>
      </c>
      <c r="P130" s="80">
        <v>0</v>
      </c>
      <c r="Q130" s="80">
        <v>0</v>
      </c>
      <c r="R130" s="80">
        <v>0</v>
      </c>
      <c r="S130" s="80">
        <v>0</v>
      </c>
      <c r="T130" s="80">
        <v>0</v>
      </c>
      <c r="U130" s="80">
        <v>0</v>
      </c>
      <c r="V130" s="80">
        <v>0</v>
      </c>
      <c r="W130" s="80">
        <v>0</v>
      </c>
      <c r="X130" s="80">
        <v>0</v>
      </c>
      <c r="Y130" s="80">
        <v>0</v>
      </c>
      <c r="Z130" s="80">
        <v>0</v>
      </c>
      <c r="AA130" s="80">
        <v>0</v>
      </c>
      <c r="AB130" s="80">
        <v>0</v>
      </c>
      <c r="AC130" s="80">
        <v>0</v>
      </c>
      <c r="AD130" s="80">
        <v>0</v>
      </c>
      <c r="AE130" s="80">
        <v>0</v>
      </c>
      <c r="AF130" s="80">
        <v>0</v>
      </c>
      <c r="AG130" s="80">
        <v>0</v>
      </c>
      <c r="AH130" s="80">
        <v>0</v>
      </c>
      <c r="AI130" s="80">
        <v>0</v>
      </c>
      <c r="AJ130" s="80">
        <v>0</v>
      </c>
      <c r="AK130" s="80"/>
      <c r="AL130" s="80"/>
    </row>
    <row r="131" spans="1:38" ht="16.350000000000001" customHeight="1">
      <c r="A131" s="79" t="s">
        <v>484</v>
      </c>
      <c r="B131" s="80">
        <v>0</v>
      </c>
      <c r="C131" s="80">
        <v>0</v>
      </c>
      <c r="D131" s="80">
        <v>0</v>
      </c>
      <c r="E131" s="80">
        <v>0</v>
      </c>
      <c r="F131" s="80">
        <v>0</v>
      </c>
      <c r="G131" s="80">
        <v>0</v>
      </c>
      <c r="H131" s="80">
        <v>0</v>
      </c>
      <c r="I131" s="80">
        <v>0</v>
      </c>
      <c r="J131" s="80">
        <v>0</v>
      </c>
      <c r="K131" s="80">
        <v>0</v>
      </c>
      <c r="L131" s="80">
        <v>0</v>
      </c>
      <c r="M131" s="80">
        <v>0</v>
      </c>
      <c r="N131" s="80">
        <v>0</v>
      </c>
      <c r="O131" s="80">
        <v>0</v>
      </c>
      <c r="P131" s="80">
        <v>0</v>
      </c>
      <c r="Q131" s="80">
        <v>0</v>
      </c>
      <c r="R131" s="80">
        <v>0</v>
      </c>
      <c r="S131" s="80">
        <v>0</v>
      </c>
      <c r="T131" s="80">
        <v>0</v>
      </c>
      <c r="U131" s="80">
        <v>0</v>
      </c>
      <c r="V131" s="80">
        <v>0</v>
      </c>
      <c r="W131" s="80">
        <v>0</v>
      </c>
      <c r="X131" s="80">
        <v>0</v>
      </c>
      <c r="Y131" s="80">
        <v>0</v>
      </c>
      <c r="Z131" s="80">
        <v>0</v>
      </c>
      <c r="AA131" s="80">
        <v>0</v>
      </c>
      <c r="AB131" s="80">
        <v>0</v>
      </c>
      <c r="AC131" s="80">
        <v>0</v>
      </c>
      <c r="AD131" s="80">
        <v>0</v>
      </c>
      <c r="AE131" s="80">
        <v>0</v>
      </c>
      <c r="AF131" s="80">
        <v>0</v>
      </c>
      <c r="AG131" s="80">
        <v>0</v>
      </c>
      <c r="AH131" s="80">
        <v>0</v>
      </c>
      <c r="AI131" s="80">
        <v>0</v>
      </c>
      <c r="AJ131" s="80">
        <v>0</v>
      </c>
      <c r="AK131" s="80"/>
      <c r="AL131" s="80"/>
    </row>
    <row r="132" spans="1:38" ht="16.350000000000001" customHeight="1">
      <c r="A132" s="79" t="s">
        <v>485</v>
      </c>
      <c r="B132" s="80">
        <v>0</v>
      </c>
      <c r="C132" s="80">
        <v>0</v>
      </c>
      <c r="D132" s="80">
        <v>0</v>
      </c>
      <c r="E132" s="80">
        <v>0</v>
      </c>
      <c r="F132" s="80">
        <v>0</v>
      </c>
      <c r="G132" s="80">
        <v>0</v>
      </c>
      <c r="H132" s="80">
        <v>0</v>
      </c>
      <c r="I132" s="80">
        <v>0</v>
      </c>
      <c r="J132" s="80">
        <v>0</v>
      </c>
      <c r="K132" s="80">
        <v>0</v>
      </c>
      <c r="L132" s="80">
        <v>0</v>
      </c>
      <c r="M132" s="80">
        <v>0</v>
      </c>
      <c r="N132" s="80">
        <v>0</v>
      </c>
      <c r="O132" s="80">
        <v>0</v>
      </c>
      <c r="P132" s="80">
        <v>0</v>
      </c>
      <c r="Q132" s="80">
        <v>0</v>
      </c>
      <c r="R132" s="80">
        <v>0</v>
      </c>
      <c r="S132" s="80">
        <v>0</v>
      </c>
      <c r="T132" s="80">
        <v>0</v>
      </c>
      <c r="U132" s="80">
        <v>0</v>
      </c>
      <c r="V132" s="80">
        <v>0</v>
      </c>
      <c r="W132" s="80">
        <v>0</v>
      </c>
      <c r="X132" s="80">
        <v>0</v>
      </c>
      <c r="Y132" s="80">
        <v>0</v>
      </c>
      <c r="Z132" s="80">
        <v>0</v>
      </c>
      <c r="AA132" s="80">
        <v>0</v>
      </c>
      <c r="AB132" s="80">
        <v>0</v>
      </c>
      <c r="AC132" s="80">
        <v>0</v>
      </c>
      <c r="AD132" s="80">
        <v>0</v>
      </c>
      <c r="AE132" s="80">
        <v>0</v>
      </c>
      <c r="AF132" s="80">
        <v>0</v>
      </c>
      <c r="AG132" s="80">
        <v>0</v>
      </c>
      <c r="AH132" s="80">
        <v>0</v>
      </c>
      <c r="AI132" s="80">
        <v>0</v>
      </c>
      <c r="AJ132" s="80">
        <v>0</v>
      </c>
      <c r="AK132" s="80"/>
      <c r="AL132" s="80"/>
    </row>
    <row r="133" spans="1:38" ht="16.350000000000001" customHeight="1">
      <c r="A133" s="79" t="s">
        <v>486</v>
      </c>
      <c r="B133" s="80">
        <v>0</v>
      </c>
      <c r="C133" s="80">
        <v>0</v>
      </c>
      <c r="D133" s="80">
        <v>0</v>
      </c>
      <c r="E133" s="80">
        <v>0</v>
      </c>
      <c r="F133" s="80">
        <v>0</v>
      </c>
      <c r="G133" s="80">
        <v>0</v>
      </c>
      <c r="H133" s="80">
        <v>0</v>
      </c>
      <c r="I133" s="80">
        <v>0</v>
      </c>
      <c r="J133" s="80">
        <v>0</v>
      </c>
      <c r="K133" s="80">
        <v>0</v>
      </c>
      <c r="L133" s="80">
        <v>0</v>
      </c>
      <c r="M133" s="80">
        <v>0</v>
      </c>
      <c r="N133" s="80">
        <v>0</v>
      </c>
      <c r="O133" s="80">
        <v>0</v>
      </c>
      <c r="P133" s="80">
        <v>0</v>
      </c>
      <c r="Q133" s="80">
        <v>0</v>
      </c>
      <c r="R133" s="80">
        <v>0</v>
      </c>
      <c r="S133" s="80">
        <v>0</v>
      </c>
      <c r="T133" s="80">
        <v>0</v>
      </c>
      <c r="U133" s="80">
        <v>0</v>
      </c>
      <c r="V133" s="80">
        <v>0</v>
      </c>
      <c r="W133" s="80">
        <v>0</v>
      </c>
      <c r="X133" s="80">
        <v>0</v>
      </c>
      <c r="Y133" s="80">
        <v>0</v>
      </c>
      <c r="Z133" s="80">
        <v>0</v>
      </c>
      <c r="AA133" s="80">
        <v>0</v>
      </c>
      <c r="AB133" s="80">
        <v>0</v>
      </c>
      <c r="AC133" s="80">
        <v>0</v>
      </c>
      <c r="AD133" s="80">
        <v>0</v>
      </c>
      <c r="AE133" s="80">
        <v>0</v>
      </c>
      <c r="AF133" s="80">
        <v>0</v>
      </c>
      <c r="AG133" s="80">
        <v>0</v>
      </c>
      <c r="AH133" s="80">
        <v>0</v>
      </c>
      <c r="AI133" s="80">
        <v>0</v>
      </c>
      <c r="AJ133" s="80">
        <v>0</v>
      </c>
      <c r="AK133" s="80"/>
      <c r="AL133" s="80"/>
    </row>
    <row r="134" spans="1:38" ht="16.350000000000001" customHeight="1">
      <c r="A134" s="79" t="s">
        <v>487</v>
      </c>
      <c r="B134" s="80">
        <v>0</v>
      </c>
      <c r="C134" s="80">
        <v>-7365</v>
      </c>
      <c r="D134" s="80">
        <v>0</v>
      </c>
      <c r="E134" s="80">
        <v>0</v>
      </c>
      <c r="F134" s="80">
        <v>0</v>
      </c>
      <c r="G134" s="80">
        <v>5400</v>
      </c>
      <c r="H134" s="80">
        <v>-154002.07</v>
      </c>
      <c r="I134" s="80">
        <v>0</v>
      </c>
      <c r="J134" s="80">
        <v>0</v>
      </c>
      <c r="K134" s="80">
        <v>0</v>
      </c>
      <c r="L134" s="80">
        <v>0</v>
      </c>
      <c r="M134" s="80">
        <v>0</v>
      </c>
      <c r="N134" s="80">
        <v>0</v>
      </c>
      <c r="O134" s="80">
        <v>0</v>
      </c>
      <c r="P134" s="80">
        <v>0</v>
      </c>
      <c r="Q134" s="80">
        <v>0</v>
      </c>
      <c r="R134" s="80">
        <v>0</v>
      </c>
      <c r="S134" s="80">
        <v>0</v>
      </c>
      <c r="T134" s="80">
        <v>0</v>
      </c>
      <c r="U134" s="80">
        <v>0</v>
      </c>
      <c r="V134" s="80">
        <v>0</v>
      </c>
      <c r="W134" s="80">
        <v>0</v>
      </c>
      <c r="X134" s="80">
        <v>5400</v>
      </c>
      <c r="Y134" s="80">
        <v>0</v>
      </c>
      <c r="Z134" s="80">
        <v>0</v>
      </c>
      <c r="AA134" s="80">
        <v>0</v>
      </c>
      <c r="AB134" s="80">
        <v>0</v>
      </c>
      <c r="AC134" s="80">
        <v>0</v>
      </c>
      <c r="AD134" s="80">
        <v>-154002.07</v>
      </c>
      <c r="AE134" s="80">
        <v>0</v>
      </c>
      <c r="AF134" s="80">
        <v>0</v>
      </c>
      <c r="AG134" s="80">
        <v>0</v>
      </c>
      <c r="AH134" s="80">
        <v>0</v>
      </c>
      <c r="AI134" s="80">
        <v>0</v>
      </c>
      <c r="AJ134" s="80">
        <v>100298.51</v>
      </c>
      <c r="AK134" s="80"/>
      <c r="AL134" s="80"/>
    </row>
    <row r="135" spans="1:38" ht="16.350000000000001" customHeight="1">
      <c r="A135" s="79" t="s">
        <v>488</v>
      </c>
      <c r="B135" s="80">
        <v>0</v>
      </c>
      <c r="C135" s="80">
        <v>0</v>
      </c>
      <c r="D135" s="80">
        <v>0</v>
      </c>
      <c r="E135" s="80">
        <v>0</v>
      </c>
      <c r="F135" s="80">
        <v>0</v>
      </c>
      <c r="G135" s="80">
        <v>0</v>
      </c>
      <c r="H135" s="80">
        <v>0</v>
      </c>
      <c r="I135" s="80">
        <v>0</v>
      </c>
      <c r="J135" s="80">
        <v>0</v>
      </c>
      <c r="K135" s="80">
        <v>0</v>
      </c>
      <c r="L135" s="80">
        <v>0</v>
      </c>
      <c r="M135" s="80">
        <v>0</v>
      </c>
      <c r="N135" s="80">
        <v>0</v>
      </c>
      <c r="O135" s="80">
        <v>0</v>
      </c>
      <c r="P135" s="80">
        <v>0</v>
      </c>
      <c r="Q135" s="80">
        <v>0</v>
      </c>
      <c r="R135" s="80">
        <v>0</v>
      </c>
      <c r="S135" s="80">
        <v>0</v>
      </c>
      <c r="T135" s="80">
        <v>0</v>
      </c>
      <c r="U135" s="80">
        <v>0</v>
      </c>
      <c r="V135" s="80">
        <v>0</v>
      </c>
      <c r="W135" s="80">
        <v>0</v>
      </c>
      <c r="X135" s="80">
        <v>0</v>
      </c>
      <c r="Y135" s="80">
        <v>0</v>
      </c>
      <c r="Z135" s="80">
        <v>0</v>
      </c>
      <c r="AA135" s="80">
        <v>0</v>
      </c>
      <c r="AB135" s="80">
        <v>0</v>
      </c>
      <c r="AC135" s="80">
        <v>0</v>
      </c>
      <c r="AD135" s="80">
        <v>0</v>
      </c>
      <c r="AE135" s="80">
        <v>0</v>
      </c>
      <c r="AF135" s="80">
        <v>0</v>
      </c>
      <c r="AG135" s="80">
        <v>0</v>
      </c>
      <c r="AH135" s="80">
        <v>0</v>
      </c>
      <c r="AI135" s="80">
        <v>0</v>
      </c>
      <c r="AJ135" s="80">
        <v>0</v>
      </c>
      <c r="AK135" s="80"/>
      <c r="AL135" s="80"/>
    </row>
    <row r="136" spans="1:38" ht="16.350000000000001" customHeight="1">
      <c r="A136" s="79" t="s">
        <v>489</v>
      </c>
      <c r="B136" s="80">
        <v>0</v>
      </c>
      <c r="C136" s="80">
        <v>0</v>
      </c>
      <c r="D136" s="80">
        <v>0</v>
      </c>
      <c r="E136" s="80">
        <v>0</v>
      </c>
      <c r="F136" s="80">
        <v>0</v>
      </c>
      <c r="G136" s="80">
        <v>0</v>
      </c>
      <c r="H136" s="80">
        <v>0</v>
      </c>
      <c r="I136" s="80">
        <v>0</v>
      </c>
      <c r="J136" s="80">
        <v>0</v>
      </c>
      <c r="K136" s="80">
        <v>0</v>
      </c>
      <c r="L136" s="80">
        <v>0</v>
      </c>
      <c r="M136" s="80">
        <v>0</v>
      </c>
      <c r="N136" s="80">
        <v>0</v>
      </c>
      <c r="O136" s="80">
        <v>0</v>
      </c>
      <c r="P136" s="80">
        <v>0</v>
      </c>
      <c r="Q136" s="80">
        <v>0</v>
      </c>
      <c r="R136" s="80">
        <v>0</v>
      </c>
      <c r="S136" s="80">
        <v>0</v>
      </c>
      <c r="T136" s="80">
        <v>0</v>
      </c>
      <c r="U136" s="80">
        <v>0</v>
      </c>
      <c r="V136" s="80">
        <v>0</v>
      </c>
      <c r="W136" s="80">
        <v>0</v>
      </c>
      <c r="X136" s="80">
        <v>0</v>
      </c>
      <c r="Y136" s="80">
        <v>0</v>
      </c>
      <c r="Z136" s="80">
        <v>0</v>
      </c>
      <c r="AA136" s="80">
        <v>0</v>
      </c>
      <c r="AB136" s="80">
        <v>0</v>
      </c>
      <c r="AC136" s="80">
        <v>0</v>
      </c>
      <c r="AD136" s="80">
        <v>0</v>
      </c>
      <c r="AE136" s="80">
        <v>0</v>
      </c>
      <c r="AF136" s="80">
        <v>0</v>
      </c>
      <c r="AG136" s="80">
        <v>0</v>
      </c>
      <c r="AH136" s="80">
        <v>0</v>
      </c>
      <c r="AI136" s="80">
        <v>0</v>
      </c>
      <c r="AJ136" s="80">
        <v>0</v>
      </c>
      <c r="AK136" s="80"/>
      <c r="AL136" s="80"/>
    </row>
    <row r="137" spans="1:38" ht="16.350000000000001" customHeight="1">
      <c r="A137" s="79" t="s">
        <v>490</v>
      </c>
      <c r="B137" s="80">
        <v>0</v>
      </c>
      <c r="C137" s="80">
        <v>0</v>
      </c>
      <c r="D137" s="80">
        <v>0</v>
      </c>
      <c r="E137" s="80">
        <v>0</v>
      </c>
      <c r="F137" s="80">
        <v>0</v>
      </c>
      <c r="G137" s="80">
        <v>0</v>
      </c>
      <c r="H137" s="80">
        <v>0</v>
      </c>
      <c r="I137" s="80">
        <v>0</v>
      </c>
      <c r="J137" s="80">
        <v>0</v>
      </c>
      <c r="K137" s="80">
        <v>0</v>
      </c>
      <c r="L137" s="80">
        <v>0</v>
      </c>
      <c r="M137" s="80">
        <v>0</v>
      </c>
      <c r="N137" s="80">
        <v>0</v>
      </c>
      <c r="O137" s="80">
        <v>0</v>
      </c>
      <c r="P137" s="80">
        <v>0</v>
      </c>
      <c r="Q137" s="80">
        <v>0</v>
      </c>
      <c r="R137" s="80">
        <v>0</v>
      </c>
      <c r="S137" s="80">
        <v>0</v>
      </c>
      <c r="T137" s="80">
        <v>0</v>
      </c>
      <c r="U137" s="80">
        <v>0</v>
      </c>
      <c r="V137" s="80">
        <v>0</v>
      </c>
      <c r="W137" s="80">
        <v>0</v>
      </c>
      <c r="X137" s="80">
        <v>0</v>
      </c>
      <c r="Y137" s="80">
        <v>0</v>
      </c>
      <c r="Z137" s="80">
        <v>0</v>
      </c>
      <c r="AA137" s="80">
        <v>0</v>
      </c>
      <c r="AB137" s="80">
        <v>0</v>
      </c>
      <c r="AC137" s="80">
        <v>0</v>
      </c>
      <c r="AD137" s="80">
        <v>0</v>
      </c>
      <c r="AE137" s="80">
        <v>0</v>
      </c>
      <c r="AF137" s="80">
        <v>0</v>
      </c>
      <c r="AG137" s="80">
        <v>0</v>
      </c>
      <c r="AH137" s="80">
        <v>0</v>
      </c>
      <c r="AI137" s="80">
        <v>0</v>
      </c>
      <c r="AJ137" s="80">
        <v>0</v>
      </c>
      <c r="AK137" s="80"/>
      <c r="AL137" s="80"/>
    </row>
    <row r="138" spans="1:38" ht="16.350000000000001" customHeight="1">
      <c r="A138" s="79" t="s">
        <v>491</v>
      </c>
      <c r="B138" s="80">
        <v>0</v>
      </c>
      <c r="C138" s="80">
        <v>0</v>
      </c>
      <c r="D138" s="80">
        <v>0</v>
      </c>
      <c r="E138" s="80">
        <v>0</v>
      </c>
      <c r="F138" s="80">
        <v>0</v>
      </c>
      <c r="G138" s="80">
        <v>0</v>
      </c>
      <c r="H138" s="80">
        <v>0</v>
      </c>
      <c r="I138" s="80">
        <v>0</v>
      </c>
      <c r="J138" s="80">
        <v>0</v>
      </c>
      <c r="K138" s="80">
        <v>0</v>
      </c>
      <c r="L138" s="80">
        <v>0</v>
      </c>
      <c r="M138" s="80">
        <v>0</v>
      </c>
      <c r="N138" s="80">
        <v>0</v>
      </c>
      <c r="O138" s="80">
        <v>0</v>
      </c>
      <c r="P138" s="80">
        <v>0</v>
      </c>
      <c r="Q138" s="80">
        <v>0</v>
      </c>
      <c r="R138" s="80">
        <v>0</v>
      </c>
      <c r="S138" s="80">
        <v>0</v>
      </c>
      <c r="T138" s="80">
        <v>0</v>
      </c>
      <c r="U138" s="80">
        <v>0</v>
      </c>
      <c r="V138" s="80">
        <v>0</v>
      </c>
      <c r="W138" s="80">
        <v>0</v>
      </c>
      <c r="X138" s="80">
        <v>0</v>
      </c>
      <c r="Y138" s="80">
        <v>0</v>
      </c>
      <c r="Z138" s="80">
        <v>0</v>
      </c>
      <c r="AA138" s="80">
        <v>0</v>
      </c>
      <c r="AB138" s="80">
        <v>0</v>
      </c>
      <c r="AC138" s="80">
        <v>0</v>
      </c>
      <c r="AD138" s="80">
        <v>0</v>
      </c>
      <c r="AE138" s="80">
        <v>0</v>
      </c>
      <c r="AF138" s="80">
        <v>0</v>
      </c>
      <c r="AG138" s="80">
        <v>0</v>
      </c>
      <c r="AH138" s="80">
        <v>0</v>
      </c>
      <c r="AI138" s="80">
        <v>0</v>
      </c>
      <c r="AJ138" s="80">
        <v>0</v>
      </c>
      <c r="AK138" s="80"/>
      <c r="AL138" s="80"/>
    </row>
    <row r="139" spans="1:38" ht="16.350000000000001" customHeight="1">
      <c r="A139" s="79" t="s">
        <v>492</v>
      </c>
      <c r="B139" s="80">
        <v>0</v>
      </c>
      <c r="C139" s="80">
        <v>0</v>
      </c>
      <c r="D139" s="80">
        <v>0</v>
      </c>
      <c r="E139" s="80">
        <v>0</v>
      </c>
      <c r="F139" s="80">
        <v>0</v>
      </c>
      <c r="G139" s="80">
        <v>0</v>
      </c>
      <c r="H139" s="80">
        <v>0</v>
      </c>
      <c r="I139" s="80">
        <v>0</v>
      </c>
      <c r="J139" s="80">
        <v>0</v>
      </c>
      <c r="K139" s="80">
        <v>0</v>
      </c>
      <c r="L139" s="80">
        <v>0</v>
      </c>
      <c r="M139" s="80">
        <v>0</v>
      </c>
      <c r="N139" s="80">
        <v>0</v>
      </c>
      <c r="O139" s="80">
        <v>0</v>
      </c>
      <c r="P139" s="80">
        <v>0</v>
      </c>
      <c r="Q139" s="80">
        <v>0</v>
      </c>
      <c r="R139" s="80">
        <v>0</v>
      </c>
      <c r="S139" s="80">
        <v>0</v>
      </c>
      <c r="T139" s="80">
        <v>0</v>
      </c>
      <c r="U139" s="80">
        <v>0</v>
      </c>
      <c r="V139" s="80">
        <v>0</v>
      </c>
      <c r="W139" s="80">
        <v>0</v>
      </c>
      <c r="X139" s="80">
        <v>0</v>
      </c>
      <c r="Y139" s="80">
        <v>0</v>
      </c>
      <c r="Z139" s="80">
        <v>0</v>
      </c>
      <c r="AA139" s="80">
        <v>0</v>
      </c>
      <c r="AB139" s="80">
        <v>0</v>
      </c>
      <c r="AC139" s="80">
        <v>0</v>
      </c>
      <c r="AD139" s="80">
        <v>0</v>
      </c>
      <c r="AE139" s="80">
        <v>0</v>
      </c>
      <c r="AF139" s="80">
        <v>0</v>
      </c>
      <c r="AG139" s="80">
        <v>0</v>
      </c>
      <c r="AH139" s="80">
        <v>0</v>
      </c>
      <c r="AI139" s="80">
        <v>0</v>
      </c>
      <c r="AJ139" s="80">
        <v>0</v>
      </c>
      <c r="AK139" s="80"/>
      <c r="AL139" s="80"/>
    </row>
    <row r="140" spans="1:38" ht="16.350000000000001" customHeight="1">
      <c r="A140" s="79" t="s">
        <v>493</v>
      </c>
      <c r="B140" s="80">
        <v>0</v>
      </c>
      <c r="C140" s="80">
        <v>0</v>
      </c>
      <c r="D140" s="80">
        <v>0</v>
      </c>
      <c r="E140" s="80">
        <v>0</v>
      </c>
      <c r="F140" s="80">
        <v>0</v>
      </c>
      <c r="G140" s="80">
        <v>0</v>
      </c>
      <c r="H140" s="80">
        <v>0</v>
      </c>
      <c r="I140" s="80">
        <v>0</v>
      </c>
      <c r="J140" s="80">
        <v>0</v>
      </c>
      <c r="K140" s="80">
        <v>0</v>
      </c>
      <c r="L140" s="80">
        <v>0</v>
      </c>
      <c r="M140" s="80">
        <v>0</v>
      </c>
      <c r="N140" s="80">
        <v>0</v>
      </c>
      <c r="O140" s="80">
        <v>0</v>
      </c>
      <c r="P140" s="80">
        <v>0</v>
      </c>
      <c r="Q140" s="80">
        <v>0</v>
      </c>
      <c r="R140" s="80">
        <v>0</v>
      </c>
      <c r="S140" s="80">
        <v>0</v>
      </c>
      <c r="T140" s="80">
        <v>0</v>
      </c>
      <c r="U140" s="80">
        <v>0</v>
      </c>
      <c r="V140" s="80">
        <v>0</v>
      </c>
      <c r="W140" s="80">
        <v>0</v>
      </c>
      <c r="X140" s="80">
        <v>0</v>
      </c>
      <c r="Y140" s="80">
        <v>0</v>
      </c>
      <c r="Z140" s="80">
        <v>0</v>
      </c>
      <c r="AA140" s="80">
        <v>0</v>
      </c>
      <c r="AB140" s="80">
        <v>0</v>
      </c>
      <c r="AC140" s="80">
        <v>0</v>
      </c>
      <c r="AD140" s="80">
        <v>0</v>
      </c>
      <c r="AE140" s="80">
        <v>0</v>
      </c>
      <c r="AF140" s="80">
        <v>0</v>
      </c>
      <c r="AG140" s="80">
        <v>0</v>
      </c>
      <c r="AH140" s="80">
        <v>0</v>
      </c>
      <c r="AI140" s="80">
        <v>0</v>
      </c>
      <c r="AJ140" s="80">
        <v>0</v>
      </c>
      <c r="AK140" s="80"/>
      <c r="AL140" s="80"/>
    </row>
    <row r="141" spans="1:38" ht="16.350000000000001" customHeight="1">
      <c r="A141" s="79" t="s">
        <v>494</v>
      </c>
      <c r="B141" s="80">
        <v>0</v>
      </c>
      <c r="C141" s="80">
        <v>0</v>
      </c>
      <c r="D141" s="80">
        <v>0</v>
      </c>
      <c r="E141" s="80">
        <v>0</v>
      </c>
      <c r="F141" s="80">
        <v>0</v>
      </c>
      <c r="G141" s="80">
        <v>0</v>
      </c>
      <c r="H141" s="80">
        <v>0</v>
      </c>
      <c r="I141" s="80">
        <v>0</v>
      </c>
      <c r="J141" s="80">
        <v>0</v>
      </c>
      <c r="K141" s="80">
        <v>0</v>
      </c>
      <c r="L141" s="80">
        <v>0</v>
      </c>
      <c r="M141" s="80">
        <v>0</v>
      </c>
      <c r="N141" s="80">
        <v>0</v>
      </c>
      <c r="O141" s="80">
        <v>0</v>
      </c>
      <c r="P141" s="80">
        <v>0</v>
      </c>
      <c r="Q141" s="80">
        <v>0</v>
      </c>
      <c r="R141" s="80">
        <v>0</v>
      </c>
      <c r="S141" s="80">
        <v>0</v>
      </c>
      <c r="T141" s="80">
        <v>0</v>
      </c>
      <c r="U141" s="80">
        <v>0</v>
      </c>
      <c r="V141" s="80">
        <v>0</v>
      </c>
      <c r="W141" s="80">
        <v>0</v>
      </c>
      <c r="X141" s="80">
        <v>0</v>
      </c>
      <c r="Y141" s="80">
        <v>0</v>
      </c>
      <c r="Z141" s="80">
        <v>0</v>
      </c>
      <c r="AA141" s="80">
        <v>0</v>
      </c>
      <c r="AB141" s="80">
        <v>0</v>
      </c>
      <c r="AC141" s="80">
        <v>0</v>
      </c>
      <c r="AD141" s="80">
        <v>0</v>
      </c>
      <c r="AE141" s="80">
        <v>0</v>
      </c>
      <c r="AF141" s="80">
        <v>0</v>
      </c>
      <c r="AG141" s="80">
        <v>0</v>
      </c>
      <c r="AH141" s="80">
        <v>0</v>
      </c>
      <c r="AI141" s="80">
        <v>0</v>
      </c>
      <c r="AJ141" s="80">
        <v>0</v>
      </c>
      <c r="AK141" s="80"/>
      <c r="AL141" s="80"/>
    </row>
    <row r="142" spans="1:38" ht="16.350000000000001" customHeight="1">
      <c r="A142" s="79" t="s">
        <v>495</v>
      </c>
      <c r="B142" s="80">
        <v>0</v>
      </c>
      <c r="C142" s="80">
        <v>0</v>
      </c>
      <c r="D142" s="80">
        <v>0</v>
      </c>
      <c r="E142" s="80">
        <v>0</v>
      </c>
      <c r="F142" s="80">
        <v>0</v>
      </c>
      <c r="G142" s="80">
        <v>0</v>
      </c>
      <c r="H142" s="80">
        <v>0</v>
      </c>
      <c r="I142" s="80">
        <v>0</v>
      </c>
      <c r="J142" s="80">
        <v>0</v>
      </c>
      <c r="K142" s="80">
        <v>0</v>
      </c>
      <c r="L142" s="80">
        <v>0</v>
      </c>
      <c r="M142" s="80">
        <v>0</v>
      </c>
      <c r="N142" s="80">
        <v>0</v>
      </c>
      <c r="O142" s="80">
        <v>0</v>
      </c>
      <c r="P142" s="80">
        <v>0</v>
      </c>
      <c r="Q142" s="80">
        <v>0</v>
      </c>
      <c r="R142" s="80">
        <v>0</v>
      </c>
      <c r="S142" s="80">
        <v>0</v>
      </c>
      <c r="T142" s="80">
        <v>0</v>
      </c>
      <c r="U142" s="80">
        <v>0</v>
      </c>
      <c r="V142" s="80">
        <v>0</v>
      </c>
      <c r="W142" s="80">
        <v>0</v>
      </c>
      <c r="X142" s="80">
        <v>0</v>
      </c>
      <c r="Y142" s="80">
        <v>0</v>
      </c>
      <c r="Z142" s="80">
        <v>0</v>
      </c>
      <c r="AA142" s="80">
        <v>0</v>
      </c>
      <c r="AB142" s="80">
        <v>0</v>
      </c>
      <c r="AC142" s="80">
        <v>0</v>
      </c>
      <c r="AD142" s="80">
        <v>0</v>
      </c>
      <c r="AE142" s="80">
        <v>0</v>
      </c>
      <c r="AF142" s="80">
        <v>0</v>
      </c>
      <c r="AG142" s="80">
        <v>0</v>
      </c>
      <c r="AH142" s="80">
        <v>0</v>
      </c>
      <c r="AI142" s="80">
        <v>0</v>
      </c>
      <c r="AJ142" s="80">
        <v>0</v>
      </c>
      <c r="AK142" s="80"/>
      <c r="AL142" s="80"/>
    </row>
    <row r="143" spans="1:38" ht="16.350000000000001" customHeight="1">
      <c r="A143" s="79" t="s">
        <v>496</v>
      </c>
      <c r="B143" s="80">
        <v>0</v>
      </c>
      <c r="C143" s="80">
        <v>0</v>
      </c>
      <c r="D143" s="80">
        <v>0</v>
      </c>
      <c r="E143" s="80">
        <v>0</v>
      </c>
      <c r="F143" s="80">
        <v>0</v>
      </c>
      <c r="G143" s="80">
        <v>0</v>
      </c>
      <c r="H143" s="80">
        <v>0</v>
      </c>
      <c r="I143" s="80">
        <v>0</v>
      </c>
      <c r="J143" s="80">
        <v>0</v>
      </c>
      <c r="K143" s="80">
        <v>0</v>
      </c>
      <c r="L143" s="80">
        <v>0</v>
      </c>
      <c r="M143" s="80">
        <v>0</v>
      </c>
      <c r="N143" s="80">
        <v>0</v>
      </c>
      <c r="O143" s="80">
        <v>0</v>
      </c>
      <c r="P143" s="80">
        <v>0</v>
      </c>
      <c r="Q143" s="80">
        <v>0</v>
      </c>
      <c r="R143" s="80">
        <v>0</v>
      </c>
      <c r="S143" s="80">
        <v>0</v>
      </c>
      <c r="T143" s="80">
        <v>0</v>
      </c>
      <c r="U143" s="80">
        <v>0</v>
      </c>
      <c r="V143" s="80">
        <v>0</v>
      </c>
      <c r="W143" s="80">
        <v>0</v>
      </c>
      <c r="X143" s="80">
        <v>0</v>
      </c>
      <c r="Y143" s="80">
        <v>0</v>
      </c>
      <c r="Z143" s="80">
        <v>0</v>
      </c>
      <c r="AA143" s="80">
        <v>0</v>
      </c>
      <c r="AB143" s="80">
        <v>0</v>
      </c>
      <c r="AC143" s="80">
        <v>0</v>
      </c>
      <c r="AD143" s="80">
        <v>0</v>
      </c>
      <c r="AE143" s="80">
        <v>0</v>
      </c>
      <c r="AF143" s="80">
        <v>0</v>
      </c>
      <c r="AG143" s="80">
        <v>0</v>
      </c>
      <c r="AH143" s="80">
        <v>0</v>
      </c>
      <c r="AI143" s="80">
        <v>0</v>
      </c>
      <c r="AJ143" s="80">
        <v>0</v>
      </c>
      <c r="AK143" s="80"/>
      <c r="AL143" s="80"/>
    </row>
    <row r="144" spans="1:38" ht="16.350000000000001" customHeight="1">
      <c r="A144" s="79" t="s">
        <v>497</v>
      </c>
      <c r="B144" s="80">
        <v>0</v>
      </c>
      <c r="C144" s="80">
        <v>0</v>
      </c>
      <c r="D144" s="80">
        <v>0</v>
      </c>
      <c r="E144" s="80">
        <v>0</v>
      </c>
      <c r="F144" s="80">
        <v>0</v>
      </c>
      <c r="G144" s="80">
        <v>0</v>
      </c>
      <c r="H144" s="80">
        <v>0</v>
      </c>
      <c r="I144" s="80">
        <v>0</v>
      </c>
      <c r="J144" s="80">
        <v>0</v>
      </c>
      <c r="K144" s="80">
        <v>0</v>
      </c>
      <c r="L144" s="80">
        <v>0</v>
      </c>
      <c r="M144" s="80">
        <v>0</v>
      </c>
      <c r="N144" s="80">
        <v>0</v>
      </c>
      <c r="O144" s="80">
        <v>0</v>
      </c>
      <c r="P144" s="80">
        <v>0</v>
      </c>
      <c r="Q144" s="80">
        <v>0</v>
      </c>
      <c r="R144" s="80">
        <v>0</v>
      </c>
      <c r="S144" s="80">
        <v>0</v>
      </c>
      <c r="T144" s="80">
        <v>0</v>
      </c>
      <c r="U144" s="80">
        <v>0</v>
      </c>
      <c r="V144" s="80">
        <v>0</v>
      </c>
      <c r="W144" s="80">
        <v>0</v>
      </c>
      <c r="X144" s="80">
        <v>0</v>
      </c>
      <c r="Y144" s="80">
        <v>0</v>
      </c>
      <c r="Z144" s="80">
        <v>0</v>
      </c>
      <c r="AA144" s="80">
        <v>0</v>
      </c>
      <c r="AB144" s="80">
        <v>0</v>
      </c>
      <c r="AC144" s="80">
        <v>0</v>
      </c>
      <c r="AD144" s="80">
        <v>0</v>
      </c>
      <c r="AE144" s="80">
        <v>0</v>
      </c>
      <c r="AF144" s="80">
        <v>0</v>
      </c>
      <c r="AG144" s="80">
        <v>0</v>
      </c>
      <c r="AH144" s="80">
        <v>0</v>
      </c>
      <c r="AI144" s="80">
        <v>0</v>
      </c>
      <c r="AJ144" s="80">
        <v>0</v>
      </c>
      <c r="AK144" s="80"/>
      <c r="AL144" s="80"/>
    </row>
    <row r="145" spans="1:38" ht="16.350000000000001" customHeight="1">
      <c r="A145" s="79" t="s">
        <v>498</v>
      </c>
      <c r="B145" s="80">
        <v>0</v>
      </c>
      <c r="C145" s="80">
        <v>0</v>
      </c>
      <c r="D145" s="80">
        <v>0</v>
      </c>
      <c r="E145" s="80">
        <v>0</v>
      </c>
      <c r="F145" s="80">
        <v>0</v>
      </c>
      <c r="G145" s="80">
        <v>0</v>
      </c>
      <c r="H145" s="80">
        <v>0</v>
      </c>
      <c r="I145" s="80">
        <v>0</v>
      </c>
      <c r="J145" s="80">
        <v>0</v>
      </c>
      <c r="K145" s="80">
        <v>0</v>
      </c>
      <c r="L145" s="80">
        <v>0</v>
      </c>
      <c r="M145" s="80">
        <v>0</v>
      </c>
      <c r="N145" s="80">
        <v>0</v>
      </c>
      <c r="O145" s="80">
        <v>0</v>
      </c>
      <c r="P145" s="80">
        <v>0</v>
      </c>
      <c r="Q145" s="80">
        <v>0</v>
      </c>
      <c r="R145" s="80">
        <v>0</v>
      </c>
      <c r="S145" s="80">
        <v>0</v>
      </c>
      <c r="T145" s="80">
        <v>0</v>
      </c>
      <c r="U145" s="80">
        <v>0</v>
      </c>
      <c r="V145" s="80">
        <v>0</v>
      </c>
      <c r="W145" s="80">
        <v>0</v>
      </c>
      <c r="X145" s="80">
        <v>0</v>
      </c>
      <c r="Y145" s="80">
        <v>0</v>
      </c>
      <c r="Z145" s="80">
        <v>0</v>
      </c>
      <c r="AA145" s="80">
        <v>0</v>
      </c>
      <c r="AB145" s="80">
        <v>0</v>
      </c>
      <c r="AC145" s="80">
        <v>0</v>
      </c>
      <c r="AD145" s="80">
        <v>0</v>
      </c>
      <c r="AE145" s="80">
        <v>0</v>
      </c>
      <c r="AF145" s="80">
        <v>0</v>
      </c>
      <c r="AG145" s="80">
        <v>0</v>
      </c>
      <c r="AH145" s="80">
        <v>0</v>
      </c>
      <c r="AI145" s="80">
        <v>0</v>
      </c>
      <c r="AJ145" s="80">
        <v>0</v>
      </c>
      <c r="AK145" s="80"/>
      <c r="AL145" s="80"/>
    </row>
    <row r="146" spans="1:38" ht="16.350000000000001" customHeight="1">
      <c r="A146" s="79" t="s">
        <v>499</v>
      </c>
      <c r="B146" s="80">
        <v>0</v>
      </c>
      <c r="C146" s="80">
        <v>0</v>
      </c>
      <c r="D146" s="80">
        <v>0</v>
      </c>
      <c r="E146" s="80">
        <v>0</v>
      </c>
      <c r="F146" s="80">
        <v>0</v>
      </c>
      <c r="G146" s="80">
        <v>0</v>
      </c>
      <c r="H146" s="80">
        <v>0</v>
      </c>
      <c r="I146" s="80">
        <v>0</v>
      </c>
      <c r="J146" s="80">
        <v>0</v>
      </c>
      <c r="K146" s="80">
        <v>0</v>
      </c>
      <c r="L146" s="80">
        <v>0</v>
      </c>
      <c r="M146" s="80">
        <v>0</v>
      </c>
      <c r="N146" s="80">
        <v>0</v>
      </c>
      <c r="O146" s="80">
        <v>0</v>
      </c>
      <c r="P146" s="80">
        <v>0</v>
      </c>
      <c r="Q146" s="80">
        <v>0</v>
      </c>
      <c r="R146" s="80">
        <v>0</v>
      </c>
      <c r="S146" s="80">
        <v>0</v>
      </c>
      <c r="T146" s="80">
        <v>0</v>
      </c>
      <c r="U146" s="80">
        <v>0</v>
      </c>
      <c r="V146" s="80">
        <v>0</v>
      </c>
      <c r="W146" s="80">
        <v>0</v>
      </c>
      <c r="X146" s="80">
        <v>0</v>
      </c>
      <c r="Y146" s="80">
        <v>0</v>
      </c>
      <c r="Z146" s="80">
        <v>0</v>
      </c>
      <c r="AA146" s="80">
        <v>0</v>
      </c>
      <c r="AB146" s="80">
        <v>0</v>
      </c>
      <c r="AC146" s="80">
        <v>0</v>
      </c>
      <c r="AD146" s="80">
        <v>0</v>
      </c>
      <c r="AE146" s="80">
        <v>0</v>
      </c>
      <c r="AF146" s="80">
        <v>0</v>
      </c>
      <c r="AG146" s="80">
        <v>0</v>
      </c>
      <c r="AH146" s="80">
        <v>0</v>
      </c>
      <c r="AI146" s="80">
        <v>0</v>
      </c>
      <c r="AJ146" s="80">
        <v>0</v>
      </c>
      <c r="AK146" s="80"/>
      <c r="AL146" s="80"/>
    </row>
    <row r="147" spans="1:38" ht="16.350000000000001" customHeight="1">
      <c r="A147" s="79" t="s">
        <v>500</v>
      </c>
      <c r="B147" s="80">
        <v>0</v>
      </c>
      <c r="C147" s="80">
        <v>0</v>
      </c>
      <c r="D147" s="80">
        <v>0</v>
      </c>
      <c r="E147" s="80">
        <v>0</v>
      </c>
      <c r="F147" s="80">
        <v>0</v>
      </c>
      <c r="G147" s="80">
        <v>0</v>
      </c>
      <c r="H147" s="80">
        <v>0</v>
      </c>
      <c r="I147" s="80">
        <v>0</v>
      </c>
      <c r="J147" s="80">
        <v>0</v>
      </c>
      <c r="K147" s="80">
        <v>0</v>
      </c>
      <c r="L147" s="80">
        <v>0</v>
      </c>
      <c r="M147" s="80">
        <v>0</v>
      </c>
      <c r="N147" s="80">
        <v>0</v>
      </c>
      <c r="O147" s="80">
        <v>0</v>
      </c>
      <c r="P147" s="80">
        <v>0</v>
      </c>
      <c r="Q147" s="80">
        <v>0</v>
      </c>
      <c r="R147" s="80">
        <v>0</v>
      </c>
      <c r="S147" s="80">
        <v>0</v>
      </c>
      <c r="T147" s="80">
        <v>0</v>
      </c>
      <c r="U147" s="80">
        <v>0</v>
      </c>
      <c r="V147" s="80">
        <v>0</v>
      </c>
      <c r="W147" s="80">
        <v>0</v>
      </c>
      <c r="X147" s="80">
        <v>0</v>
      </c>
      <c r="Y147" s="80">
        <v>0</v>
      </c>
      <c r="Z147" s="80">
        <v>0</v>
      </c>
      <c r="AA147" s="80">
        <v>0</v>
      </c>
      <c r="AB147" s="80">
        <v>0</v>
      </c>
      <c r="AC147" s="80">
        <v>0</v>
      </c>
      <c r="AD147" s="80">
        <v>0</v>
      </c>
      <c r="AE147" s="80">
        <v>0</v>
      </c>
      <c r="AF147" s="80">
        <v>0</v>
      </c>
      <c r="AG147" s="80">
        <v>0</v>
      </c>
      <c r="AH147" s="80">
        <v>0</v>
      </c>
      <c r="AI147" s="80">
        <v>0</v>
      </c>
      <c r="AJ147" s="80">
        <v>3333333.33</v>
      </c>
      <c r="AK147" s="80"/>
      <c r="AL147" s="80"/>
    </row>
    <row r="148" spans="1:38" ht="16.350000000000001" customHeight="1">
      <c r="A148" s="79" t="s">
        <v>501</v>
      </c>
      <c r="B148" s="80">
        <v>0</v>
      </c>
      <c r="C148" s="80">
        <v>0</v>
      </c>
      <c r="D148" s="80">
        <v>0</v>
      </c>
      <c r="E148" s="80">
        <v>0</v>
      </c>
      <c r="F148" s="80">
        <v>0</v>
      </c>
      <c r="G148" s="80">
        <v>0</v>
      </c>
      <c r="H148" s="80">
        <v>0</v>
      </c>
      <c r="I148" s="80">
        <v>0</v>
      </c>
      <c r="J148" s="80">
        <v>0</v>
      </c>
      <c r="K148" s="80">
        <v>0</v>
      </c>
      <c r="L148" s="80">
        <v>0</v>
      </c>
      <c r="M148" s="80">
        <v>0</v>
      </c>
      <c r="N148" s="80">
        <v>0</v>
      </c>
      <c r="O148" s="80">
        <v>0</v>
      </c>
      <c r="P148" s="80">
        <v>0</v>
      </c>
      <c r="Q148" s="80">
        <v>0</v>
      </c>
      <c r="R148" s="80">
        <v>0</v>
      </c>
      <c r="S148" s="80">
        <v>0</v>
      </c>
      <c r="T148" s="80">
        <v>0</v>
      </c>
      <c r="U148" s="80">
        <v>0</v>
      </c>
      <c r="V148" s="80">
        <v>0</v>
      </c>
      <c r="W148" s="80">
        <v>0</v>
      </c>
      <c r="X148" s="80">
        <v>0</v>
      </c>
      <c r="Y148" s="80">
        <v>0</v>
      </c>
      <c r="Z148" s="80">
        <v>0</v>
      </c>
      <c r="AA148" s="80">
        <v>0</v>
      </c>
      <c r="AB148" s="80">
        <v>0</v>
      </c>
      <c r="AC148" s="80">
        <v>0</v>
      </c>
      <c r="AD148" s="80">
        <v>0</v>
      </c>
      <c r="AE148" s="80">
        <v>0</v>
      </c>
      <c r="AF148" s="80">
        <v>0</v>
      </c>
      <c r="AG148" s="80">
        <v>0</v>
      </c>
      <c r="AH148" s="80">
        <v>0</v>
      </c>
      <c r="AI148" s="80">
        <v>0</v>
      </c>
      <c r="AJ148" s="80">
        <v>0</v>
      </c>
      <c r="AK148" s="80"/>
      <c r="AL148" s="80"/>
    </row>
    <row r="149" spans="1:38" ht="16.350000000000001" customHeight="1">
      <c r="A149" s="79" t="s">
        <v>502</v>
      </c>
      <c r="B149" s="80">
        <v>0</v>
      </c>
      <c r="C149" s="80">
        <v>0</v>
      </c>
      <c r="D149" s="80">
        <v>0</v>
      </c>
      <c r="E149" s="80">
        <v>0</v>
      </c>
      <c r="F149" s="80">
        <v>0</v>
      </c>
      <c r="G149" s="80">
        <v>0</v>
      </c>
      <c r="H149" s="80">
        <v>0</v>
      </c>
      <c r="I149" s="80">
        <v>0</v>
      </c>
      <c r="J149" s="80">
        <v>0</v>
      </c>
      <c r="K149" s="80">
        <v>0</v>
      </c>
      <c r="L149" s="80">
        <v>0</v>
      </c>
      <c r="M149" s="80">
        <v>0</v>
      </c>
      <c r="N149" s="80">
        <v>0</v>
      </c>
      <c r="O149" s="80">
        <v>0</v>
      </c>
      <c r="P149" s="80">
        <v>0</v>
      </c>
      <c r="Q149" s="80">
        <v>0</v>
      </c>
      <c r="R149" s="80">
        <v>0</v>
      </c>
      <c r="S149" s="80">
        <v>0</v>
      </c>
      <c r="T149" s="80">
        <v>0</v>
      </c>
      <c r="U149" s="80">
        <v>0</v>
      </c>
      <c r="V149" s="80">
        <v>0</v>
      </c>
      <c r="W149" s="80">
        <v>0</v>
      </c>
      <c r="X149" s="80">
        <v>0</v>
      </c>
      <c r="Y149" s="80">
        <v>0</v>
      </c>
      <c r="Z149" s="80">
        <v>0</v>
      </c>
      <c r="AA149" s="80">
        <v>0</v>
      </c>
      <c r="AB149" s="80">
        <v>0</v>
      </c>
      <c r="AC149" s="80">
        <v>0</v>
      </c>
      <c r="AD149" s="80">
        <v>0</v>
      </c>
      <c r="AE149" s="80">
        <v>0</v>
      </c>
      <c r="AF149" s="80">
        <v>0</v>
      </c>
      <c r="AG149" s="80">
        <v>0</v>
      </c>
      <c r="AH149" s="80">
        <v>0</v>
      </c>
      <c r="AI149" s="80">
        <v>43722.720000000001</v>
      </c>
      <c r="AJ149" s="80">
        <v>-43722.720000000001</v>
      </c>
      <c r="AK149" s="80"/>
      <c r="AL149" s="80"/>
    </row>
    <row r="150" spans="1:38" ht="16.350000000000001" customHeight="1">
      <c r="A150" s="79" t="s">
        <v>503</v>
      </c>
      <c r="B150" s="80">
        <v>0</v>
      </c>
      <c r="C150" s="80">
        <v>0</v>
      </c>
      <c r="D150" s="80">
        <v>0</v>
      </c>
      <c r="E150" s="80">
        <v>0</v>
      </c>
      <c r="F150" s="80">
        <v>0</v>
      </c>
      <c r="G150" s="80">
        <v>0</v>
      </c>
      <c r="H150" s="80">
        <v>0</v>
      </c>
      <c r="I150" s="80">
        <v>0</v>
      </c>
      <c r="J150" s="80">
        <v>0</v>
      </c>
      <c r="K150" s="80">
        <v>0</v>
      </c>
      <c r="L150" s="80">
        <v>0</v>
      </c>
      <c r="M150" s="80">
        <v>0</v>
      </c>
      <c r="N150" s="80">
        <v>0</v>
      </c>
      <c r="O150" s="80">
        <v>0</v>
      </c>
      <c r="P150" s="80">
        <v>0</v>
      </c>
      <c r="Q150" s="80">
        <v>0</v>
      </c>
      <c r="R150" s="80">
        <v>0</v>
      </c>
      <c r="S150" s="80">
        <v>0</v>
      </c>
      <c r="T150" s="80">
        <v>0</v>
      </c>
      <c r="U150" s="80">
        <v>0</v>
      </c>
      <c r="V150" s="80">
        <v>0</v>
      </c>
      <c r="W150" s="80">
        <v>0</v>
      </c>
      <c r="X150" s="80">
        <v>0</v>
      </c>
      <c r="Y150" s="80">
        <v>0</v>
      </c>
      <c r="Z150" s="80">
        <v>0</v>
      </c>
      <c r="AA150" s="80">
        <v>0</v>
      </c>
      <c r="AB150" s="80">
        <v>0</v>
      </c>
      <c r="AC150" s="80">
        <v>0</v>
      </c>
      <c r="AD150" s="80">
        <v>0</v>
      </c>
      <c r="AE150" s="80">
        <v>0</v>
      </c>
      <c r="AF150" s="80">
        <v>0</v>
      </c>
      <c r="AG150" s="80">
        <v>0</v>
      </c>
      <c r="AH150" s="80">
        <v>0</v>
      </c>
      <c r="AI150" s="80">
        <v>0</v>
      </c>
      <c r="AJ150" s="80">
        <v>0</v>
      </c>
      <c r="AK150" s="80"/>
      <c r="AL150" s="80"/>
    </row>
    <row r="151" spans="1:38" ht="16.350000000000001" customHeight="1">
      <c r="A151" s="79" t="s">
        <v>504</v>
      </c>
      <c r="B151" s="80">
        <v>0</v>
      </c>
      <c r="C151" s="80">
        <v>0</v>
      </c>
      <c r="D151" s="80">
        <v>0</v>
      </c>
      <c r="E151" s="80">
        <v>0</v>
      </c>
      <c r="F151" s="80">
        <v>0</v>
      </c>
      <c r="G151" s="80">
        <v>0</v>
      </c>
      <c r="H151" s="80">
        <v>0</v>
      </c>
      <c r="I151" s="80">
        <v>0</v>
      </c>
      <c r="J151" s="80">
        <v>0</v>
      </c>
      <c r="K151" s="80">
        <v>0</v>
      </c>
      <c r="L151" s="80">
        <v>0</v>
      </c>
      <c r="M151" s="80">
        <v>0</v>
      </c>
      <c r="N151" s="80">
        <v>0</v>
      </c>
      <c r="O151" s="80">
        <v>0</v>
      </c>
      <c r="P151" s="80">
        <v>0</v>
      </c>
      <c r="Q151" s="80">
        <v>0</v>
      </c>
      <c r="R151" s="80">
        <v>0</v>
      </c>
      <c r="S151" s="80">
        <v>0</v>
      </c>
      <c r="T151" s="80">
        <v>0</v>
      </c>
      <c r="U151" s="80">
        <v>0</v>
      </c>
      <c r="V151" s="80">
        <v>0</v>
      </c>
      <c r="W151" s="80">
        <v>0</v>
      </c>
      <c r="X151" s="80">
        <v>0</v>
      </c>
      <c r="Y151" s="80">
        <v>0</v>
      </c>
      <c r="Z151" s="80">
        <v>0</v>
      </c>
      <c r="AA151" s="80">
        <v>0</v>
      </c>
      <c r="AB151" s="80">
        <v>0</v>
      </c>
      <c r="AC151" s="80">
        <v>0</v>
      </c>
      <c r="AD151" s="80">
        <v>0</v>
      </c>
      <c r="AE151" s="80">
        <v>0</v>
      </c>
      <c r="AF151" s="80">
        <v>0</v>
      </c>
      <c r="AG151" s="80">
        <v>0</v>
      </c>
      <c r="AH151" s="80">
        <v>0</v>
      </c>
      <c r="AI151" s="80">
        <v>43722.720000000001</v>
      </c>
      <c r="AJ151" s="80">
        <v>3289610.61</v>
      </c>
      <c r="AK151" s="80"/>
      <c r="AL151" s="80"/>
    </row>
    <row r="152" spans="1:38" ht="16.350000000000001" customHeight="1">
      <c r="A152" s="79" t="s">
        <v>505</v>
      </c>
      <c r="B152" s="80">
        <v>0</v>
      </c>
      <c r="C152" s="80">
        <v>104735.8931</v>
      </c>
      <c r="D152" s="80">
        <v>0</v>
      </c>
      <c r="E152" s="80">
        <v>0</v>
      </c>
      <c r="F152" s="80">
        <v>776075.94750000001</v>
      </c>
      <c r="G152" s="80">
        <v>-3926.1756</v>
      </c>
      <c r="H152" s="80">
        <v>825626.16639999999</v>
      </c>
      <c r="I152" s="80">
        <v>0</v>
      </c>
      <c r="J152" s="80">
        <v>0</v>
      </c>
      <c r="K152" s="80">
        <v>0</v>
      </c>
      <c r="L152" s="80">
        <v>0</v>
      </c>
      <c r="M152" s="80">
        <v>0</v>
      </c>
      <c r="N152" s="80">
        <v>-9510.4030000000002</v>
      </c>
      <c r="O152" s="80">
        <v>-38698.654575</v>
      </c>
      <c r="P152" s="80">
        <v>-89620.832874999993</v>
      </c>
      <c r="Q152" s="80">
        <v>5612.3290999999999</v>
      </c>
      <c r="R152" s="80">
        <v>880526.27407499996</v>
      </c>
      <c r="S152" s="80">
        <v>27767.234775000001</v>
      </c>
      <c r="T152" s="80">
        <v>0</v>
      </c>
      <c r="U152" s="80">
        <v>0</v>
      </c>
      <c r="V152" s="80">
        <v>0</v>
      </c>
      <c r="W152" s="80">
        <v>-619.10379999999998</v>
      </c>
      <c r="X152" s="80">
        <v>-3307.0718000000002</v>
      </c>
      <c r="Y152" s="80">
        <v>0</v>
      </c>
      <c r="Z152" s="80">
        <v>0</v>
      </c>
      <c r="AA152" s="80">
        <v>0</v>
      </c>
      <c r="AB152" s="80">
        <v>0</v>
      </c>
      <c r="AC152" s="80">
        <v>34579.367375000002</v>
      </c>
      <c r="AD152" s="80">
        <v>-117752.11990000001</v>
      </c>
      <c r="AE152" s="80">
        <v>-21864.5</v>
      </c>
      <c r="AF152" s="80">
        <v>930663.41892500001</v>
      </c>
      <c r="AG152" s="80">
        <v>0</v>
      </c>
      <c r="AH152" s="80">
        <v>0</v>
      </c>
      <c r="AI152" s="80">
        <v>43722.720000000001</v>
      </c>
      <c r="AJ152" s="80">
        <v>580995.58180000004</v>
      </c>
      <c r="AK152" s="80"/>
      <c r="AL152" s="80"/>
    </row>
    <row r="153" spans="1:38" ht="16.350000000000001" customHeight="1">
      <c r="A153" s="79" t="s">
        <v>506</v>
      </c>
      <c r="B153" s="80">
        <v>0</v>
      </c>
      <c r="C153" s="80">
        <v>23011515.359999999</v>
      </c>
      <c r="D153" s="80">
        <v>0</v>
      </c>
      <c r="E153" s="80">
        <v>0</v>
      </c>
      <c r="F153" s="80">
        <v>6171062.9500000002</v>
      </c>
      <c r="G153" s="80">
        <v>12748424.65</v>
      </c>
      <c r="H153" s="80">
        <v>3870909.84</v>
      </c>
      <c r="I153" s="80">
        <v>1854900.32</v>
      </c>
      <c r="J153" s="80">
        <v>1363105.24</v>
      </c>
      <c r="K153" s="80">
        <v>1091666.03</v>
      </c>
      <c r="L153" s="80">
        <v>0</v>
      </c>
      <c r="M153" s="80">
        <v>607664.12</v>
      </c>
      <c r="N153" s="80">
        <v>566986.38</v>
      </c>
      <c r="O153" s="80">
        <v>708331.65</v>
      </c>
      <c r="P153" s="80">
        <v>1920420.47</v>
      </c>
      <c r="Q153" s="80">
        <v>1147606.31</v>
      </c>
      <c r="R153" s="80">
        <v>900448.02</v>
      </c>
      <c r="S153" s="80">
        <v>319606</v>
      </c>
      <c r="T153" s="80">
        <v>0</v>
      </c>
      <c r="U153" s="80">
        <v>2300558.2799999998</v>
      </c>
      <c r="V153" s="80">
        <v>3267875.29</v>
      </c>
      <c r="W153" s="80">
        <v>3572213.34</v>
      </c>
      <c r="X153" s="80">
        <v>1729996.82</v>
      </c>
      <c r="Y153" s="80">
        <v>653088</v>
      </c>
      <c r="Z153" s="80">
        <v>796797.99</v>
      </c>
      <c r="AA153" s="80">
        <v>427894.93</v>
      </c>
      <c r="AB153" s="80">
        <v>0</v>
      </c>
      <c r="AC153" s="80">
        <v>765148.21</v>
      </c>
      <c r="AD153" s="80">
        <v>1140992.19</v>
      </c>
      <c r="AE153" s="80">
        <v>1316869.03</v>
      </c>
      <c r="AF153" s="80">
        <v>647900.41</v>
      </c>
      <c r="AG153" s="80">
        <v>1115061.24</v>
      </c>
      <c r="AH153" s="80">
        <v>248044</v>
      </c>
      <c r="AI153" s="80">
        <v>2425098.66</v>
      </c>
      <c r="AJ153" s="80">
        <v>36273911.520000003</v>
      </c>
      <c r="AK153" s="80"/>
      <c r="AL153" s="80"/>
    </row>
    <row r="154" spans="1:38" ht="16.350000000000001" customHeight="1">
      <c r="A154" s="79" t="s">
        <v>507</v>
      </c>
      <c r="B154" s="80">
        <v>0</v>
      </c>
      <c r="C154" s="80">
        <v>460169.86</v>
      </c>
      <c r="D154" s="80">
        <v>0</v>
      </c>
      <c r="E154" s="80">
        <v>0</v>
      </c>
      <c r="F154" s="80">
        <v>25461.87</v>
      </c>
      <c r="G154" s="80">
        <v>234190.17</v>
      </c>
      <c r="H154" s="80">
        <v>76590</v>
      </c>
      <c r="I154" s="80">
        <v>13090</v>
      </c>
      <c r="J154" s="80">
        <v>11835</v>
      </c>
      <c r="K154" s="80">
        <v>9389.84</v>
      </c>
      <c r="L154" s="80">
        <v>0</v>
      </c>
      <c r="M154" s="80">
        <v>4040</v>
      </c>
      <c r="N154" s="80">
        <v>5155.3500000000004</v>
      </c>
      <c r="O154" s="80">
        <v>2581.52</v>
      </c>
      <c r="P154" s="80">
        <v>6580</v>
      </c>
      <c r="Q154" s="80">
        <v>0</v>
      </c>
      <c r="R154" s="80">
        <v>3745</v>
      </c>
      <c r="S154" s="80">
        <v>3360</v>
      </c>
      <c r="T154" s="80">
        <v>0</v>
      </c>
      <c r="U154" s="80">
        <v>72384.89</v>
      </c>
      <c r="V154" s="80">
        <v>89815.02</v>
      </c>
      <c r="W154" s="80">
        <v>37045</v>
      </c>
      <c r="X154" s="80">
        <v>13510</v>
      </c>
      <c r="Y154" s="80">
        <v>14875</v>
      </c>
      <c r="Z154" s="80">
        <v>5135.26</v>
      </c>
      <c r="AA154" s="80">
        <v>1425</v>
      </c>
      <c r="AB154" s="80">
        <v>0</v>
      </c>
      <c r="AC154" s="80">
        <v>2545</v>
      </c>
      <c r="AD154" s="80">
        <v>32015</v>
      </c>
      <c r="AE154" s="80">
        <v>37075</v>
      </c>
      <c r="AF154" s="80">
        <v>4955</v>
      </c>
      <c r="AG154" s="80">
        <v>8310</v>
      </c>
      <c r="AH154" s="80">
        <v>3525</v>
      </c>
      <c r="AI154" s="80">
        <v>60490.68</v>
      </c>
      <c r="AJ154" s="80">
        <v>818915.14</v>
      </c>
      <c r="AK154" s="80"/>
      <c r="AL154" s="80"/>
    </row>
    <row r="155" spans="1:38" ht="16.350000000000001" customHeight="1">
      <c r="A155" s="79" t="s">
        <v>508</v>
      </c>
      <c r="B155" s="80">
        <v>0</v>
      </c>
      <c r="C155" s="80">
        <v>471916.79999999999</v>
      </c>
      <c r="D155" s="80">
        <v>0</v>
      </c>
      <c r="E155" s="80">
        <v>0</v>
      </c>
      <c r="F155" s="80">
        <v>123421.27</v>
      </c>
      <c r="G155" s="80">
        <v>255903.09</v>
      </c>
      <c r="H155" s="80">
        <v>82910.27</v>
      </c>
      <c r="I155" s="80">
        <v>56934.11</v>
      </c>
      <c r="J155" s="80">
        <v>27728.720000000001</v>
      </c>
      <c r="K155" s="80">
        <v>22208.49</v>
      </c>
      <c r="L155" s="80">
        <v>0</v>
      </c>
      <c r="M155" s="80">
        <v>12153.29</v>
      </c>
      <c r="N155" s="80">
        <v>11339.73</v>
      </c>
      <c r="O155" s="80">
        <v>14166.64</v>
      </c>
      <c r="P155" s="80">
        <v>38408.400000000001</v>
      </c>
      <c r="Q155" s="80">
        <v>22952.13</v>
      </c>
      <c r="R155" s="80">
        <v>18008.96</v>
      </c>
      <c r="S155" s="80">
        <v>6392.12</v>
      </c>
      <c r="T155" s="80">
        <v>0</v>
      </c>
      <c r="U155" s="80">
        <v>46011.17</v>
      </c>
      <c r="V155" s="80">
        <v>65389.02</v>
      </c>
      <c r="W155" s="80">
        <v>71518.42</v>
      </c>
      <c r="X155" s="80">
        <v>34599.94</v>
      </c>
      <c r="Y155" s="80">
        <v>13890.68</v>
      </c>
      <c r="Z155" s="80">
        <v>15935.96</v>
      </c>
      <c r="AA155" s="80">
        <v>8557.9</v>
      </c>
      <c r="AB155" s="80">
        <v>0</v>
      </c>
      <c r="AC155" s="80">
        <v>15582.29</v>
      </c>
      <c r="AD155" s="80">
        <v>23886.639999999999</v>
      </c>
      <c r="AE155" s="80">
        <v>27102.18</v>
      </c>
      <c r="AF155" s="80">
        <v>16339.16</v>
      </c>
      <c r="AG155" s="80">
        <v>22667.040000000001</v>
      </c>
      <c r="AH155" s="80">
        <v>5061.68</v>
      </c>
      <c r="AI155" s="80">
        <v>51057.59</v>
      </c>
      <c r="AJ155" s="80">
        <v>926687.15</v>
      </c>
      <c r="AK155" s="80"/>
      <c r="AL155" s="80"/>
    </row>
    <row r="156" spans="1:38" ht="16.350000000000001" customHeight="1">
      <c r="A156" s="79" t="s">
        <v>509</v>
      </c>
      <c r="B156" s="80">
        <v>0</v>
      </c>
      <c r="C156" s="80">
        <v>0</v>
      </c>
      <c r="D156" s="80">
        <v>0</v>
      </c>
      <c r="E156" s="80">
        <v>0</v>
      </c>
      <c r="F156" s="80">
        <v>9553.36</v>
      </c>
      <c r="G156" s="80">
        <v>17064.669999999998</v>
      </c>
      <c r="H156" s="80">
        <v>27932.5</v>
      </c>
      <c r="I156" s="80">
        <v>1195.25</v>
      </c>
      <c r="J156" s="80">
        <v>5702.58</v>
      </c>
      <c r="K156" s="80">
        <v>897</v>
      </c>
      <c r="L156" s="80">
        <v>0</v>
      </c>
      <c r="M156" s="80">
        <v>0</v>
      </c>
      <c r="N156" s="80">
        <v>4051.04</v>
      </c>
      <c r="O156" s="80">
        <v>1886.79</v>
      </c>
      <c r="P156" s="80">
        <v>0</v>
      </c>
      <c r="Q156" s="80">
        <v>0</v>
      </c>
      <c r="R156" s="80">
        <v>3615.53</v>
      </c>
      <c r="S156" s="80">
        <v>0</v>
      </c>
      <c r="T156" s="80">
        <v>0</v>
      </c>
      <c r="U156" s="80">
        <v>13436.2</v>
      </c>
      <c r="V156" s="80">
        <v>0</v>
      </c>
      <c r="W156" s="80">
        <v>3628.47</v>
      </c>
      <c r="X156" s="80">
        <v>0</v>
      </c>
      <c r="Y156" s="80">
        <v>0</v>
      </c>
      <c r="Z156" s="80">
        <v>0</v>
      </c>
      <c r="AA156" s="80">
        <v>0</v>
      </c>
      <c r="AB156" s="80">
        <v>0</v>
      </c>
      <c r="AC156" s="80">
        <v>0</v>
      </c>
      <c r="AD156" s="80">
        <v>22821.23</v>
      </c>
      <c r="AE156" s="80">
        <v>1996.27</v>
      </c>
      <c r="AF156" s="80">
        <v>3115</v>
      </c>
      <c r="AG156" s="80">
        <v>5702.58</v>
      </c>
      <c r="AH156" s="80">
        <v>0</v>
      </c>
      <c r="AI156" s="80">
        <v>9537.01</v>
      </c>
      <c r="AJ156" s="80">
        <v>247107.79</v>
      </c>
      <c r="AK156" s="80"/>
      <c r="AL156" s="80"/>
    </row>
    <row r="157" spans="1:38" ht="16.350000000000001" customHeight="1">
      <c r="A157" s="79" t="s">
        <v>510</v>
      </c>
      <c r="B157" s="80">
        <v>0</v>
      </c>
      <c r="C157" s="80">
        <v>4435495.41</v>
      </c>
      <c r="D157" s="80">
        <v>0</v>
      </c>
      <c r="E157" s="80">
        <v>0</v>
      </c>
      <c r="F157" s="80">
        <v>1207301.25</v>
      </c>
      <c r="G157" s="80">
        <v>2820131.49</v>
      </c>
      <c r="H157" s="80">
        <v>861658.23</v>
      </c>
      <c r="I157" s="80">
        <v>1461805</v>
      </c>
      <c r="J157" s="80">
        <v>170109.72</v>
      </c>
      <c r="K157" s="80">
        <v>214981.78</v>
      </c>
      <c r="L157" s="80">
        <v>0</v>
      </c>
      <c r="M157" s="80">
        <v>164787.98000000001</v>
      </c>
      <c r="N157" s="80">
        <v>100909.25</v>
      </c>
      <c r="O157" s="80">
        <v>166078.04</v>
      </c>
      <c r="P157" s="80">
        <v>327609.28999999998</v>
      </c>
      <c r="Q157" s="80">
        <v>198226.36</v>
      </c>
      <c r="R157" s="80">
        <v>184780.01</v>
      </c>
      <c r="S157" s="80">
        <v>64910.32</v>
      </c>
      <c r="T157" s="80">
        <v>0</v>
      </c>
      <c r="U157" s="80">
        <v>475286.04</v>
      </c>
      <c r="V157" s="80">
        <v>769977.18</v>
      </c>
      <c r="W157" s="80">
        <v>639680.55000000005</v>
      </c>
      <c r="X157" s="80">
        <v>415676.27</v>
      </c>
      <c r="Y157" s="80">
        <v>151178.74</v>
      </c>
      <c r="Z157" s="80">
        <v>236580.31</v>
      </c>
      <c r="AA157" s="80">
        <v>131752.4</v>
      </c>
      <c r="AB157" s="80">
        <v>0</v>
      </c>
      <c r="AC157" s="80">
        <v>130971.99</v>
      </c>
      <c r="AD157" s="80">
        <v>300529.82</v>
      </c>
      <c r="AE157" s="80">
        <v>311797.94</v>
      </c>
      <c r="AF157" s="80">
        <v>118358.48</v>
      </c>
      <c r="AG157" s="80">
        <v>112621.65</v>
      </c>
      <c r="AH157" s="80">
        <v>57488.07</v>
      </c>
      <c r="AI157" s="80">
        <v>609293.51</v>
      </c>
      <c r="AJ157" s="80">
        <v>9300450.7300000004</v>
      </c>
      <c r="AK157" s="80"/>
      <c r="AL157" s="80"/>
    </row>
    <row r="158" spans="1:38" ht="16.350000000000001" customHeight="1">
      <c r="A158" s="79" t="s">
        <v>511</v>
      </c>
      <c r="B158" s="80">
        <v>0</v>
      </c>
      <c r="C158" s="80">
        <v>0</v>
      </c>
      <c r="D158" s="80">
        <v>0</v>
      </c>
      <c r="E158" s="80">
        <v>0</v>
      </c>
      <c r="F158" s="80">
        <v>0</v>
      </c>
      <c r="G158" s="80">
        <v>0</v>
      </c>
      <c r="H158" s="80">
        <v>0</v>
      </c>
      <c r="I158" s="80">
        <v>0</v>
      </c>
      <c r="J158" s="80">
        <v>0</v>
      </c>
      <c r="K158" s="80">
        <v>0</v>
      </c>
      <c r="L158" s="80">
        <v>0</v>
      </c>
      <c r="M158" s="80">
        <v>0</v>
      </c>
      <c r="N158" s="80">
        <v>0</v>
      </c>
      <c r="O158" s="80">
        <v>0</v>
      </c>
      <c r="P158" s="80">
        <v>0</v>
      </c>
      <c r="Q158" s="80">
        <v>0</v>
      </c>
      <c r="R158" s="80">
        <v>0</v>
      </c>
      <c r="S158" s="80">
        <v>0</v>
      </c>
      <c r="T158" s="80">
        <v>0</v>
      </c>
      <c r="U158" s="80">
        <v>0</v>
      </c>
      <c r="V158" s="80">
        <v>0</v>
      </c>
      <c r="W158" s="80">
        <v>0</v>
      </c>
      <c r="X158" s="80">
        <v>0</v>
      </c>
      <c r="Y158" s="80">
        <v>0</v>
      </c>
      <c r="Z158" s="80">
        <v>0</v>
      </c>
      <c r="AA158" s="80">
        <v>0</v>
      </c>
      <c r="AB158" s="80">
        <v>0</v>
      </c>
      <c r="AC158" s="80">
        <v>0</v>
      </c>
      <c r="AD158" s="80">
        <v>0</v>
      </c>
      <c r="AE158" s="80">
        <v>0</v>
      </c>
      <c r="AF158" s="80">
        <v>0</v>
      </c>
      <c r="AG158" s="80">
        <v>0</v>
      </c>
      <c r="AH158" s="80">
        <v>0</v>
      </c>
      <c r="AI158" s="80">
        <v>0</v>
      </c>
      <c r="AJ158" s="80">
        <v>200000</v>
      </c>
      <c r="AK158" s="80"/>
      <c r="AL158" s="80"/>
    </row>
    <row r="159" spans="1:38" ht="16.350000000000001" customHeight="1">
      <c r="A159" s="79" t="s">
        <v>512</v>
      </c>
      <c r="B159" s="80">
        <v>0</v>
      </c>
      <c r="C159" s="80">
        <v>-1575.5</v>
      </c>
      <c r="D159" s="80">
        <v>0</v>
      </c>
      <c r="E159" s="80">
        <v>0</v>
      </c>
      <c r="F159" s="80">
        <v>-1575.5</v>
      </c>
      <c r="G159" s="80">
        <v>-6302</v>
      </c>
      <c r="H159" s="80">
        <v>-4726.5</v>
      </c>
      <c r="I159" s="80">
        <v>-1575.5</v>
      </c>
      <c r="J159" s="80">
        <v>0</v>
      </c>
      <c r="K159" s="80">
        <v>-945.3</v>
      </c>
      <c r="L159" s="80">
        <v>0</v>
      </c>
      <c r="M159" s="80">
        <v>0</v>
      </c>
      <c r="N159" s="80">
        <v>0</v>
      </c>
      <c r="O159" s="80">
        <v>0</v>
      </c>
      <c r="P159" s="80">
        <v>-1575.5</v>
      </c>
      <c r="Q159" s="80">
        <v>0</v>
      </c>
      <c r="R159" s="80">
        <v>0</v>
      </c>
      <c r="S159" s="80">
        <v>0</v>
      </c>
      <c r="T159" s="80">
        <v>0</v>
      </c>
      <c r="U159" s="80">
        <v>0</v>
      </c>
      <c r="V159" s="80">
        <v>0</v>
      </c>
      <c r="W159" s="80">
        <v>-4726.5</v>
      </c>
      <c r="X159" s="80">
        <v>-1575.5</v>
      </c>
      <c r="Y159" s="80">
        <v>0</v>
      </c>
      <c r="Z159" s="80">
        <v>0</v>
      </c>
      <c r="AA159" s="80">
        <v>0</v>
      </c>
      <c r="AB159" s="80">
        <v>0</v>
      </c>
      <c r="AC159" s="80">
        <v>-4726.5</v>
      </c>
      <c r="AD159" s="80">
        <v>0</v>
      </c>
      <c r="AE159" s="80">
        <v>0</v>
      </c>
      <c r="AF159" s="80">
        <v>0</v>
      </c>
      <c r="AG159" s="80">
        <v>0</v>
      </c>
      <c r="AH159" s="80">
        <v>0</v>
      </c>
      <c r="AI159" s="80">
        <v>0</v>
      </c>
      <c r="AJ159" s="80">
        <v>153164.24</v>
      </c>
      <c r="AK159" s="80"/>
      <c r="AL159" s="80"/>
    </row>
    <row r="160" spans="1:38" ht="16.350000000000001" customHeight="1">
      <c r="A160" s="79" t="s">
        <v>513</v>
      </c>
      <c r="B160" s="80">
        <v>0</v>
      </c>
      <c r="C160" s="80">
        <v>576601.78</v>
      </c>
      <c r="D160" s="80">
        <v>0</v>
      </c>
      <c r="E160" s="80">
        <v>0</v>
      </c>
      <c r="F160" s="80">
        <v>0</v>
      </c>
      <c r="G160" s="80">
        <v>3707.59</v>
      </c>
      <c r="H160" s="80">
        <v>115206.21</v>
      </c>
      <c r="I160" s="80">
        <v>63521.38</v>
      </c>
      <c r="J160" s="80">
        <v>20160</v>
      </c>
      <c r="K160" s="80">
        <v>14507.59</v>
      </c>
      <c r="L160" s="80">
        <v>0</v>
      </c>
      <c r="M160" s="80">
        <v>0</v>
      </c>
      <c r="N160" s="80">
        <v>0</v>
      </c>
      <c r="O160" s="80">
        <v>0</v>
      </c>
      <c r="P160" s="80">
        <v>0</v>
      </c>
      <c r="Q160" s="80">
        <v>0</v>
      </c>
      <c r="R160" s="80">
        <v>0</v>
      </c>
      <c r="S160" s="80">
        <v>0</v>
      </c>
      <c r="T160" s="80">
        <v>0</v>
      </c>
      <c r="U160" s="80">
        <v>0</v>
      </c>
      <c r="V160" s="80">
        <v>0</v>
      </c>
      <c r="W160" s="80">
        <v>3707.59</v>
      </c>
      <c r="X160" s="80">
        <v>0</v>
      </c>
      <c r="Y160" s="80">
        <v>0</v>
      </c>
      <c r="Z160" s="80">
        <v>0</v>
      </c>
      <c r="AA160" s="80">
        <v>0</v>
      </c>
      <c r="AB160" s="80">
        <v>0</v>
      </c>
      <c r="AC160" s="80">
        <v>13966.21</v>
      </c>
      <c r="AD160" s="80">
        <v>53340</v>
      </c>
      <c r="AE160" s="80">
        <v>38240</v>
      </c>
      <c r="AF160" s="80">
        <v>9660</v>
      </c>
      <c r="AG160" s="80">
        <v>15120</v>
      </c>
      <c r="AH160" s="80">
        <v>5040</v>
      </c>
      <c r="AI160" s="80">
        <v>127780</v>
      </c>
      <c r="AJ160" s="80">
        <v>713489.65</v>
      </c>
      <c r="AK160" s="80"/>
      <c r="AL160" s="80"/>
    </row>
    <row r="161" spans="1:38" ht="16.350000000000001" customHeight="1">
      <c r="A161" s="79" t="s">
        <v>514</v>
      </c>
      <c r="B161" s="80">
        <v>0</v>
      </c>
      <c r="C161" s="80">
        <v>585722.31999999995</v>
      </c>
      <c r="D161" s="80">
        <v>0</v>
      </c>
      <c r="E161" s="80">
        <v>0</v>
      </c>
      <c r="F161" s="80">
        <v>128860.35</v>
      </c>
      <c r="G161" s="80">
        <v>24448.5</v>
      </c>
      <c r="H161" s="80">
        <v>0</v>
      </c>
      <c r="I161" s="80">
        <v>0</v>
      </c>
      <c r="J161" s="80">
        <v>0</v>
      </c>
      <c r="K161" s="80">
        <v>0</v>
      </c>
      <c r="L161" s="80">
        <v>0</v>
      </c>
      <c r="M161" s="80">
        <v>128860.35</v>
      </c>
      <c r="N161" s="80">
        <v>0</v>
      </c>
      <c r="O161" s="80">
        <v>0</v>
      </c>
      <c r="P161" s="80">
        <v>0</v>
      </c>
      <c r="Q161" s="80">
        <v>0</v>
      </c>
      <c r="R161" s="80">
        <v>0</v>
      </c>
      <c r="S161" s="80">
        <v>0</v>
      </c>
      <c r="T161" s="80">
        <v>0</v>
      </c>
      <c r="U161" s="80">
        <v>24448.5</v>
      </c>
      <c r="V161" s="80">
        <v>0</v>
      </c>
      <c r="W161" s="80">
        <v>0</v>
      </c>
      <c r="X161" s="80">
        <v>0</v>
      </c>
      <c r="Y161" s="80">
        <v>0</v>
      </c>
      <c r="Z161" s="80">
        <v>0</v>
      </c>
      <c r="AA161" s="80">
        <v>0</v>
      </c>
      <c r="AB161" s="80">
        <v>0</v>
      </c>
      <c r="AC161" s="80">
        <v>0</v>
      </c>
      <c r="AD161" s="80">
        <v>0</v>
      </c>
      <c r="AE161" s="80">
        <v>0</v>
      </c>
      <c r="AF161" s="80">
        <v>0</v>
      </c>
      <c r="AG161" s="80">
        <v>0</v>
      </c>
      <c r="AH161" s="80">
        <v>0</v>
      </c>
      <c r="AI161" s="80">
        <v>638223.34</v>
      </c>
      <c r="AJ161" s="80">
        <v>0</v>
      </c>
      <c r="AK161" s="80"/>
      <c r="AL161" s="80"/>
    </row>
    <row r="162" spans="1:38" ht="16.350000000000001" customHeight="1">
      <c r="A162" s="79" t="s">
        <v>515</v>
      </c>
      <c r="B162" s="80">
        <v>0</v>
      </c>
      <c r="C162" s="80">
        <v>0</v>
      </c>
      <c r="D162" s="80">
        <v>0</v>
      </c>
      <c r="E162" s="80">
        <v>0</v>
      </c>
      <c r="F162" s="80">
        <v>0</v>
      </c>
      <c r="G162" s="80">
        <v>0</v>
      </c>
      <c r="H162" s="80">
        <v>0</v>
      </c>
      <c r="I162" s="80">
        <v>0</v>
      </c>
      <c r="J162" s="80">
        <v>0</v>
      </c>
      <c r="K162" s="80">
        <v>0</v>
      </c>
      <c r="L162" s="80">
        <v>0</v>
      </c>
      <c r="M162" s="80">
        <v>0</v>
      </c>
      <c r="N162" s="80">
        <v>0</v>
      </c>
      <c r="O162" s="80">
        <v>0</v>
      </c>
      <c r="P162" s="80">
        <v>0</v>
      </c>
      <c r="Q162" s="80">
        <v>0</v>
      </c>
      <c r="R162" s="80">
        <v>0</v>
      </c>
      <c r="S162" s="80">
        <v>0</v>
      </c>
      <c r="T162" s="80">
        <v>0</v>
      </c>
      <c r="U162" s="80">
        <v>0</v>
      </c>
      <c r="V162" s="80">
        <v>0</v>
      </c>
      <c r="W162" s="80">
        <v>0</v>
      </c>
      <c r="X162" s="80">
        <v>0</v>
      </c>
      <c r="Y162" s="80">
        <v>0</v>
      </c>
      <c r="Z162" s="80">
        <v>0</v>
      </c>
      <c r="AA162" s="80">
        <v>0</v>
      </c>
      <c r="AB162" s="80">
        <v>0</v>
      </c>
      <c r="AC162" s="80">
        <v>0</v>
      </c>
      <c r="AD162" s="80">
        <v>0</v>
      </c>
      <c r="AE162" s="80">
        <v>0</v>
      </c>
      <c r="AF162" s="80">
        <v>0</v>
      </c>
      <c r="AG162" s="80">
        <v>0</v>
      </c>
      <c r="AH162" s="80">
        <v>0</v>
      </c>
      <c r="AI162" s="80">
        <v>0</v>
      </c>
      <c r="AJ162" s="80">
        <v>0</v>
      </c>
      <c r="AK162" s="80"/>
      <c r="AL162" s="80"/>
    </row>
    <row r="163" spans="1:38" ht="16.350000000000001" customHeight="1">
      <c r="A163" s="79" t="s">
        <v>516</v>
      </c>
      <c r="B163" s="80">
        <v>0</v>
      </c>
      <c r="C163" s="80">
        <v>29539846.030000001</v>
      </c>
      <c r="D163" s="80">
        <v>0</v>
      </c>
      <c r="E163" s="80">
        <v>0</v>
      </c>
      <c r="F163" s="80">
        <v>7664085.5499999998</v>
      </c>
      <c r="G163" s="80">
        <v>16097568.16</v>
      </c>
      <c r="H163" s="80">
        <v>5030480.55</v>
      </c>
      <c r="I163" s="80">
        <v>3449870.56</v>
      </c>
      <c r="J163" s="80">
        <v>1598641.26</v>
      </c>
      <c r="K163" s="80">
        <v>1352705.43</v>
      </c>
      <c r="L163" s="80">
        <v>0</v>
      </c>
      <c r="M163" s="80">
        <v>917505.74</v>
      </c>
      <c r="N163" s="80">
        <v>688441.75</v>
      </c>
      <c r="O163" s="80">
        <v>893044.64</v>
      </c>
      <c r="P163" s="80">
        <v>2291442.66</v>
      </c>
      <c r="Q163" s="80">
        <v>1368784.8</v>
      </c>
      <c r="R163" s="80">
        <v>1110597.52</v>
      </c>
      <c r="S163" s="80">
        <v>394268.44</v>
      </c>
      <c r="T163" s="80">
        <v>0</v>
      </c>
      <c r="U163" s="80">
        <v>2932125.08</v>
      </c>
      <c r="V163" s="80">
        <v>4193056.51</v>
      </c>
      <c r="W163" s="80">
        <v>4323066.87</v>
      </c>
      <c r="X163" s="80">
        <v>2192207.5299999998</v>
      </c>
      <c r="Y163" s="80">
        <v>833032.42</v>
      </c>
      <c r="Z163" s="80">
        <v>1054449.52</v>
      </c>
      <c r="AA163" s="80">
        <v>569630.23</v>
      </c>
      <c r="AB163" s="80">
        <v>0</v>
      </c>
      <c r="AC163" s="80">
        <v>923487.2</v>
      </c>
      <c r="AD163" s="80">
        <v>1573584.88</v>
      </c>
      <c r="AE163" s="80">
        <v>1733080.42</v>
      </c>
      <c r="AF163" s="80">
        <v>800328.05</v>
      </c>
      <c r="AG163" s="80">
        <v>1279482.51</v>
      </c>
      <c r="AH163" s="80">
        <v>319158.75</v>
      </c>
      <c r="AI163" s="80">
        <v>3921480.79</v>
      </c>
      <c r="AJ163" s="80">
        <v>48633726.219999999</v>
      </c>
      <c r="AK163" s="80"/>
      <c r="AL163" s="80"/>
    </row>
    <row r="164" spans="1:38" ht="16.350000000000001" customHeight="1">
      <c r="A164" s="79" t="s">
        <v>517</v>
      </c>
      <c r="B164" s="80">
        <v>0</v>
      </c>
      <c r="C164" s="80">
        <v>0</v>
      </c>
      <c r="D164" s="80">
        <v>0</v>
      </c>
      <c r="E164" s="80">
        <v>0</v>
      </c>
      <c r="F164" s="80">
        <v>0</v>
      </c>
      <c r="G164" s="80">
        <v>1842206</v>
      </c>
      <c r="H164" s="80">
        <v>1169623.77</v>
      </c>
      <c r="I164" s="80">
        <v>84500</v>
      </c>
      <c r="J164" s="80">
        <v>0</v>
      </c>
      <c r="K164" s="80">
        <v>4250.84</v>
      </c>
      <c r="L164" s="80">
        <v>0</v>
      </c>
      <c r="M164" s="80">
        <v>0</v>
      </c>
      <c r="N164" s="80">
        <v>0</v>
      </c>
      <c r="O164" s="80">
        <v>0</v>
      </c>
      <c r="P164" s="80">
        <v>0</v>
      </c>
      <c r="Q164" s="80">
        <v>0</v>
      </c>
      <c r="R164" s="80">
        <v>0</v>
      </c>
      <c r="S164" s="80">
        <v>0</v>
      </c>
      <c r="T164" s="80">
        <v>0</v>
      </c>
      <c r="U164" s="80">
        <v>0</v>
      </c>
      <c r="V164" s="80">
        <v>1655900</v>
      </c>
      <c r="W164" s="80">
        <v>0</v>
      </c>
      <c r="X164" s="80">
        <v>121650</v>
      </c>
      <c r="Y164" s="80">
        <v>64656</v>
      </c>
      <c r="Z164" s="80">
        <v>0</v>
      </c>
      <c r="AA164" s="80">
        <v>0</v>
      </c>
      <c r="AB164" s="80">
        <v>0</v>
      </c>
      <c r="AC164" s="80">
        <v>36590.75</v>
      </c>
      <c r="AD164" s="80">
        <v>0</v>
      </c>
      <c r="AE164" s="80">
        <v>0</v>
      </c>
      <c r="AF164" s="80">
        <v>1133033.02</v>
      </c>
      <c r="AG164" s="80">
        <v>0</v>
      </c>
      <c r="AH164" s="80">
        <v>0</v>
      </c>
      <c r="AI164" s="80">
        <v>0</v>
      </c>
      <c r="AJ164" s="80">
        <v>7839695.9900000002</v>
      </c>
      <c r="AK164" s="80"/>
      <c r="AL164" s="80"/>
    </row>
    <row r="165" spans="1:38" ht="16.350000000000001" customHeight="1">
      <c r="A165" s="79" t="s">
        <v>518</v>
      </c>
      <c r="B165" s="80">
        <v>0</v>
      </c>
      <c r="C165" s="80">
        <v>0</v>
      </c>
      <c r="D165" s="80">
        <v>0</v>
      </c>
      <c r="E165" s="80">
        <v>0</v>
      </c>
      <c r="F165" s="80">
        <v>0</v>
      </c>
      <c r="G165" s="80">
        <v>320743.02</v>
      </c>
      <c r="H165" s="80">
        <v>424096.02</v>
      </c>
      <c r="I165" s="80">
        <v>0</v>
      </c>
      <c r="J165" s="80">
        <v>0</v>
      </c>
      <c r="K165" s="80">
        <v>0</v>
      </c>
      <c r="L165" s="80">
        <v>0</v>
      </c>
      <c r="M165" s="80">
        <v>0</v>
      </c>
      <c r="N165" s="80">
        <v>0</v>
      </c>
      <c r="O165" s="80">
        <v>0</v>
      </c>
      <c r="P165" s="80">
        <v>0</v>
      </c>
      <c r="Q165" s="80">
        <v>0</v>
      </c>
      <c r="R165" s="80">
        <v>0</v>
      </c>
      <c r="S165" s="80">
        <v>0</v>
      </c>
      <c r="T165" s="80">
        <v>0</v>
      </c>
      <c r="U165" s="80">
        <v>0</v>
      </c>
      <c r="V165" s="80">
        <v>97087.38</v>
      </c>
      <c r="W165" s="80">
        <v>0</v>
      </c>
      <c r="X165" s="80">
        <v>223655.64</v>
      </c>
      <c r="Y165" s="80">
        <v>0</v>
      </c>
      <c r="Z165" s="80">
        <v>0</v>
      </c>
      <c r="AA165" s="80">
        <v>0</v>
      </c>
      <c r="AB165" s="80">
        <v>0</v>
      </c>
      <c r="AC165" s="80">
        <v>0</v>
      </c>
      <c r="AD165" s="80">
        <v>0</v>
      </c>
      <c r="AE165" s="80">
        <v>0</v>
      </c>
      <c r="AF165" s="80">
        <v>424096.02</v>
      </c>
      <c r="AG165" s="80">
        <v>0</v>
      </c>
      <c r="AH165" s="80">
        <v>0</v>
      </c>
      <c r="AI165" s="80">
        <v>0</v>
      </c>
      <c r="AJ165" s="80">
        <v>19431675.219999999</v>
      </c>
      <c r="AK165" s="80"/>
      <c r="AL165" s="80"/>
    </row>
    <row r="166" spans="1:38" ht="16.350000000000001" customHeight="1">
      <c r="A166" s="79" t="s">
        <v>519</v>
      </c>
      <c r="B166" s="80">
        <v>0</v>
      </c>
      <c r="C166" s="80">
        <v>-1770025.0368999999</v>
      </c>
      <c r="D166" s="80">
        <v>15212.99</v>
      </c>
      <c r="E166" s="80">
        <v>0</v>
      </c>
      <c r="F166" s="80">
        <v>61800.427499999998</v>
      </c>
      <c r="G166" s="80">
        <v>163993.76439999999</v>
      </c>
      <c r="H166" s="80">
        <v>368723.52639999997</v>
      </c>
      <c r="I166" s="80">
        <v>0</v>
      </c>
      <c r="J166" s="80">
        <v>-1.41</v>
      </c>
      <c r="K166" s="80">
        <v>-0.74</v>
      </c>
      <c r="L166" s="80">
        <v>0</v>
      </c>
      <c r="M166" s="80">
        <v>-18.13</v>
      </c>
      <c r="N166" s="80">
        <v>374042.88699999999</v>
      </c>
      <c r="O166" s="80">
        <v>399564.55542500003</v>
      </c>
      <c r="P166" s="80">
        <v>-244657.51287499999</v>
      </c>
      <c r="Q166" s="80">
        <v>-127801.0309</v>
      </c>
      <c r="R166" s="80">
        <v>-381829.58592500002</v>
      </c>
      <c r="S166" s="80">
        <v>42499.244774999999</v>
      </c>
      <c r="T166" s="80">
        <v>0</v>
      </c>
      <c r="U166" s="80">
        <v>247.64</v>
      </c>
      <c r="V166" s="80">
        <v>131124.24</v>
      </c>
      <c r="W166" s="80">
        <v>3702.9461999999999</v>
      </c>
      <c r="X166" s="80">
        <v>28741.158200000002</v>
      </c>
      <c r="Y166" s="80">
        <v>177.75</v>
      </c>
      <c r="Z166" s="80">
        <v>0</v>
      </c>
      <c r="AA166" s="80">
        <v>0.03</v>
      </c>
      <c r="AB166" s="80">
        <v>0</v>
      </c>
      <c r="AC166" s="80">
        <v>-6908.4926249999999</v>
      </c>
      <c r="AD166" s="80">
        <v>89746.130099999995</v>
      </c>
      <c r="AE166" s="80">
        <v>134257.66</v>
      </c>
      <c r="AF166" s="80">
        <v>151628.228925</v>
      </c>
      <c r="AG166" s="80">
        <v>-1.41</v>
      </c>
      <c r="AH166" s="80">
        <v>0</v>
      </c>
      <c r="AI166" s="80">
        <v>0</v>
      </c>
      <c r="AJ166" s="80">
        <v>5308377.9018000001</v>
      </c>
      <c r="AK166" s="80"/>
      <c r="AL166" s="80"/>
    </row>
    <row r="167" spans="1:38" ht="16.350000000000001" customHeight="1">
      <c r="A167" s="79" t="s">
        <v>520</v>
      </c>
      <c r="B167" s="80">
        <v>0</v>
      </c>
      <c r="C167" s="80">
        <v>88800</v>
      </c>
      <c r="D167" s="80">
        <v>0</v>
      </c>
      <c r="E167" s="80">
        <v>0</v>
      </c>
      <c r="F167" s="80">
        <v>22910.44</v>
      </c>
      <c r="G167" s="80">
        <v>0</v>
      </c>
      <c r="H167" s="80">
        <v>0</v>
      </c>
      <c r="I167" s="80">
        <v>0</v>
      </c>
      <c r="J167" s="80">
        <v>0</v>
      </c>
      <c r="K167" s="80">
        <v>0</v>
      </c>
      <c r="L167" s="80">
        <v>0</v>
      </c>
      <c r="M167" s="80">
        <v>22910.44</v>
      </c>
      <c r="N167" s="80">
        <v>0</v>
      </c>
      <c r="O167" s="80">
        <v>0</v>
      </c>
      <c r="P167" s="80">
        <v>0</v>
      </c>
      <c r="Q167" s="80">
        <v>0</v>
      </c>
      <c r="R167" s="80">
        <v>0</v>
      </c>
      <c r="S167" s="80">
        <v>0</v>
      </c>
      <c r="T167" s="80">
        <v>0</v>
      </c>
      <c r="U167" s="80">
        <v>0</v>
      </c>
      <c r="V167" s="80">
        <v>0</v>
      </c>
      <c r="W167" s="80">
        <v>0</v>
      </c>
      <c r="X167" s="80">
        <v>0</v>
      </c>
      <c r="Y167" s="80">
        <v>0</v>
      </c>
      <c r="Z167" s="80">
        <v>0</v>
      </c>
      <c r="AA167" s="80">
        <v>0</v>
      </c>
      <c r="AB167" s="80">
        <v>0</v>
      </c>
      <c r="AC167" s="80">
        <v>0</v>
      </c>
      <c r="AD167" s="80">
        <v>0</v>
      </c>
      <c r="AE167" s="80">
        <v>0</v>
      </c>
      <c r="AF167" s="80">
        <v>0</v>
      </c>
      <c r="AG167" s="80">
        <v>0</v>
      </c>
      <c r="AH167" s="80">
        <v>0</v>
      </c>
      <c r="AI167" s="80">
        <v>0</v>
      </c>
      <c r="AJ167" s="80">
        <v>117982.75</v>
      </c>
      <c r="AK167" s="80"/>
      <c r="AL167" s="80"/>
    </row>
    <row r="168" spans="1:38" ht="16.350000000000001" customHeight="1">
      <c r="A168" s="79" t="s">
        <v>521</v>
      </c>
      <c r="B168" s="80">
        <v>0</v>
      </c>
      <c r="C168" s="80">
        <v>0</v>
      </c>
      <c r="D168" s="80">
        <v>0</v>
      </c>
      <c r="E168" s="80">
        <v>0</v>
      </c>
      <c r="F168" s="80">
        <v>0</v>
      </c>
      <c r="G168" s="80">
        <v>0</v>
      </c>
      <c r="H168" s="80">
        <v>0</v>
      </c>
      <c r="I168" s="80">
        <v>0</v>
      </c>
      <c r="J168" s="80">
        <v>0</v>
      </c>
      <c r="K168" s="80">
        <v>0</v>
      </c>
      <c r="L168" s="80">
        <v>0</v>
      </c>
      <c r="M168" s="80">
        <v>0</v>
      </c>
      <c r="N168" s="80">
        <v>0</v>
      </c>
      <c r="O168" s="80">
        <v>0</v>
      </c>
      <c r="P168" s="80">
        <v>0</v>
      </c>
      <c r="Q168" s="80">
        <v>0</v>
      </c>
      <c r="R168" s="80">
        <v>0</v>
      </c>
      <c r="S168" s="80">
        <v>0</v>
      </c>
      <c r="T168" s="80">
        <v>0</v>
      </c>
      <c r="U168" s="80">
        <v>0</v>
      </c>
      <c r="V168" s="80">
        <v>0</v>
      </c>
      <c r="W168" s="80">
        <v>0</v>
      </c>
      <c r="X168" s="80">
        <v>0</v>
      </c>
      <c r="Y168" s="80">
        <v>0</v>
      </c>
      <c r="Z168" s="80">
        <v>0</v>
      </c>
      <c r="AA168" s="80">
        <v>0</v>
      </c>
      <c r="AB168" s="80">
        <v>0</v>
      </c>
      <c r="AC168" s="80">
        <v>0</v>
      </c>
      <c r="AD168" s="80">
        <v>0</v>
      </c>
      <c r="AE168" s="80">
        <v>0</v>
      </c>
      <c r="AF168" s="80">
        <v>0</v>
      </c>
      <c r="AG168" s="80">
        <v>0</v>
      </c>
      <c r="AH168" s="80">
        <v>0</v>
      </c>
      <c r="AI168" s="80">
        <v>0</v>
      </c>
      <c r="AJ168" s="80">
        <v>-8493.15</v>
      </c>
      <c r="AK168" s="80"/>
      <c r="AL168" s="80"/>
    </row>
    <row r="169" spans="1:38" ht="16.350000000000001" customHeight="1">
      <c r="A169" s="79" t="s">
        <v>522</v>
      </c>
      <c r="B169" s="80">
        <v>0</v>
      </c>
      <c r="C169" s="80">
        <v>-1681225.0368999999</v>
      </c>
      <c r="D169" s="80">
        <v>15212.99</v>
      </c>
      <c r="E169" s="80">
        <v>0</v>
      </c>
      <c r="F169" s="80">
        <v>84710.867499999993</v>
      </c>
      <c r="G169" s="80">
        <v>2326942.7843999998</v>
      </c>
      <c r="H169" s="80">
        <v>1962443.3163999999</v>
      </c>
      <c r="I169" s="80">
        <v>84500</v>
      </c>
      <c r="J169" s="80">
        <v>-1.41</v>
      </c>
      <c r="K169" s="80">
        <v>4250.1000000000004</v>
      </c>
      <c r="L169" s="80">
        <v>0</v>
      </c>
      <c r="M169" s="80">
        <v>22892.31</v>
      </c>
      <c r="N169" s="80">
        <v>374042.88699999999</v>
      </c>
      <c r="O169" s="80">
        <v>399564.55542500003</v>
      </c>
      <c r="P169" s="80">
        <v>-244657.51287499999</v>
      </c>
      <c r="Q169" s="80">
        <v>-127801.0309</v>
      </c>
      <c r="R169" s="80">
        <v>-381829.58592500002</v>
      </c>
      <c r="S169" s="80">
        <v>42499.244774999999</v>
      </c>
      <c r="T169" s="80">
        <v>0</v>
      </c>
      <c r="U169" s="80">
        <v>247.64</v>
      </c>
      <c r="V169" s="80">
        <v>1884111.62</v>
      </c>
      <c r="W169" s="80">
        <v>3702.9461999999999</v>
      </c>
      <c r="X169" s="80">
        <v>374046.79820000002</v>
      </c>
      <c r="Y169" s="80">
        <v>64833.75</v>
      </c>
      <c r="Z169" s="80">
        <v>0</v>
      </c>
      <c r="AA169" s="80">
        <v>0.03</v>
      </c>
      <c r="AB169" s="80">
        <v>0</v>
      </c>
      <c r="AC169" s="80">
        <v>29682.257375000001</v>
      </c>
      <c r="AD169" s="80">
        <v>89746.130099999995</v>
      </c>
      <c r="AE169" s="80">
        <v>134257.66</v>
      </c>
      <c r="AF169" s="80">
        <v>1708757.268925</v>
      </c>
      <c r="AG169" s="80">
        <v>-1.41</v>
      </c>
      <c r="AH169" s="80">
        <v>0</v>
      </c>
      <c r="AI169" s="80">
        <v>0</v>
      </c>
      <c r="AJ169" s="80">
        <v>32689238.711800002</v>
      </c>
      <c r="AK169" s="80"/>
      <c r="AL169" s="80"/>
    </row>
    <row r="170" spans="1:38" ht="16.350000000000001" customHeight="1">
      <c r="A170" s="79" t="s">
        <v>523</v>
      </c>
      <c r="B170" s="80">
        <v>0</v>
      </c>
      <c r="C170" s="80">
        <v>405287.56</v>
      </c>
      <c r="D170" s="80">
        <v>0</v>
      </c>
      <c r="E170" s="80">
        <v>0</v>
      </c>
      <c r="F170" s="80">
        <v>160038.59</v>
      </c>
      <c r="G170" s="80">
        <v>1425840.58</v>
      </c>
      <c r="H170" s="80">
        <v>197692.17</v>
      </c>
      <c r="I170" s="80">
        <v>66497.58</v>
      </c>
      <c r="J170" s="80">
        <v>58759.54</v>
      </c>
      <c r="K170" s="80">
        <v>92321.43</v>
      </c>
      <c r="L170" s="80">
        <v>0</v>
      </c>
      <c r="M170" s="80">
        <v>58677.83</v>
      </c>
      <c r="N170" s="80">
        <v>15069</v>
      </c>
      <c r="O170" s="80">
        <v>6802.5</v>
      </c>
      <c r="P170" s="80">
        <v>40676.76</v>
      </c>
      <c r="Q170" s="80">
        <v>14692</v>
      </c>
      <c r="R170" s="80">
        <v>8739.5</v>
      </c>
      <c r="S170" s="80">
        <v>15381</v>
      </c>
      <c r="T170" s="80">
        <v>0</v>
      </c>
      <c r="U170" s="80">
        <v>74113.5</v>
      </c>
      <c r="V170" s="80">
        <v>587611.19999999995</v>
      </c>
      <c r="W170" s="80">
        <v>114896.1</v>
      </c>
      <c r="X170" s="80">
        <v>365852.32</v>
      </c>
      <c r="Y170" s="80">
        <v>156751.6</v>
      </c>
      <c r="Z170" s="80">
        <v>100549.8</v>
      </c>
      <c r="AA170" s="80">
        <v>26066.06</v>
      </c>
      <c r="AB170" s="80">
        <v>0</v>
      </c>
      <c r="AC170" s="80">
        <v>19294</v>
      </c>
      <c r="AD170" s="80">
        <v>83768.87</v>
      </c>
      <c r="AE170" s="80">
        <v>60872.1</v>
      </c>
      <c r="AF170" s="80">
        <v>33757.199999999997</v>
      </c>
      <c r="AG170" s="80">
        <v>49743.5</v>
      </c>
      <c r="AH170" s="80">
        <v>9016.0400000000009</v>
      </c>
      <c r="AI170" s="80">
        <v>35058.71</v>
      </c>
      <c r="AJ170" s="80">
        <v>2530522.4500000002</v>
      </c>
      <c r="AK170" s="80"/>
      <c r="AL170" s="80"/>
    </row>
    <row r="171" spans="1:38" ht="16.350000000000001" customHeight="1">
      <c r="A171" s="79" t="s">
        <v>524</v>
      </c>
      <c r="B171" s="80">
        <v>0</v>
      </c>
      <c r="C171" s="80">
        <v>330325.88</v>
      </c>
      <c r="D171" s="80">
        <v>0</v>
      </c>
      <c r="E171" s="80">
        <v>0</v>
      </c>
      <c r="F171" s="80">
        <v>119056.46</v>
      </c>
      <c r="G171" s="80">
        <v>1646471.83</v>
      </c>
      <c r="H171" s="80">
        <v>51902.65</v>
      </c>
      <c r="I171" s="80">
        <v>29554.52</v>
      </c>
      <c r="J171" s="80">
        <v>16611.259999999998</v>
      </c>
      <c r="K171" s="80">
        <v>20449.080000000002</v>
      </c>
      <c r="L171" s="80">
        <v>0</v>
      </c>
      <c r="M171" s="80">
        <v>10427.27</v>
      </c>
      <c r="N171" s="80">
        <v>8002.76</v>
      </c>
      <c r="O171" s="80">
        <v>15146.71</v>
      </c>
      <c r="P171" s="80">
        <v>36673.26</v>
      </c>
      <c r="Q171" s="80">
        <v>8544.65</v>
      </c>
      <c r="R171" s="80">
        <v>19476</v>
      </c>
      <c r="S171" s="80">
        <v>20785.810000000001</v>
      </c>
      <c r="T171" s="80">
        <v>0</v>
      </c>
      <c r="U171" s="80">
        <v>107223.44</v>
      </c>
      <c r="V171" s="80">
        <v>683281.26</v>
      </c>
      <c r="W171" s="80">
        <v>199161.68</v>
      </c>
      <c r="X171" s="80">
        <v>298842.53999999998</v>
      </c>
      <c r="Y171" s="80">
        <v>154764.54999999999</v>
      </c>
      <c r="Z171" s="80">
        <v>137784.91</v>
      </c>
      <c r="AA171" s="80">
        <v>65413.45</v>
      </c>
      <c r="AB171" s="80">
        <v>0</v>
      </c>
      <c r="AC171" s="80">
        <v>12342.21</v>
      </c>
      <c r="AD171" s="80">
        <v>20593.52</v>
      </c>
      <c r="AE171" s="80">
        <v>9454.77</v>
      </c>
      <c r="AF171" s="80">
        <v>9512.15</v>
      </c>
      <c r="AG171" s="80">
        <v>13301.37</v>
      </c>
      <c r="AH171" s="80">
        <v>3309.89</v>
      </c>
      <c r="AI171" s="80">
        <v>10391.17</v>
      </c>
      <c r="AJ171" s="80">
        <v>320551.5</v>
      </c>
      <c r="AK171" s="80"/>
      <c r="AL171" s="80"/>
    </row>
    <row r="172" spans="1:38" ht="16.350000000000001" customHeight="1">
      <c r="A172" s="79" t="s">
        <v>525</v>
      </c>
      <c r="B172" s="80">
        <v>0</v>
      </c>
      <c r="C172" s="80">
        <v>120070.27</v>
      </c>
      <c r="D172" s="80">
        <v>0</v>
      </c>
      <c r="E172" s="80">
        <v>0</v>
      </c>
      <c r="F172" s="80">
        <v>53051.49</v>
      </c>
      <c r="G172" s="80">
        <v>45881.19</v>
      </c>
      <c r="H172" s="80">
        <v>27721.34</v>
      </c>
      <c r="I172" s="80">
        <v>7471.42</v>
      </c>
      <c r="J172" s="80">
        <v>1338.4</v>
      </c>
      <c r="K172" s="80">
        <v>6397.6</v>
      </c>
      <c r="L172" s="80">
        <v>0</v>
      </c>
      <c r="M172" s="80">
        <v>29440.880000000001</v>
      </c>
      <c r="N172" s="80">
        <v>3159.45</v>
      </c>
      <c r="O172" s="80">
        <v>4635.45</v>
      </c>
      <c r="P172" s="80">
        <v>5847.86</v>
      </c>
      <c r="Q172" s="80">
        <v>3844.95</v>
      </c>
      <c r="R172" s="80">
        <v>3605.95</v>
      </c>
      <c r="S172" s="80">
        <v>2516.9499999999998</v>
      </c>
      <c r="T172" s="80">
        <v>0</v>
      </c>
      <c r="U172" s="80">
        <v>2884.76</v>
      </c>
      <c r="V172" s="80">
        <v>15520.5</v>
      </c>
      <c r="W172" s="80">
        <v>6568.98</v>
      </c>
      <c r="X172" s="80">
        <v>6082.85</v>
      </c>
      <c r="Y172" s="80">
        <v>4336.78</v>
      </c>
      <c r="Z172" s="80">
        <v>10094.299999999999</v>
      </c>
      <c r="AA172" s="80">
        <v>393.02</v>
      </c>
      <c r="AB172" s="80">
        <v>0</v>
      </c>
      <c r="AC172" s="80">
        <v>3746.95</v>
      </c>
      <c r="AD172" s="80">
        <v>16705.68</v>
      </c>
      <c r="AE172" s="80">
        <v>3055.96</v>
      </c>
      <c r="AF172" s="80">
        <v>4212.75</v>
      </c>
      <c r="AG172" s="80">
        <v>1338.4</v>
      </c>
      <c r="AH172" s="80">
        <v>0</v>
      </c>
      <c r="AI172" s="80">
        <v>15810.07</v>
      </c>
      <c r="AJ172" s="80">
        <v>285172.03999999998</v>
      </c>
      <c r="AK172" s="80"/>
      <c r="AL172" s="80"/>
    </row>
    <row r="173" spans="1:38" ht="16.350000000000001" customHeight="1">
      <c r="A173" s="79" t="s">
        <v>526</v>
      </c>
      <c r="B173" s="80">
        <v>0</v>
      </c>
      <c r="C173" s="80">
        <v>128871.71</v>
      </c>
      <c r="D173" s="80">
        <v>0</v>
      </c>
      <c r="E173" s="80">
        <v>0</v>
      </c>
      <c r="F173" s="80">
        <v>3356.28</v>
      </c>
      <c r="G173" s="80">
        <v>18525.68</v>
      </c>
      <c r="H173" s="80">
        <v>3985.5</v>
      </c>
      <c r="I173" s="80">
        <v>777</v>
      </c>
      <c r="J173" s="80">
        <v>550</v>
      </c>
      <c r="K173" s="80">
        <v>1394.6</v>
      </c>
      <c r="L173" s="80">
        <v>0</v>
      </c>
      <c r="M173" s="80">
        <v>37.75</v>
      </c>
      <c r="N173" s="80">
        <v>345.71</v>
      </c>
      <c r="O173" s="80">
        <v>1163.71</v>
      </c>
      <c r="P173" s="80">
        <v>714.89</v>
      </c>
      <c r="Q173" s="80">
        <v>37.71</v>
      </c>
      <c r="R173" s="80">
        <v>37.71</v>
      </c>
      <c r="S173" s="80">
        <v>1018.8</v>
      </c>
      <c r="T173" s="80">
        <v>0</v>
      </c>
      <c r="U173" s="80">
        <v>2718.45</v>
      </c>
      <c r="V173" s="80">
        <v>11266.99</v>
      </c>
      <c r="W173" s="80">
        <v>1262.1400000000001</v>
      </c>
      <c r="X173" s="80">
        <v>1786.74</v>
      </c>
      <c r="Y173" s="80">
        <v>1240.49</v>
      </c>
      <c r="Z173" s="80">
        <v>0</v>
      </c>
      <c r="AA173" s="80">
        <v>250.87</v>
      </c>
      <c r="AB173" s="80">
        <v>0</v>
      </c>
      <c r="AC173" s="80">
        <v>287.70999999999998</v>
      </c>
      <c r="AD173" s="80">
        <v>2383.4899999999998</v>
      </c>
      <c r="AE173" s="80">
        <v>412.62</v>
      </c>
      <c r="AF173" s="80">
        <v>901.68</v>
      </c>
      <c r="AG173" s="80">
        <v>550</v>
      </c>
      <c r="AH173" s="80">
        <v>0</v>
      </c>
      <c r="AI173" s="80">
        <v>2898.06</v>
      </c>
      <c r="AJ173" s="80">
        <v>159017.71</v>
      </c>
      <c r="AK173" s="80"/>
      <c r="AL173" s="80"/>
    </row>
    <row r="174" spans="1:38" ht="16.350000000000001" customHeight="1">
      <c r="A174" s="79" t="s">
        <v>527</v>
      </c>
      <c r="B174" s="80">
        <v>0</v>
      </c>
      <c r="C174" s="80">
        <v>387007.35</v>
      </c>
      <c r="D174" s="80">
        <v>0</v>
      </c>
      <c r="E174" s="80">
        <v>0</v>
      </c>
      <c r="F174" s="80">
        <v>0</v>
      </c>
      <c r="G174" s="80">
        <v>0</v>
      </c>
      <c r="H174" s="80">
        <v>367</v>
      </c>
      <c r="I174" s="80">
        <v>638657.16</v>
      </c>
      <c r="J174" s="80">
        <v>0</v>
      </c>
      <c r="K174" s="80">
        <v>0</v>
      </c>
      <c r="L174" s="80">
        <v>0</v>
      </c>
      <c r="M174" s="80">
        <v>0</v>
      </c>
      <c r="N174" s="80">
        <v>0</v>
      </c>
      <c r="O174" s="80">
        <v>0</v>
      </c>
      <c r="P174" s="80">
        <v>0</v>
      </c>
      <c r="Q174" s="80">
        <v>0</v>
      </c>
      <c r="R174" s="80">
        <v>0</v>
      </c>
      <c r="S174" s="80">
        <v>0</v>
      </c>
      <c r="T174" s="80">
        <v>0</v>
      </c>
      <c r="U174" s="80">
        <v>0</v>
      </c>
      <c r="V174" s="80">
        <v>0</v>
      </c>
      <c r="W174" s="80">
        <v>0</v>
      </c>
      <c r="X174" s="80">
        <v>0</v>
      </c>
      <c r="Y174" s="80">
        <v>0</v>
      </c>
      <c r="Z174" s="80">
        <v>0</v>
      </c>
      <c r="AA174" s="80">
        <v>0</v>
      </c>
      <c r="AB174" s="80">
        <v>0</v>
      </c>
      <c r="AC174" s="80">
        <v>0</v>
      </c>
      <c r="AD174" s="80">
        <v>367</v>
      </c>
      <c r="AE174" s="80">
        <v>0</v>
      </c>
      <c r="AF174" s="80">
        <v>0</v>
      </c>
      <c r="AG174" s="80">
        <v>0</v>
      </c>
      <c r="AH174" s="80">
        <v>0</v>
      </c>
      <c r="AI174" s="80">
        <v>0</v>
      </c>
      <c r="AJ174" s="80">
        <v>131490.03</v>
      </c>
      <c r="AK174" s="80"/>
      <c r="AL174" s="80"/>
    </row>
    <row r="175" spans="1:38" ht="16.350000000000001" customHeight="1">
      <c r="A175" s="79" t="s">
        <v>528</v>
      </c>
      <c r="B175" s="80">
        <v>0</v>
      </c>
      <c r="C175" s="80">
        <v>141509.43</v>
      </c>
      <c r="D175" s="80">
        <v>0</v>
      </c>
      <c r="E175" s="80">
        <v>0</v>
      </c>
      <c r="F175" s="80">
        <v>101735.87</v>
      </c>
      <c r="G175" s="80">
        <v>20000</v>
      </c>
      <c r="H175" s="80">
        <v>0</v>
      </c>
      <c r="I175" s="80">
        <v>287947.49</v>
      </c>
      <c r="J175" s="80">
        <v>0</v>
      </c>
      <c r="K175" s="80">
        <v>0</v>
      </c>
      <c r="L175" s="80">
        <v>0</v>
      </c>
      <c r="M175" s="80">
        <v>0</v>
      </c>
      <c r="N175" s="80">
        <v>0</v>
      </c>
      <c r="O175" s="80">
        <v>0</v>
      </c>
      <c r="P175" s="80">
        <v>81761.039999999994</v>
      </c>
      <c r="Q175" s="80">
        <v>0</v>
      </c>
      <c r="R175" s="80">
        <v>19974.830000000002</v>
      </c>
      <c r="S175" s="80">
        <v>0</v>
      </c>
      <c r="T175" s="80">
        <v>0</v>
      </c>
      <c r="U175" s="80">
        <v>0</v>
      </c>
      <c r="V175" s="80">
        <v>0</v>
      </c>
      <c r="W175" s="80">
        <v>0</v>
      </c>
      <c r="X175" s="80">
        <v>20000</v>
      </c>
      <c r="Y175" s="80">
        <v>0</v>
      </c>
      <c r="Z175" s="80">
        <v>0</v>
      </c>
      <c r="AA175" s="80">
        <v>0</v>
      </c>
      <c r="AB175" s="80">
        <v>0</v>
      </c>
      <c r="AC175" s="80">
        <v>0</v>
      </c>
      <c r="AD175" s="80">
        <v>0</v>
      </c>
      <c r="AE175" s="80">
        <v>0</v>
      </c>
      <c r="AF175" s="80">
        <v>0</v>
      </c>
      <c r="AG175" s="80">
        <v>0</v>
      </c>
      <c r="AH175" s="80">
        <v>0</v>
      </c>
      <c r="AI175" s="80">
        <v>0</v>
      </c>
      <c r="AJ175" s="80">
        <v>131171.35999999999</v>
      </c>
      <c r="AK175" s="80"/>
      <c r="AL175" s="80"/>
    </row>
    <row r="176" spans="1:38" ht="16.350000000000001" customHeight="1">
      <c r="A176" s="79" t="s">
        <v>529</v>
      </c>
      <c r="B176" s="80">
        <v>0</v>
      </c>
      <c r="C176" s="80">
        <v>71929.87</v>
      </c>
      <c r="D176" s="80">
        <v>0</v>
      </c>
      <c r="E176" s="80">
        <v>0</v>
      </c>
      <c r="F176" s="80">
        <v>0</v>
      </c>
      <c r="G176" s="80">
        <v>54534.92</v>
      </c>
      <c r="H176" s="80">
        <v>0</v>
      </c>
      <c r="I176" s="80">
        <v>5000</v>
      </c>
      <c r="J176" s="80">
        <v>0</v>
      </c>
      <c r="K176" s="80">
        <v>0</v>
      </c>
      <c r="L176" s="80">
        <v>0</v>
      </c>
      <c r="M176" s="80">
        <v>0</v>
      </c>
      <c r="N176" s="80">
        <v>0</v>
      </c>
      <c r="O176" s="80">
        <v>0</v>
      </c>
      <c r="P176" s="80">
        <v>0</v>
      </c>
      <c r="Q176" s="80">
        <v>0</v>
      </c>
      <c r="R176" s="80">
        <v>0</v>
      </c>
      <c r="S176" s="80">
        <v>0</v>
      </c>
      <c r="T176" s="80">
        <v>0</v>
      </c>
      <c r="U176" s="80">
        <v>-10603.09</v>
      </c>
      <c r="V176" s="80">
        <v>39082.81</v>
      </c>
      <c r="W176" s="80">
        <v>23449.68</v>
      </c>
      <c r="X176" s="80">
        <v>0</v>
      </c>
      <c r="Y176" s="80">
        <v>2605.52</v>
      </c>
      <c r="Z176" s="80">
        <v>0</v>
      </c>
      <c r="AA176" s="80">
        <v>0</v>
      </c>
      <c r="AB176" s="80">
        <v>0</v>
      </c>
      <c r="AC176" s="80">
        <v>0</v>
      </c>
      <c r="AD176" s="80">
        <v>0</v>
      </c>
      <c r="AE176" s="80">
        <v>0</v>
      </c>
      <c r="AF176" s="80">
        <v>0</v>
      </c>
      <c r="AG176" s="80">
        <v>0</v>
      </c>
      <c r="AH176" s="80">
        <v>0</v>
      </c>
      <c r="AI176" s="80">
        <v>16601.939999999999</v>
      </c>
      <c r="AJ176" s="80">
        <v>160149.13</v>
      </c>
      <c r="AK176" s="80"/>
      <c r="AL176" s="80"/>
    </row>
    <row r="177" spans="1:38" ht="16.350000000000001" customHeight="1">
      <c r="A177" s="79" t="s">
        <v>530</v>
      </c>
      <c r="B177" s="80">
        <v>0</v>
      </c>
      <c r="C177" s="80">
        <v>78681.460000000006</v>
      </c>
      <c r="D177" s="80">
        <v>0</v>
      </c>
      <c r="E177" s="80">
        <v>0</v>
      </c>
      <c r="F177" s="80">
        <v>6635</v>
      </c>
      <c r="G177" s="80">
        <v>79106.039999999994</v>
      </c>
      <c r="H177" s="80">
        <v>640.88</v>
      </c>
      <c r="I177" s="80">
        <v>12840.08</v>
      </c>
      <c r="J177" s="80">
        <v>500.85</v>
      </c>
      <c r="K177" s="80">
        <v>1023.88</v>
      </c>
      <c r="L177" s="80">
        <v>0</v>
      </c>
      <c r="M177" s="80">
        <v>5666.84</v>
      </c>
      <c r="N177" s="80">
        <v>360</v>
      </c>
      <c r="O177" s="80">
        <v>300</v>
      </c>
      <c r="P177" s="80">
        <v>0</v>
      </c>
      <c r="Q177" s="80">
        <v>60</v>
      </c>
      <c r="R177" s="80">
        <v>188.16</v>
      </c>
      <c r="S177" s="80">
        <v>60</v>
      </c>
      <c r="T177" s="80">
        <v>0</v>
      </c>
      <c r="U177" s="80">
        <v>9700.98</v>
      </c>
      <c r="V177" s="80">
        <v>56169.64</v>
      </c>
      <c r="W177" s="80">
        <v>2828.16</v>
      </c>
      <c r="X177" s="80">
        <v>4546.8900000000003</v>
      </c>
      <c r="Y177" s="80">
        <v>1729.16</v>
      </c>
      <c r="Z177" s="80">
        <v>3502.49</v>
      </c>
      <c r="AA177" s="80">
        <v>628.72</v>
      </c>
      <c r="AB177" s="80">
        <v>0</v>
      </c>
      <c r="AC177" s="80">
        <v>120</v>
      </c>
      <c r="AD177" s="80">
        <v>308.26</v>
      </c>
      <c r="AE177" s="80">
        <v>212.62</v>
      </c>
      <c r="AF177" s="80">
        <v>0</v>
      </c>
      <c r="AG177" s="80">
        <v>500.85</v>
      </c>
      <c r="AH177" s="80">
        <v>0</v>
      </c>
      <c r="AI177" s="80">
        <v>0</v>
      </c>
      <c r="AJ177" s="80">
        <v>106709.09</v>
      </c>
      <c r="AK177" s="80"/>
      <c r="AL177" s="80"/>
    </row>
    <row r="178" spans="1:38" ht="16.350000000000001" customHeight="1">
      <c r="A178" s="79" t="s">
        <v>531</v>
      </c>
      <c r="B178" s="80">
        <v>0</v>
      </c>
      <c r="C178" s="80">
        <v>4859.95</v>
      </c>
      <c r="D178" s="80">
        <v>0</v>
      </c>
      <c r="E178" s="80">
        <v>0</v>
      </c>
      <c r="F178" s="80">
        <v>796.8</v>
      </c>
      <c r="G178" s="80">
        <v>327.7</v>
      </c>
      <c r="H178" s="80">
        <v>887.15</v>
      </c>
      <c r="I178" s="80">
        <v>907.8</v>
      </c>
      <c r="J178" s="80">
        <v>0</v>
      </c>
      <c r="K178" s="80">
        <v>0</v>
      </c>
      <c r="L178" s="80">
        <v>0</v>
      </c>
      <c r="M178" s="80">
        <v>0</v>
      </c>
      <c r="N178" s="80">
        <v>0</v>
      </c>
      <c r="O178" s="80">
        <v>0</v>
      </c>
      <c r="P178" s="80">
        <v>796.8</v>
      </c>
      <c r="Q178" s="80">
        <v>0</v>
      </c>
      <c r="R178" s="80">
        <v>0</v>
      </c>
      <c r="S178" s="80">
        <v>0</v>
      </c>
      <c r="T178" s="80">
        <v>0</v>
      </c>
      <c r="U178" s="80">
        <v>0</v>
      </c>
      <c r="V178" s="80">
        <v>327.7</v>
      </c>
      <c r="W178" s="80">
        <v>0</v>
      </c>
      <c r="X178" s="80">
        <v>0</v>
      </c>
      <c r="Y178" s="80">
        <v>0</v>
      </c>
      <c r="Z178" s="80">
        <v>0</v>
      </c>
      <c r="AA178" s="80">
        <v>0</v>
      </c>
      <c r="AB178" s="80">
        <v>0</v>
      </c>
      <c r="AC178" s="80">
        <v>0</v>
      </c>
      <c r="AD178" s="80">
        <v>0</v>
      </c>
      <c r="AE178" s="80">
        <v>887.15</v>
      </c>
      <c r="AF178" s="80">
        <v>0</v>
      </c>
      <c r="AG178" s="80">
        <v>0</v>
      </c>
      <c r="AH178" s="80">
        <v>0</v>
      </c>
      <c r="AI178" s="80">
        <v>158.4</v>
      </c>
      <c r="AJ178" s="80">
        <v>40621.42</v>
      </c>
      <c r="AK178" s="80"/>
      <c r="AL178" s="80"/>
    </row>
    <row r="179" spans="1:38" ht="16.350000000000001" customHeight="1">
      <c r="A179" s="79" t="s">
        <v>532</v>
      </c>
      <c r="B179" s="80">
        <v>0</v>
      </c>
      <c r="C179" s="80">
        <v>19544.689999999999</v>
      </c>
      <c r="D179" s="80">
        <v>0</v>
      </c>
      <c r="E179" s="80">
        <v>0</v>
      </c>
      <c r="F179" s="80">
        <v>3036.71</v>
      </c>
      <c r="G179" s="80">
        <v>39644.33</v>
      </c>
      <c r="H179" s="80">
        <v>3453.77</v>
      </c>
      <c r="I179" s="80">
        <v>1092.1600000000001</v>
      </c>
      <c r="J179" s="80">
        <v>2034.31</v>
      </c>
      <c r="K179" s="80">
        <v>2017.59</v>
      </c>
      <c r="L179" s="80">
        <v>0</v>
      </c>
      <c r="M179" s="80">
        <v>735.8</v>
      </c>
      <c r="N179" s="80">
        <v>140.31</v>
      </c>
      <c r="O179" s="80">
        <v>324.77999999999997</v>
      </c>
      <c r="P179" s="80">
        <v>0</v>
      </c>
      <c r="Q179" s="80">
        <v>1268.8</v>
      </c>
      <c r="R179" s="80">
        <v>305.5</v>
      </c>
      <c r="S179" s="80">
        <v>261.52</v>
      </c>
      <c r="T179" s="80">
        <v>0</v>
      </c>
      <c r="U179" s="80">
        <v>1340.94</v>
      </c>
      <c r="V179" s="80">
        <v>7368.26</v>
      </c>
      <c r="W179" s="80">
        <v>3757.39</v>
      </c>
      <c r="X179" s="80">
        <v>8143.39</v>
      </c>
      <c r="Y179" s="80">
        <v>12009.24</v>
      </c>
      <c r="Z179" s="80">
        <v>5948.91</v>
      </c>
      <c r="AA179" s="80">
        <v>1076.2</v>
      </c>
      <c r="AB179" s="80">
        <v>0</v>
      </c>
      <c r="AC179" s="80">
        <v>1512.45</v>
      </c>
      <c r="AD179" s="80">
        <v>175.24</v>
      </c>
      <c r="AE179" s="80">
        <v>1395.18</v>
      </c>
      <c r="AF179" s="80">
        <v>370.9</v>
      </c>
      <c r="AG179" s="80">
        <v>701.34</v>
      </c>
      <c r="AH179" s="80">
        <v>1332.97</v>
      </c>
      <c r="AI179" s="80">
        <v>0</v>
      </c>
      <c r="AJ179" s="80">
        <v>3286.74</v>
      </c>
      <c r="AK179" s="80"/>
      <c r="AL179" s="80"/>
    </row>
    <row r="180" spans="1:38" ht="16.350000000000001" customHeight="1">
      <c r="A180" s="79" t="s">
        <v>533</v>
      </c>
      <c r="B180" s="80">
        <v>0</v>
      </c>
      <c r="C180" s="80">
        <v>166505.82999999999</v>
      </c>
      <c r="D180" s="80">
        <v>0</v>
      </c>
      <c r="E180" s="80">
        <v>0</v>
      </c>
      <c r="F180" s="80">
        <v>14865.73</v>
      </c>
      <c r="G180" s="80">
        <v>0</v>
      </c>
      <c r="H180" s="80">
        <v>0</v>
      </c>
      <c r="I180" s="80">
        <v>25249.89</v>
      </c>
      <c r="J180" s="80">
        <v>3620.68</v>
      </c>
      <c r="K180" s="80">
        <v>0</v>
      </c>
      <c r="L180" s="80">
        <v>0</v>
      </c>
      <c r="M180" s="80">
        <v>14865.73</v>
      </c>
      <c r="N180" s="80">
        <v>0</v>
      </c>
      <c r="O180" s="80">
        <v>0</v>
      </c>
      <c r="P180" s="80">
        <v>0</v>
      </c>
      <c r="Q180" s="80">
        <v>0</v>
      </c>
      <c r="R180" s="80">
        <v>0</v>
      </c>
      <c r="S180" s="80">
        <v>0</v>
      </c>
      <c r="T180" s="80">
        <v>0</v>
      </c>
      <c r="U180" s="80">
        <v>0</v>
      </c>
      <c r="V180" s="80">
        <v>0</v>
      </c>
      <c r="W180" s="80">
        <v>0</v>
      </c>
      <c r="X180" s="80">
        <v>0</v>
      </c>
      <c r="Y180" s="80">
        <v>0</v>
      </c>
      <c r="Z180" s="80">
        <v>0</v>
      </c>
      <c r="AA180" s="80">
        <v>0</v>
      </c>
      <c r="AB180" s="80">
        <v>0</v>
      </c>
      <c r="AC180" s="80">
        <v>0</v>
      </c>
      <c r="AD180" s="80">
        <v>0</v>
      </c>
      <c r="AE180" s="80">
        <v>0</v>
      </c>
      <c r="AF180" s="80">
        <v>0</v>
      </c>
      <c r="AG180" s="80">
        <v>3620.68</v>
      </c>
      <c r="AH180" s="80">
        <v>0</v>
      </c>
      <c r="AI180" s="80">
        <v>0</v>
      </c>
      <c r="AJ180" s="80">
        <v>102209.57</v>
      </c>
      <c r="AK180" s="80"/>
      <c r="AL180" s="80"/>
    </row>
    <row r="181" spans="1:38" ht="16.350000000000001" customHeight="1">
      <c r="A181" s="79" t="s">
        <v>534</v>
      </c>
      <c r="B181" s="80">
        <v>0</v>
      </c>
      <c r="C181" s="80">
        <v>0</v>
      </c>
      <c r="D181" s="80">
        <v>0</v>
      </c>
      <c r="E181" s="80">
        <v>0</v>
      </c>
      <c r="F181" s="80">
        <v>0</v>
      </c>
      <c r="G181" s="80">
        <v>0</v>
      </c>
      <c r="H181" s="80">
        <v>0</v>
      </c>
      <c r="I181" s="80">
        <v>19500</v>
      </c>
      <c r="J181" s="80">
        <v>0</v>
      </c>
      <c r="K181" s="80">
        <v>0</v>
      </c>
      <c r="L181" s="80">
        <v>0</v>
      </c>
      <c r="M181" s="80">
        <v>0</v>
      </c>
      <c r="N181" s="80">
        <v>0</v>
      </c>
      <c r="O181" s="80">
        <v>0</v>
      </c>
      <c r="P181" s="80">
        <v>0</v>
      </c>
      <c r="Q181" s="80">
        <v>0</v>
      </c>
      <c r="R181" s="80">
        <v>0</v>
      </c>
      <c r="S181" s="80">
        <v>0</v>
      </c>
      <c r="T181" s="80">
        <v>0</v>
      </c>
      <c r="U181" s="80">
        <v>0</v>
      </c>
      <c r="V181" s="80">
        <v>0</v>
      </c>
      <c r="W181" s="80">
        <v>0</v>
      </c>
      <c r="X181" s="80">
        <v>0</v>
      </c>
      <c r="Y181" s="80">
        <v>0</v>
      </c>
      <c r="Z181" s="80">
        <v>0</v>
      </c>
      <c r="AA181" s="80">
        <v>0</v>
      </c>
      <c r="AB181" s="80">
        <v>0</v>
      </c>
      <c r="AC181" s="80">
        <v>0</v>
      </c>
      <c r="AD181" s="80">
        <v>0</v>
      </c>
      <c r="AE181" s="80">
        <v>0</v>
      </c>
      <c r="AF181" s="80">
        <v>0</v>
      </c>
      <c r="AG181" s="80">
        <v>0</v>
      </c>
      <c r="AH181" s="80">
        <v>0</v>
      </c>
      <c r="AI181" s="80">
        <v>0</v>
      </c>
      <c r="AJ181" s="80">
        <v>1597878.47</v>
      </c>
      <c r="AK181" s="80"/>
      <c r="AL181" s="80"/>
    </row>
    <row r="182" spans="1:38" ht="16.350000000000001" customHeight="1">
      <c r="A182" s="79" t="s">
        <v>535</v>
      </c>
      <c r="B182" s="80">
        <v>0</v>
      </c>
      <c r="C182" s="80">
        <v>0</v>
      </c>
      <c r="D182" s="80">
        <v>0</v>
      </c>
      <c r="E182" s="80">
        <v>0</v>
      </c>
      <c r="F182" s="80">
        <v>0</v>
      </c>
      <c r="G182" s="80">
        <v>0</v>
      </c>
      <c r="H182" s="80">
        <v>0</v>
      </c>
      <c r="I182" s="80">
        <v>0</v>
      </c>
      <c r="J182" s="80">
        <v>0</v>
      </c>
      <c r="K182" s="80">
        <v>0</v>
      </c>
      <c r="L182" s="80">
        <v>0</v>
      </c>
      <c r="M182" s="80">
        <v>0</v>
      </c>
      <c r="N182" s="80">
        <v>0</v>
      </c>
      <c r="O182" s="80">
        <v>0</v>
      </c>
      <c r="P182" s="80">
        <v>0</v>
      </c>
      <c r="Q182" s="80">
        <v>0</v>
      </c>
      <c r="R182" s="80">
        <v>0</v>
      </c>
      <c r="S182" s="80">
        <v>0</v>
      </c>
      <c r="T182" s="80">
        <v>0</v>
      </c>
      <c r="U182" s="80">
        <v>0</v>
      </c>
      <c r="V182" s="80">
        <v>0</v>
      </c>
      <c r="W182" s="80">
        <v>0</v>
      </c>
      <c r="X182" s="80">
        <v>0</v>
      </c>
      <c r="Y182" s="80">
        <v>0</v>
      </c>
      <c r="Z182" s="80">
        <v>0</v>
      </c>
      <c r="AA182" s="80">
        <v>0</v>
      </c>
      <c r="AB182" s="80">
        <v>0</v>
      </c>
      <c r="AC182" s="80">
        <v>0</v>
      </c>
      <c r="AD182" s="80">
        <v>0</v>
      </c>
      <c r="AE182" s="80">
        <v>0</v>
      </c>
      <c r="AF182" s="80">
        <v>0</v>
      </c>
      <c r="AG182" s="80">
        <v>0</v>
      </c>
      <c r="AH182" s="80">
        <v>0</v>
      </c>
      <c r="AI182" s="80">
        <v>326.2</v>
      </c>
      <c r="AJ182" s="80">
        <v>0</v>
      </c>
      <c r="AK182" s="80"/>
      <c r="AL182" s="80"/>
    </row>
    <row r="183" spans="1:38" ht="16.350000000000001" customHeight="1">
      <c r="A183" s="79" t="s">
        <v>536</v>
      </c>
      <c r="B183" s="80">
        <v>0</v>
      </c>
      <c r="C183" s="80">
        <v>1854594</v>
      </c>
      <c r="D183" s="80">
        <v>0</v>
      </c>
      <c r="E183" s="80">
        <v>0</v>
      </c>
      <c r="F183" s="80">
        <v>462572.93</v>
      </c>
      <c r="G183" s="80">
        <v>3330332.27</v>
      </c>
      <c r="H183" s="80">
        <v>286650.46000000002</v>
      </c>
      <c r="I183" s="80">
        <v>1095495.1000000001</v>
      </c>
      <c r="J183" s="80">
        <v>83415.039999999994</v>
      </c>
      <c r="K183" s="80">
        <v>123604.18</v>
      </c>
      <c r="L183" s="80">
        <v>0</v>
      </c>
      <c r="M183" s="80">
        <v>119852.1</v>
      </c>
      <c r="N183" s="80">
        <v>27077.23</v>
      </c>
      <c r="O183" s="80">
        <v>28373.15</v>
      </c>
      <c r="P183" s="80">
        <v>166470.60999999999</v>
      </c>
      <c r="Q183" s="80">
        <v>28448.11</v>
      </c>
      <c r="R183" s="80">
        <v>52327.65</v>
      </c>
      <c r="S183" s="80">
        <v>40024.080000000002</v>
      </c>
      <c r="T183" s="80">
        <v>0</v>
      </c>
      <c r="U183" s="80">
        <v>187378.98</v>
      </c>
      <c r="V183" s="80">
        <v>1400628.36</v>
      </c>
      <c r="W183" s="80">
        <v>351924.13</v>
      </c>
      <c r="X183" s="80">
        <v>705254.73</v>
      </c>
      <c r="Y183" s="80">
        <v>333437.34000000003</v>
      </c>
      <c r="Z183" s="80">
        <v>257880.41</v>
      </c>
      <c r="AA183" s="80">
        <v>93828.32</v>
      </c>
      <c r="AB183" s="80">
        <v>0</v>
      </c>
      <c r="AC183" s="80">
        <v>37303.32</v>
      </c>
      <c r="AD183" s="80">
        <v>124302.06</v>
      </c>
      <c r="AE183" s="80">
        <v>76290.399999999994</v>
      </c>
      <c r="AF183" s="80">
        <v>48754.68</v>
      </c>
      <c r="AG183" s="80">
        <v>69756.14</v>
      </c>
      <c r="AH183" s="80">
        <v>13658.9</v>
      </c>
      <c r="AI183" s="80">
        <v>81244.55</v>
      </c>
      <c r="AJ183" s="80">
        <v>5568779.5099999998</v>
      </c>
      <c r="AK183" s="80"/>
      <c r="AL183" s="80"/>
    </row>
    <row r="184" spans="1:38" ht="16.350000000000001" customHeight="1">
      <c r="A184" s="79" t="s">
        <v>537</v>
      </c>
      <c r="B184" s="80">
        <v>0</v>
      </c>
      <c r="C184" s="80">
        <v>360866.88</v>
      </c>
      <c r="D184" s="80">
        <v>0</v>
      </c>
      <c r="E184" s="80">
        <v>0</v>
      </c>
      <c r="F184" s="80">
        <v>40494.370000000003</v>
      </c>
      <c r="G184" s="80">
        <v>29502.58</v>
      </c>
      <c r="H184" s="80">
        <v>4749.66</v>
      </c>
      <c r="I184" s="80">
        <v>27415.919999999998</v>
      </c>
      <c r="J184" s="80">
        <v>7592.1</v>
      </c>
      <c r="K184" s="80">
        <v>0</v>
      </c>
      <c r="L184" s="80">
        <v>0</v>
      </c>
      <c r="M184" s="80">
        <v>26245.39</v>
      </c>
      <c r="N184" s="80">
        <v>2374.83</v>
      </c>
      <c r="O184" s="80">
        <v>2374.83</v>
      </c>
      <c r="P184" s="80">
        <v>2374.83</v>
      </c>
      <c r="Q184" s="80">
        <v>2374.83</v>
      </c>
      <c r="R184" s="80">
        <v>2374.83</v>
      </c>
      <c r="S184" s="80">
        <v>2374.83</v>
      </c>
      <c r="T184" s="80">
        <v>0</v>
      </c>
      <c r="U184" s="80">
        <v>6041.84</v>
      </c>
      <c r="V184" s="80">
        <v>14076.44</v>
      </c>
      <c r="W184" s="80">
        <v>9384.2999999999993</v>
      </c>
      <c r="X184" s="80">
        <v>0</v>
      </c>
      <c r="Y184" s="80">
        <v>0</v>
      </c>
      <c r="Z184" s="80">
        <v>0</v>
      </c>
      <c r="AA184" s="80">
        <v>0</v>
      </c>
      <c r="AB184" s="80">
        <v>0</v>
      </c>
      <c r="AC184" s="80">
        <v>2374.83</v>
      </c>
      <c r="AD184" s="80">
        <v>0</v>
      </c>
      <c r="AE184" s="80">
        <v>0</v>
      </c>
      <c r="AF184" s="80">
        <v>2374.83</v>
      </c>
      <c r="AG184" s="80">
        <v>7592.1</v>
      </c>
      <c r="AH184" s="80">
        <v>0</v>
      </c>
      <c r="AI184" s="80">
        <v>0</v>
      </c>
      <c r="AJ184" s="80">
        <v>820187.85</v>
      </c>
      <c r="AK184" s="80"/>
      <c r="AL184" s="80"/>
    </row>
    <row r="185" spans="1:38" ht="16.350000000000001" customHeight="1">
      <c r="A185" s="79" t="s">
        <v>538</v>
      </c>
      <c r="B185" s="80">
        <v>0</v>
      </c>
      <c r="C185" s="80">
        <v>153528.41</v>
      </c>
      <c r="D185" s="80">
        <v>0</v>
      </c>
      <c r="E185" s="80">
        <v>0</v>
      </c>
      <c r="F185" s="80">
        <v>126459.33</v>
      </c>
      <c r="G185" s="80">
        <v>22231.51</v>
      </c>
      <c r="H185" s="80">
        <v>12581.48</v>
      </c>
      <c r="I185" s="80">
        <v>25049.07</v>
      </c>
      <c r="J185" s="80">
        <v>639.52</v>
      </c>
      <c r="K185" s="80">
        <v>2233.27</v>
      </c>
      <c r="L185" s="80">
        <v>0</v>
      </c>
      <c r="M185" s="80">
        <v>103068.95</v>
      </c>
      <c r="N185" s="80">
        <v>2989.34</v>
      </c>
      <c r="O185" s="80">
        <v>6887.52</v>
      </c>
      <c r="P185" s="80">
        <v>3996.8</v>
      </c>
      <c r="Q185" s="80">
        <v>4794.24</v>
      </c>
      <c r="R185" s="80">
        <v>855.59</v>
      </c>
      <c r="S185" s="80">
        <v>3866.89</v>
      </c>
      <c r="T185" s="80">
        <v>0</v>
      </c>
      <c r="U185" s="80">
        <v>3501.04</v>
      </c>
      <c r="V185" s="80">
        <v>3504.82</v>
      </c>
      <c r="W185" s="80">
        <v>4693.83</v>
      </c>
      <c r="X185" s="80">
        <v>2441.58</v>
      </c>
      <c r="Y185" s="80">
        <v>1264.75</v>
      </c>
      <c r="Z185" s="80">
        <v>5522.13</v>
      </c>
      <c r="AA185" s="80">
        <v>1303.3599999999999</v>
      </c>
      <c r="AB185" s="80">
        <v>0</v>
      </c>
      <c r="AC185" s="80">
        <v>5652.55</v>
      </c>
      <c r="AD185" s="80">
        <v>2828.79</v>
      </c>
      <c r="AE185" s="80">
        <v>528.4</v>
      </c>
      <c r="AF185" s="80">
        <v>3571.74</v>
      </c>
      <c r="AG185" s="80">
        <v>618.16</v>
      </c>
      <c r="AH185" s="80">
        <v>21.36</v>
      </c>
      <c r="AI185" s="80">
        <v>31317.05</v>
      </c>
      <c r="AJ185" s="80">
        <v>331941.84999999998</v>
      </c>
      <c r="AK185" s="80"/>
      <c r="AL185" s="80"/>
    </row>
    <row r="186" spans="1:38" ht="16.350000000000001" customHeight="1">
      <c r="A186" s="79" t="s">
        <v>539</v>
      </c>
      <c r="B186" s="80">
        <v>0</v>
      </c>
      <c r="C186" s="80">
        <v>221329.35</v>
      </c>
      <c r="D186" s="80">
        <v>0</v>
      </c>
      <c r="E186" s="80">
        <v>0</v>
      </c>
      <c r="F186" s="80">
        <v>0</v>
      </c>
      <c r="G186" s="80">
        <v>0</v>
      </c>
      <c r="H186" s="80">
        <v>0</v>
      </c>
      <c r="I186" s="80">
        <v>0</v>
      </c>
      <c r="J186" s="80">
        <v>0</v>
      </c>
      <c r="K186" s="80">
        <v>0</v>
      </c>
      <c r="L186" s="80">
        <v>0</v>
      </c>
      <c r="M186" s="80">
        <v>0</v>
      </c>
      <c r="N186" s="80">
        <v>0</v>
      </c>
      <c r="O186" s="80">
        <v>0</v>
      </c>
      <c r="P186" s="80">
        <v>0</v>
      </c>
      <c r="Q186" s="80">
        <v>0</v>
      </c>
      <c r="R186" s="80">
        <v>0</v>
      </c>
      <c r="S186" s="80">
        <v>0</v>
      </c>
      <c r="T186" s="80">
        <v>0</v>
      </c>
      <c r="U186" s="80">
        <v>0</v>
      </c>
      <c r="V186" s="80">
        <v>0</v>
      </c>
      <c r="W186" s="80">
        <v>0</v>
      </c>
      <c r="X186" s="80">
        <v>0</v>
      </c>
      <c r="Y186" s="80">
        <v>0</v>
      </c>
      <c r="Z186" s="80">
        <v>0</v>
      </c>
      <c r="AA186" s="80">
        <v>0</v>
      </c>
      <c r="AB186" s="80">
        <v>0</v>
      </c>
      <c r="AC186" s="80">
        <v>0</v>
      </c>
      <c r="AD186" s="80">
        <v>0</v>
      </c>
      <c r="AE186" s="80">
        <v>0</v>
      </c>
      <c r="AF186" s="80">
        <v>0</v>
      </c>
      <c r="AG186" s="80">
        <v>0</v>
      </c>
      <c r="AH186" s="80">
        <v>0</v>
      </c>
      <c r="AI186" s="80">
        <v>0</v>
      </c>
      <c r="AJ186" s="80">
        <v>12884.12</v>
      </c>
      <c r="AK186" s="80"/>
      <c r="AL186" s="80"/>
    </row>
    <row r="187" spans="1:38" ht="16.350000000000001" customHeight="1">
      <c r="A187" s="79" t="s">
        <v>540</v>
      </c>
      <c r="B187" s="80">
        <v>0</v>
      </c>
      <c r="C187" s="80">
        <v>124549.8</v>
      </c>
      <c r="D187" s="80">
        <v>0</v>
      </c>
      <c r="E187" s="80">
        <v>0</v>
      </c>
      <c r="F187" s="80">
        <v>22276.92</v>
      </c>
      <c r="G187" s="80">
        <v>0</v>
      </c>
      <c r="H187" s="80">
        <v>6634.92</v>
      </c>
      <c r="I187" s="80">
        <v>9929.3799999999992</v>
      </c>
      <c r="J187" s="80">
        <v>2749.68</v>
      </c>
      <c r="K187" s="80">
        <v>0</v>
      </c>
      <c r="L187" s="80">
        <v>0</v>
      </c>
      <c r="M187" s="80">
        <v>3317.46</v>
      </c>
      <c r="N187" s="80">
        <v>3317.46</v>
      </c>
      <c r="O187" s="80">
        <v>3317.46</v>
      </c>
      <c r="P187" s="80">
        <v>2372.16</v>
      </c>
      <c r="Q187" s="80">
        <v>3317.46</v>
      </c>
      <c r="R187" s="80">
        <v>3317.46</v>
      </c>
      <c r="S187" s="80">
        <v>3317.46</v>
      </c>
      <c r="T187" s="80">
        <v>0</v>
      </c>
      <c r="U187" s="80">
        <v>0</v>
      </c>
      <c r="V187" s="80">
        <v>0</v>
      </c>
      <c r="W187" s="80">
        <v>0</v>
      </c>
      <c r="X187" s="80">
        <v>0</v>
      </c>
      <c r="Y187" s="80">
        <v>0</v>
      </c>
      <c r="Z187" s="80">
        <v>0</v>
      </c>
      <c r="AA187" s="80">
        <v>0</v>
      </c>
      <c r="AB187" s="80">
        <v>0</v>
      </c>
      <c r="AC187" s="80">
        <v>3317.46</v>
      </c>
      <c r="AD187" s="80">
        <v>0</v>
      </c>
      <c r="AE187" s="80">
        <v>0</v>
      </c>
      <c r="AF187" s="80">
        <v>3317.46</v>
      </c>
      <c r="AG187" s="80">
        <v>2749.68</v>
      </c>
      <c r="AH187" s="80">
        <v>0</v>
      </c>
      <c r="AI187" s="80">
        <v>10952</v>
      </c>
      <c r="AJ187" s="80">
        <v>614955.37</v>
      </c>
      <c r="AK187" s="80"/>
      <c r="AL187" s="80"/>
    </row>
    <row r="188" spans="1:38" ht="16.350000000000001" customHeight="1">
      <c r="A188" s="79" t="s">
        <v>541</v>
      </c>
      <c r="B188" s="80">
        <v>0</v>
      </c>
      <c r="C188" s="80">
        <v>95797.5</v>
      </c>
      <c r="D188" s="80">
        <v>0</v>
      </c>
      <c r="E188" s="80">
        <v>0</v>
      </c>
      <c r="F188" s="80">
        <v>0</v>
      </c>
      <c r="G188" s="80">
        <v>0</v>
      </c>
      <c r="H188" s="80">
        <v>0</v>
      </c>
      <c r="I188" s="80">
        <v>0</v>
      </c>
      <c r="J188" s="80">
        <v>0</v>
      </c>
      <c r="K188" s="80">
        <v>0</v>
      </c>
      <c r="L188" s="80">
        <v>0</v>
      </c>
      <c r="M188" s="80">
        <v>0</v>
      </c>
      <c r="N188" s="80">
        <v>0</v>
      </c>
      <c r="O188" s="80">
        <v>0</v>
      </c>
      <c r="P188" s="80">
        <v>0</v>
      </c>
      <c r="Q188" s="80">
        <v>0</v>
      </c>
      <c r="R188" s="80">
        <v>0</v>
      </c>
      <c r="S188" s="80">
        <v>0</v>
      </c>
      <c r="T188" s="80">
        <v>0</v>
      </c>
      <c r="U188" s="80">
        <v>0</v>
      </c>
      <c r="V188" s="80">
        <v>0</v>
      </c>
      <c r="W188" s="80">
        <v>0</v>
      </c>
      <c r="X188" s="80">
        <v>0</v>
      </c>
      <c r="Y188" s="80">
        <v>0</v>
      </c>
      <c r="Z188" s="80">
        <v>0</v>
      </c>
      <c r="AA188" s="80">
        <v>0</v>
      </c>
      <c r="AB188" s="80">
        <v>0</v>
      </c>
      <c r="AC188" s="80">
        <v>0</v>
      </c>
      <c r="AD188" s="80">
        <v>0</v>
      </c>
      <c r="AE188" s="80">
        <v>0</v>
      </c>
      <c r="AF188" s="80">
        <v>0</v>
      </c>
      <c r="AG188" s="80">
        <v>0</v>
      </c>
      <c r="AH188" s="80">
        <v>0</v>
      </c>
      <c r="AI188" s="80">
        <v>0</v>
      </c>
      <c r="AJ188" s="80">
        <v>0</v>
      </c>
      <c r="AK188" s="80"/>
      <c r="AL188" s="80"/>
    </row>
    <row r="189" spans="1:38" ht="16.350000000000001" customHeight="1">
      <c r="A189" s="79" t="s">
        <v>542</v>
      </c>
      <c r="B189" s="80">
        <v>0</v>
      </c>
      <c r="C189" s="80">
        <v>56750.02</v>
      </c>
      <c r="D189" s="80">
        <v>0</v>
      </c>
      <c r="E189" s="80">
        <v>0</v>
      </c>
      <c r="F189" s="80">
        <v>50</v>
      </c>
      <c r="G189" s="80">
        <v>1520</v>
      </c>
      <c r="H189" s="80">
        <v>0</v>
      </c>
      <c r="I189" s="80">
        <v>500</v>
      </c>
      <c r="J189" s="80">
        <v>0</v>
      </c>
      <c r="K189" s="80">
        <v>0</v>
      </c>
      <c r="L189" s="80">
        <v>0</v>
      </c>
      <c r="M189" s="80">
        <v>0</v>
      </c>
      <c r="N189" s="80">
        <v>0</v>
      </c>
      <c r="O189" s="80">
        <v>0</v>
      </c>
      <c r="P189" s="80">
        <v>0</v>
      </c>
      <c r="Q189" s="80">
        <v>50</v>
      </c>
      <c r="R189" s="80">
        <v>0</v>
      </c>
      <c r="S189" s="80">
        <v>0</v>
      </c>
      <c r="T189" s="80">
        <v>0</v>
      </c>
      <c r="U189" s="80">
        <v>0</v>
      </c>
      <c r="V189" s="80">
        <v>0</v>
      </c>
      <c r="W189" s="80">
        <v>0</v>
      </c>
      <c r="X189" s="80">
        <v>1040</v>
      </c>
      <c r="Y189" s="80">
        <v>480</v>
      </c>
      <c r="Z189" s="80">
        <v>0</v>
      </c>
      <c r="AA189" s="80">
        <v>0</v>
      </c>
      <c r="AB189" s="80">
        <v>0</v>
      </c>
      <c r="AC189" s="80">
        <v>0</v>
      </c>
      <c r="AD189" s="80">
        <v>0</v>
      </c>
      <c r="AE189" s="80">
        <v>0</v>
      </c>
      <c r="AF189" s="80">
        <v>0</v>
      </c>
      <c r="AG189" s="80">
        <v>0</v>
      </c>
      <c r="AH189" s="80">
        <v>0</v>
      </c>
      <c r="AI189" s="80">
        <v>0</v>
      </c>
      <c r="AJ189" s="80">
        <v>50881.46</v>
      </c>
      <c r="AK189" s="80"/>
      <c r="AL189" s="80"/>
    </row>
    <row r="190" spans="1:38" ht="16.350000000000001" customHeight="1">
      <c r="A190" s="79" t="s">
        <v>543</v>
      </c>
      <c r="B190" s="80">
        <v>0</v>
      </c>
      <c r="C190" s="80">
        <v>100000</v>
      </c>
      <c r="D190" s="80">
        <v>0</v>
      </c>
      <c r="E190" s="80">
        <v>0</v>
      </c>
      <c r="F190" s="80">
        <v>0</v>
      </c>
      <c r="G190" s="80">
        <v>0</v>
      </c>
      <c r="H190" s="80">
        <v>0</v>
      </c>
      <c r="I190" s="80">
        <v>0</v>
      </c>
      <c r="J190" s="80">
        <v>20000</v>
      </c>
      <c r="K190" s="80">
        <v>0</v>
      </c>
      <c r="L190" s="80">
        <v>0</v>
      </c>
      <c r="M190" s="80">
        <v>0</v>
      </c>
      <c r="N190" s="80">
        <v>0</v>
      </c>
      <c r="O190" s="80">
        <v>0</v>
      </c>
      <c r="P190" s="80">
        <v>0</v>
      </c>
      <c r="Q190" s="80">
        <v>0</v>
      </c>
      <c r="R190" s="80">
        <v>0</v>
      </c>
      <c r="S190" s="80">
        <v>0</v>
      </c>
      <c r="T190" s="80">
        <v>0</v>
      </c>
      <c r="U190" s="80">
        <v>0</v>
      </c>
      <c r="V190" s="80">
        <v>0</v>
      </c>
      <c r="W190" s="80">
        <v>0</v>
      </c>
      <c r="X190" s="80">
        <v>0</v>
      </c>
      <c r="Y190" s="80">
        <v>0</v>
      </c>
      <c r="Z190" s="80">
        <v>0</v>
      </c>
      <c r="AA190" s="80">
        <v>0</v>
      </c>
      <c r="AB190" s="80">
        <v>0</v>
      </c>
      <c r="AC190" s="80">
        <v>0</v>
      </c>
      <c r="AD190" s="80">
        <v>0</v>
      </c>
      <c r="AE190" s="80">
        <v>0</v>
      </c>
      <c r="AF190" s="80">
        <v>0</v>
      </c>
      <c r="AG190" s="80">
        <v>20000</v>
      </c>
      <c r="AH190" s="80">
        <v>0</v>
      </c>
      <c r="AI190" s="80">
        <v>0</v>
      </c>
      <c r="AJ190" s="80">
        <v>351000</v>
      </c>
      <c r="AK190" s="80"/>
      <c r="AL190" s="80"/>
    </row>
    <row r="191" spans="1:38" ht="16.350000000000001" customHeight="1">
      <c r="A191" s="79" t="s">
        <v>544</v>
      </c>
      <c r="B191" s="80">
        <v>0</v>
      </c>
      <c r="C191" s="80">
        <v>259433.96</v>
      </c>
      <c r="D191" s="80">
        <v>0</v>
      </c>
      <c r="E191" s="80">
        <v>0</v>
      </c>
      <c r="F191" s="80">
        <v>701822.68</v>
      </c>
      <c r="G191" s="80">
        <v>18867.919999999998</v>
      </c>
      <c r="H191" s="80">
        <v>0</v>
      </c>
      <c r="I191" s="80">
        <v>0</v>
      </c>
      <c r="J191" s="80">
        <v>0</v>
      </c>
      <c r="K191" s="80">
        <v>0</v>
      </c>
      <c r="L191" s="80">
        <v>0</v>
      </c>
      <c r="M191" s="80">
        <v>0</v>
      </c>
      <c r="N191" s="80">
        <v>0</v>
      </c>
      <c r="O191" s="80">
        <v>701822.68</v>
      </c>
      <c r="P191" s="80">
        <v>0</v>
      </c>
      <c r="Q191" s="80">
        <v>0</v>
      </c>
      <c r="R191" s="80">
        <v>0</v>
      </c>
      <c r="S191" s="80">
        <v>0</v>
      </c>
      <c r="T191" s="80">
        <v>0</v>
      </c>
      <c r="U191" s="80">
        <v>0</v>
      </c>
      <c r="V191" s="80">
        <v>18867.919999999998</v>
      </c>
      <c r="W191" s="80">
        <v>0</v>
      </c>
      <c r="X191" s="80">
        <v>0</v>
      </c>
      <c r="Y191" s="80">
        <v>0</v>
      </c>
      <c r="Z191" s="80">
        <v>0</v>
      </c>
      <c r="AA191" s="80">
        <v>0</v>
      </c>
      <c r="AB191" s="80">
        <v>0</v>
      </c>
      <c r="AC191" s="80">
        <v>0</v>
      </c>
      <c r="AD191" s="80">
        <v>0</v>
      </c>
      <c r="AE191" s="80">
        <v>0</v>
      </c>
      <c r="AF191" s="80">
        <v>0</v>
      </c>
      <c r="AG191" s="80">
        <v>0</v>
      </c>
      <c r="AH191" s="80">
        <v>0</v>
      </c>
      <c r="AI191" s="80">
        <v>0</v>
      </c>
      <c r="AJ191" s="80">
        <v>163215.43</v>
      </c>
      <c r="AK191" s="80"/>
      <c r="AL191" s="80"/>
    </row>
    <row r="192" spans="1:38" ht="16.350000000000001" customHeight="1">
      <c r="A192" s="79" t="s">
        <v>545</v>
      </c>
      <c r="B192" s="80">
        <v>0</v>
      </c>
      <c r="C192" s="80">
        <v>0</v>
      </c>
      <c r="D192" s="80">
        <v>0</v>
      </c>
      <c r="E192" s="80">
        <v>0</v>
      </c>
      <c r="F192" s="80">
        <v>0</v>
      </c>
      <c r="G192" s="80">
        <v>0</v>
      </c>
      <c r="H192" s="80">
        <v>0</v>
      </c>
      <c r="I192" s="80">
        <v>0</v>
      </c>
      <c r="J192" s="80">
        <v>0</v>
      </c>
      <c r="K192" s="80">
        <v>0</v>
      </c>
      <c r="L192" s="80">
        <v>0</v>
      </c>
      <c r="M192" s="80">
        <v>0</v>
      </c>
      <c r="N192" s="80">
        <v>0</v>
      </c>
      <c r="O192" s="80">
        <v>0</v>
      </c>
      <c r="P192" s="80">
        <v>0</v>
      </c>
      <c r="Q192" s="80">
        <v>0</v>
      </c>
      <c r="R192" s="80">
        <v>0</v>
      </c>
      <c r="S192" s="80">
        <v>0</v>
      </c>
      <c r="T192" s="80">
        <v>0</v>
      </c>
      <c r="U192" s="80">
        <v>0</v>
      </c>
      <c r="V192" s="80">
        <v>0</v>
      </c>
      <c r="W192" s="80">
        <v>0</v>
      </c>
      <c r="X192" s="80">
        <v>0</v>
      </c>
      <c r="Y192" s="80">
        <v>0</v>
      </c>
      <c r="Z192" s="80">
        <v>0</v>
      </c>
      <c r="AA192" s="80">
        <v>0</v>
      </c>
      <c r="AB192" s="80">
        <v>0</v>
      </c>
      <c r="AC192" s="80">
        <v>0</v>
      </c>
      <c r="AD192" s="80">
        <v>0</v>
      </c>
      <c r="AE192" s="80">
        <v>0</v>
      </c>
      <c r="AF192" s="80">
        <v>0</v>
      </c>
      <c r="AG192" s="80">
        <v>0</v>
      </c>
      <c r="AH192" s="80">
        <v>0</v>
      </c>
      <c r="AI192" s="80">
        <v>0</v>
      </c>
      <c r="AJ192" s="80">
        <v>0</v>
      </c>
      <c r="AK192" s="80"/>
      <c r="AL192" s="80"/>
    </row>
    <row r="193" spans="1:38" ht="16.350000000000001" customHeight="1">
      <c r="A193" s="79" t="s">
        <v>546</v>
      </c>
      <c r="B193" s="80">
        <v>0</v>
      </c>
      <c r="C193" s="80">
        <v>76677.5</v>
      </c>
      <c r="D193" s="80">
        <v>0</v>
      </c>
      <c r="E193" s="80">
        <v>0</v>
      </c>
      <c r="F193" s="80">
        <v>124047.93</v>
      </c>
      <c r="G193" s="80">
        <v>0</v>
      </c>
      <c r="H193" s="80">
        <v>55063.79</v>
      </c>
      <c r="I193" s="80">
        <v>186617.17</v>
      </c>
      <c r="J193" s="80">
        <v>0</v>
      </c>
      <c r="K193" s="80">
        <v>16291.14</v>
      </c>
      <c r="L193" s="80">
        <v>0</v>
      </c>
      <c r="M193" s="80">
        <v>2900.9</v>
      </c>
      <c r="N193" s="80">
        <v>11843.32</v>
      </c>
      <c r="O193" s="80">
        <v>14803.32</v>
      </c>
      <c r="P193" s="80">
        <v>7855.85</v>
      </c>
      <c r="Q193" s="80">
        <v>78788.69</v>
      </c>
      <c r="R193" s="80">
        <v>0</v>
      </c>
      <c r="S193" s="80">
        <v>7855.85</v>
      </c>
      <c r="T193" s="80">
        <v>0</v>
      </c>
      <c r="U193" s="80">
        <v>0</v>
      </c>
      <c r="V193" s="80">
        <v>0</v>
      </c>
      <c r="W193" s="80">
        <v>0</v>
      </c>
      <c r="X193" s="80">
        <v>0</v>
      </c>
      <c r="Y193" s="80">
        <v>0</v>
      </c>
      <c r="Z193" s="80">
        <v>0</v>
      </c>
      <c r="AA193" s="80">
        <v>0</v>
      </c>
      <c r="AB193" s="80">
        <v>0</v>
      </c>
      <c r="AC193" s="80">
        <v>39352.089999999997</v>
      </c>
      <c r="AD193" s="80">
        <v>0</v>
      </c>
      <c r="AE193" s="80">
        <v>7855.85</v>
      </c>
      <c r="AF193" s="80">
        <v>7855.85</v>
      </c>
      <c r="AG193" s="80">
        <v>0</v>
      </c>
      <c r="AH193" s="80">
        <v>0</v>
      </c>
      <c r="AI193" s="80">
        <v>0</v>
      </c>
      <c r="AJ193" s="80">
        <v>1395958.89</v>
      </c>
      <c r="AK193" s="80"/>
      <c r="AL193" s="80"/>
    </row>
    <row r="194" spans="1:38" ht="16.350000000000001" customHeight="1">
      <c r="A194" s="79" t="s">
        <v>547</v>
      </c>
      <c r="B194" s="80">
        <v>0</v>
      </c>
      <c r="C194" s="80">
        <v>345151.82</v>
      </c>
      <c r="D194" s="80">
        <v>0</v>
      </c>
      <c r="E194" s="80">
        <v>0</v>
      </c>
      <c r="F194" s="80">
        <v>78388.350000000006</v>
      </c>
      <c r="G194" s="80">
        <v>0</v>
      </c>
      <c r="H194" s="80">
        <v>16706.61</v>
      </c>
      <c r="I194" s="80">
        <v>951540.85</v>
      </c>
      <c r="J194" s="80">
        <v>1200</v>
      </c>
      <c r="K194" s="80">
        <v>0</v>
      </c>
      <c r="L194" s="80">
        <v>0</v>
      </c>
      <c r="M194" s="80">
        <v>0</v>
      </c>
      <c r="N194" s="80">
        <v>23912.47</v>
      </c>
      <c r="O194" s="80">
        <v>23912.47</v>
      </c>
      <c r="P194" s="80">
        <v>3702.83</v>
      </c>
      <c r="Q194" s="80">
        <v>2948.11</v>
      </c>
      <c r="R194" s="80">
        <v>2948.11</v>
      </c>
      <c r="S194" s="80">
        <v>20964.36</v>
      </c>
      <c r="T194" s="80">
        <v>0</v>
      </c>
      <c r="U194" s="80">
        <v>0</v>
      </c>
      <c r="V194" s="80">
        <v>0</v>
      </c>
      <c r="W194" s="80">
        <v>0</v>
      </c>
      <c r="X194" s="80">
        <v>0</v>
      </c>
      <c r="Y194" s="80">
        <v>0</v>
      </c>
      <c r="Z194" s="80">
        <v>0</v>
      </c>
      <c r="AA194" s="80">
        <v>0</v>
      </c>
      <c r="AB194" s="80">
        <v>0</v>
      </c>
      <c r="AC194" s="80">
        <v>5568.87</v>
      </c>
      <c r="AD194" s="80">
        <v>0</v>
      </c>
      <c r="AE194" s="80">
        <v>5568.87</v>
      </c>
      <c r="AF194" s="80">
        <v>5568.87</v>
      </c>
      <c r="AG194" s="80">
        <v>1200</v>
      </c>
      <c r="AH194" s="80">
        <v>0</v>
      </c>
      <c r="AI194" s="80">
        <v>0</v>
      </c>
      <c r="AJ194" s="80">
        <v>125328.43</v>
      </c>
      <c r="AK194" s="80"/>
      <c r="AL194" s="80"/>
    </row>
    <row r="195" spans="1:38" ht="16.350000000000001" customHeight="1">
      <c r="A195" s="79" t="s">
        <v>548</v>
      </c>
      <c r="B195" s="80">
        <v>0</v>
      </c>
      <c r="C195" s="80">
        <v>1183532.97</v>
      </c>
      <c r="D195" s="80">
        <v>0</v>
      </c>
      <c r="E195" s="80">
        <v>0</v>
      </c>
      <c r="F195" s="80">
        <v>5835420.3799999999</v>
      </c>
      <c r="G195" s="80">
        <v>593500.26</v>
      </c>
      <c r="H195" s="80">
        <v>46276.14</v>
      </c>
      <c r="I195" s="80">
        <v>29254.1</v>
      </c>
      <c r="J195" s="80">
        <v>28178.799999999999</v>
      </c>
      <c r="K195" s="80">
        <v>0</v>
      </c>
      <c r="L195" s="80">
        <v>0</v>
      </c>
      <c r="M195" s="80">
        <v>5696591.96</v>
      </c>
      <c r="N195" s="80">
        <v>23138.07</v>
      </c>
      <c r="O195" s="80">
        <v>23138.07</v>
      </c>
      <c r="P195" s="80">
        <v>23138.07</v>
      </c>
      <c r="Q195" s="80">
        <v>23138.07</v>
      </c>
      <c r="R195" s="80">
        <v>23138.07</v>
      </c>
      <c r="S195" s="80">
        <v>23138.07</v>
      </c>
      <c r="T195" s="80">
        <v>0</v>
      </c>
      <c r="U195" s="80">
        <v>576586.75</v>
      </c>
      <c r="V195" s="80">
        <v>10148.1</v>
      </c>
      <c r="W195" s="80">
        <v>6765.41</v>
      </c>
      <c r="X195" s="80">
        <v>0</v>
      </c>
      <c r="Y195" s="80">
        <v>0</v>
      </c>
      <c r="Z195" s="80">
        <v>0</v>
      </c>
      <c r="AA195" s="80">
        <v>0</v>
      </c>
      <c r="AB195" s="80">
        <v>0</v>
      </c>
      <c r="AC195" s="80">
        <v>23138.07</v>
      </c>
      <c r="AD195" s="80">
        <v>0</v>
      </c>
      <c r="AE195" s="80">
        <v>0</v>
      </c>
      <c r="AF195" s="80">
        <v>23138.07</v>
      </c>
      <c r="AG195" s="80">
        <v>28178.799999999999</v>
      </c>
      <c r="AH195" s="80">
        <v>0</v>
      </c>
      <c r="AI195" s="80">
        <v>96032</v>
      </c>
      <c r="AJ195" s="80">
        <v>8498855.9499999993</v>
      </c>
      <c r="AK195" s="80"/>
      <c r="AL195" s="80"/>
    </row>
    <row r="196" spans="1:38" ht="16.350000000000001" customHeight="1">
      <c r="A196" s="79" t="s">
        <v>549</v>
      </c>
      <c r="B196" s="80">
        <v>0</v>
      </c>
      <c r="C196" s="80">
        <v>4206372.96</v>
      </c>
      <c r="D196" s="80">
        <v>0</v>
      </c>
      <c r="E196" s="80">
        <v>0</v>
      </c>
      <c r="F196" s="80">
        <v>221787.58</v>
      </c>
      <c r="G196" s="80">
        <v>0</v>
      </c>
      <c r="H196" s="80">
        <v>3049.95</v>
      </c>
      <c r="I196" s="80">
        <v>180020.73</v>
      </c>
      <c r="J196" s="80">
        <v>70965.56</v>
      </c>
      <c r="K196" s="80">
        <v>9963.9699999999993</v>
      </c>
      <c r="L196" s="80">
        <v>0</v>
      </c>
      <c r="M196" s="80">
        <v>156856.54</v>
      </c>
      <c r="N196" s="80">
        <v>15054.87</v>
      </c>
      <c r="O196" s="80">
        <v>6318.95</v>
      </c>
      <c r="P196" s="80">
        <v>21076.63</v>
      </c>
      <c r="Q196" s="80">
        <v>10333.77</v>
      </c>
      <c r="R196" s="80">
        <v>3143.72</v>
      </c>
      <c r="S196" s="80">
        <v>9003.1</v>
      </c>
      <c r="T196" s="80">
        <v>0</v>
      </c>
      <c r="U196" s="80">
        <v>0</v>
      </c>
      <c r="V196" s="80">
        <v>0</v>
      </c>
      <c r="W196" s="80">
        <v>0</v>
      </c>
      <c r="X196" s="80">
        <v>0</v>
      </c>
      <c r="Y196" s="80">
        <v>0</v>
      </c>
      <c r="Z196" s="80">
        <v>0</v>
      </c>
      <c r="AA196" s="80">
        <v>0</v>
      </c>
      <c r="AB196" s="80">
        <v>0</v>
      </c>
      <c r="AC196" s="80">
        <v>1822.1</v>
      </c>
      <c r="AD196" s="80">
        <v>0</v>
      </c>
      <c r="AE196" s="80">
        <v>0</v>
      </c>
      <c r="AF196" s="80">
        <v>1227.8499999999999</v>
      </c>
      <c r="AG196" s="80">
        <v>70015.56</v>
      </c>
      <c r="AH196" s="80">
        <v>950</v>
      </c>
      <c r="AI196" s="80">
        <v>0</v>
      </c>
      <c r="AJ196" s="80">
        <v>4439122.67</v>
      </c>
      <c r="AK196" s="80"/>
      <c r="AL196" s="80"/>
    </row>
    <row r="197" spans="1:38" ht="16.350000000000001" customHeight="1">
      <c r="A197" s="79" t="s">
        <v>550</v>
      </c>
      <c r="B197" s="80">
        <v>0</v>
      </c>
      <c r="C197" s="80">
        <v>3234095.43</v>
      </c>
      <c r="D197" s="80">
        <v>0</v>
      </c>
      <c r="E197" s="80">
        <v>0</v>
      </c>
      <c r="F197" s="80">
        <v>44647.64</v>
      </c>
      <c r="G197" s="80">
        <v>0</v>
      </c>
      <c r="H197" s="80">
        <v>0</v>
      </c>
      <c r="I197" s="80">
        <v>179103.6</v>
      </c>
      <c r="J197" s="80">
        <v>0</v>
      </c>
      <c r="K197" s="80">
        <v>0</v>
      </c>
      <c r="L197" s="80">
        <v>0</v>
      </c>
      <c r="M197" s="80">
        <v>0</v>
      </c>
      <c r="N197" s="80">
        <v>44647.64</v>
      </c>
      <c r="O197" s="80">
        <v>0</v>
      </c>
      <c r="P197" s="80">
        <v>0</v>
      </c>
      <c r="Q197" s="80">
        <v>0</v>
      </c>
      <c r="R197" s="80">
        <v>0</v>
      </c>
      <c r="S197" s="80">
        <v>0</v>
      </c>
      <c r="T197" s="80">
        <v>0</v>
      </c>
      <c r="U197" s="80">
        <v>0</v>
      </c>
      <c r="V197" s="80">
        <v>0</v>
      </c>
      <c r="W197" s="80">
        <v>0</v>
      </c>
      <c r="X197" s="80">
        <v>0</v>
      </c>
      <c r="Y197" s="80">
        <v>0</v>
      </c>
      <c r="Z197" s="80">
        <v>0</v>
      </c>
      <c r="AA197" s="80">
        <v>0</v>
      </c>
      <c r="AB197" s="80">
        <v>0</v>
      </c>
      <c r="AC197" s="80">
        <v>0</v>
      </c>
      <c r="AD197" s="80">
        <v>0</v>
      </c>
      <c r="AE197" s="80">
        <v>0</v>
      </c>
      <c r="AF197" s="80">
        <v>0</v>
      </c>
      <c r="AG197" s="80">
        <v>0</v>
      </c>
      <c r="AH197" s="80">
        <v>0</v>
      </c>
      <c r="AI197" s="80">
        <v>2515.7600000000002</v>
      </c>
      <c r="AJ197" s="80">
        <v>26666.880000000001</v>
      </c>
      <c r="AK197" s="80"/>
      <c r="AL197" s="80"/>
    </row>
    <row r="198" spans="1:38" ht="16.350000000000001" customHeight="1">
      <c r="A198" s="79" t="s">
        <v>551</v>
      </c>
      <c r="B198" s="80">
        <v>0</v>
      </c>
      <c r="C198" s="80">
        <v>762478.38</v>
      </c>
      <c r="D198" s="80">
        <v>0</v>
      </c>
      <c r="E198" s="80">
        <v>0</v>
      </c>
      <c r="F198" s="80">
        <v>94112.72</v>
      </c>
      <c r="G198" s="80">
        <v>6272.8</v>
      </c>
      <c r="H198" s="80">
        <v>30880.85</v>
      </c>
      <c r="I198" s="80">
        <v>13338.16</v>
      </c>
      <c r="J198" s="80">
        <v>611.52</v>
      </c>
      <c r="K198" s="80">
        <v>13156.96</v>
      </c>
      <c r="L198" s="80">
        <v>0</v>
      </c>
      <c r="M198" s="80">
        <v>38760.32</v>
      </c>
      <c r="N198" s="80">
        <v>9167.48</v>
      </c>
      <c r="O198" s="80">
        <v>11285.69</v>
      </c>
      <c r="P198" s="80">
        <v>8724.81</v>
      </c>
      <c r="Q198" s="80">
        <v>8724.81</v>
      </c>
      <c r="R198" s="80">
        <v>8724.81</v>
      </c>
      <c r="S198" s="80">
        <v>8724.7999999999993</v>
      </c>
      <c r="T198" s="80">
        <v>0</v>
      </c>
      <c r="U198" s="80">
        <v>0</v>
      </c>
      <c r="V198" s="80">
        <v>626.67999999999995</v>
      </c>
      <c r="W198" s="80">
        <v>5646.12</v>
      </c>
      <c r="X198" s="80">
        <v>0</v>
      </c>
      <c r="Y198" s="80">
        <v>0</v>
      </c>
      <c r="Z198" s="80">
        <v>0</v>
      </c>
      <c r="AA198" s="80">
        <v>0</v>
      </c>
      <c r="AB198" s="80">
        <v>0</v>
      </c>
      <c r="AC198" s="80">
        <v>14565.57</v>
      </c>
      <c r="AD198" s="80">
        <v>4111.3999999999996</v>
      </c>
      <c r="AE198" s="80">
        <v>0</v>
      </c>
      <c r="AF198" s="80">
        <v>12203.88</v>
      </c>
      <c r="AG198" s="80">
        <v>611.52</v>
      </c>
      <c r="AH198" s="80">
        <v>0</v>
      </c>
      <c r="AI198" s="80">
        <v>43722.720000000001</v>
      </c>
      <c r="AJ198" s="80">
        <v>1480340.51</v>
      </c>
      <c r="AK198" s="80"/>
      <c r="AL198" s="80"/>
    </row>
    <row r="199" spans="1:38" ht="16.350000000000001" customHeight="1">
      <c r="A199" s="79" t="s">
        <v>552</v>
      </c>
      <c r="B199" s="80">
        <v>0</v>
      </c>
      <c r="C199" s="80">
        <v>63679.25</v>
      </c>
      <c r="D199" s="80">
        <v>0</v>
      </c>
      <c r="E199" s="80">
        <v>0</v>
      </c>
      <c r="F199" s="80">
        <v>124271.84</v>
      </c>
      <c r="G199" s="80">
        <v>0</v>
      </c>
      <c r="H199" s="80">
        <v>0</v>
      </c>
      <c r="I199" s="80">
        <v>17783.02</v>
      </c>
      <c r="J199" s="80">
        <v>4924.53</v>
      </c>
      <c r="K199" s="80">
        <v>0</v>
      </c>
      <c r="L199" s="80">
        <v>0</v>
      </c>
      <c r="M199" s="80">
        <v>0</v>
      </c>
      <c r="N199" s="80">
        <v>0</v>
      </c>
      <c r="O199" s="80">
        <v>0</v>
      </c>
      <c r="P199" s="80">
        <v>0</v>
      </c>
      <c r="Q199" s="80">
        <v>124271.84</v>
      </c>
      <c r="R199" s="80">
        <v>0</v>
      </c>
      <c r="S199" s="80">
        <v>0</v>
      </c>
      <c r="T199" s="80">
        <v>0</v>
      </c>
      <c r="U199" s="80">
        <v>0</v>
      </c>
      <c r="V199" s="80">
        <v>0</v>
      </c>
      <c r="W199" s="80">
        <v>0</v>
      </c>
      <c r="X199" s="80">
        <v>0</v>
      </c>
      <c r="Y199" s="80">
        <v>0</v>
      </c>
      <c r="Z199" s="80">
        <v>0</v>
      </c>
      <c r="AA199" s="80">
        <v>0</v>
      </c>
      <c r="AB199" s="80">
        <v>0</v>
      </c>
      <c r="AC199" s="80">
        <v>0</v>
      </c>
      <c r="AD199" s="80">
        <v>0</v>
      </c>
      <c r="AE199" s="80">
        <v>0</v>
      </c>
      <c r="AF199" s="80">
        <v>0</v>
      </c>
      <c r="AG199" s="80">
        <v>4924.53</v>
      </c>
      <c r="AH199" s="80">
        <v>0</v>
      </c>
      <c r="AI199" s="80">
        <v>0</v>
      </c>
      <c r="AJ199" s="80">
        <v>46650.94</v>
      </c>
      <c r="AK199" s="80"/>
      <c r="AL199" s="80"/>
    </row>
    <row r="200" spans="1:38" ht="16.350000000000001" customHeight="1">
      <c r="A200" s="79" t="s">
        <v>553</v>
      </c>
      <c r="B200" s="80">
        <v>0</v>
      </c>
      <c r="C200" s="80">
        <v>11244244.23</v>
      </c>
      <c r="D200" s="80">
        <v>0</v>
      </c>
      <c r="E200" s="80">
        <v>0</v>
      </c>
      <c r="F200" s="80">
        <v>7413779.7400000002</v>
      </c>
      <c r="G200" s="80">
        <v>671895.07</v>
      </c>
      <c r="H200" s="80">
        <v>175943.4</v>
      </c>
      <c r="I200" s="80">
        <v>1620552</v>
      </c>
      <c r="J200" s="80">
        <v>136861.71</v>
      </c>
      <c r="K200" s="80">
        <v>41645.339999999997</v>
      </c>
      <c r="L200" s="80">
        <v>0</v>
      </c>
      <c r="M200" s="80">
        <v>6027741.5199999996</v>
      </c>
      <c r="N200" s="80">
        <v>136445.48000000001</v>
      </c>
      <c r="O200" s="80">
        <v>793860.99</v>
      </c>
      <c r="P200" s="80">
        <v>73241.98</v>
      </c>
      <c r="Q200" s="80">
        <v>258741.82</v>
      </c>
      <c r="R200" s="80">
        <v>44502.59</v>
      </c>
      <c r="S200" s="80">
        <v>79245.36</v>
      </c>
      <c r="T200" s="80">
        <v>0</v>
      </c>
      <c r="U200" s="80">
        <v>586129.63</v>
      </c>
      <c r="V200" s="80">
        <v>47223.96</v>
      </c>
      <c r="W200" s="80">
        <v>26489.66</v>
      </c>
      <c r="X200" s="80">
        <v>3481.58</v>
      </c>
      <c r="Y200" s="80">
        <v>1744.75</v>
      </c>
      <c r="Z200" s="80">
        <v>5522.13</v>
      </c>
      <c r="AA200" s="80">
        <v>1303.3599999999999</v>
      </c>
      <c r="AB200" s="80">
        <v>0</v>
      </c>
      <c r="AC200" s="80">
        <v>95791.54</v>
      </c>
      <c r="AD200" s="80">
        <v>6940.19</v>
      </c>
      <c r="AE200" s="80">
        <v>13953.12</v>
      </c>
      <c r="AF200" s="80">
        <v>59258.55</v>
      </c>
      <c r="AG200" s="80">
        <v>135890.35</v>
      </c>
      <c r="AH200" s="80">
        <v>971.36</v>
      </c>
      <c r="AI200" s="80">
        <v>184539.53</v>
      </c>
      <c r="AJ200" s="80">
        <v>18357990.350000001</v>
      </c>
      <c r="AK200" s="80"/>
      <c r="AL200" s="80"/>
    </row>
    <row r="201" spans="1:38" ht="16.350000000000001" customHeight="1">
      <c r="A201" s="79" t="s">
        <v>554</v>
      </c>
      <c r="B201" s="80">
        <v>0</v>
      </c>
      <c r="C201" s="80">
        <v>40957459.223099999</v>
      </c>
      <c r="D201" s="80">
        <v>15212.99</v>
      </c>
      <c r="E201" s="80">
        <v>0</v>
      </c>
      <c r="F201" s="80">
        <v>15625149.0875</v>
      </c>
      <c r="G201" s="80">
        <v>22426738.284400001</v>
      </c>
      <c r="H201" s="80">
        <v>7455517.7264</v>
      </c>
      <c r="I201" s="80">
        <v>6250417.6600000001</v>
      </c>
      <c r="J201" s="80">
        <v>1818916.6</v>
      </c>
      <c r="K201" s="80">
        <v>1522205.05</v>
      </c>
      <c r="L201" s="80">
        <v>0</v>
      </c>
      <c r="M201" s="80">
        <v>7087991.6699999999</v>
      </c>
      <c r="N201" s="80">
        <v>1226007.3470000001</v>
      </c>
      <c r="O201" s="80">
        <v>2114843.3354250002</v>
      </c>
      <c r="P201" s="80">
        <v>2286497.737125</v>
      </c>
      <c r="Q201" s="80">
        <v>1528173.6991000001</v>
      </c>
      <c r="R201" s="80">
        <v>825598.17407499999</v>
      </c>
      <c r="S201" s="80">
        <v>556037.12477500003</v>
      </c>
      <c r="T201" s="80">
        <v>0</v>
      </c>
      <c r="U201" s="80">
        <v>3705881.33</v>
      </c>
      <c r="V201" s="80">
        <v>7525020.4500000002</v>
      </c>
      <c r="W201" s="80">
        <v>4705183.6062000003</v>
      </c>
      <c r="X201" s="80">
        <v>3274990.6381999999</v>
      </c>
      <c r="Y201" s="80">
        <v>1233048.26</v>
      </c>
      <c r="Z201" s="80">
        <v>1317852.06</v>
      </c>
      <c r="AA201" s="80">
        <v>664761.93999999994</v>
      </c>
      <c r="AB201" s="80">
        <v>0</v>
      </c>
      <c r="AC201" s="80">
        <v>1086264.3173750001</v>
      </c>
      <c r="AD201" s="80">
        <v>1794573.2601000001</v>
      </c>
      <c r="AE201" s="80">
        <v>1957581.6</v>
      </c>
      <c r="AF201" s="80">
        <v>2617098.5489249998</v>
      </c>
      <c r="AG201" s="80">
        <v>1485127.59</v>
      </c>
      <c r="AH201" s="80">
        <v>333789.01</v>
      </c>
      <c r="AI201" s="80">
        <v>4187264.87</v>
      </c>
      <c r="AJ201" s="80">
        <v>105249734.79180001</v>
      </c>
      <c r="AK201" s="80"/>
      <c r="AL201" s="80"/>
    </row>
    <row r="202" spans="1:38" ht="16.350000000000001" customHeight="1">
      <c r="A202" s="79" t="s">
        <v>555</v>
      </c>
      <c r="B202" s="80">
        <v>0</v>
      </c>
      <c r="C202" s="80">
        <v>0</v>
      </c>
      <c r="D202" s="80">
        <v>0</v>
      </c>
      <c r="E202" s="80">
        <v>0</v>
      </c>
      <c r="F202" s="80">
        <v>0</v>
      </c>
      <c r="G202" s="80">
        <v>0</v>
      </c>
      <c r="H202" s="80">
        <v>0</v>
      </c>
      <c r="I202" s="80">
        <v>0</v>
      </c>
      <c r="J202" s="80">
        <v>0</v>
      </c>
      <c r="K202" s="80">
        <v>0</v>
      </c>
      <c r="L202" s="80">
        <v>0</v>
      </c>
      <c r="M202" s="80">
        <v>0</v>
      </c>
      <c r="N202" s="80">
        <v>0</v>
      </c>
      <c r="O202" s="80">
        <v>0</v>
      </c>
      <c r="P202" s="80">
        <v>0</v>
      </c>
      <c r="Q202" s="80">
        <v>0</v>
      </c>
      <c r="R202" s="80">
        <v>0</v>
      </c>
      <c r="S202" s="80">
        <v>0</v>
      </c>
      <c r="T202" s="80">
        <v>0</v>
      </c>
      <c r="U202" s="80">
        <v>0</v>
      </c>
      <c r="V202" s="80">
        <v>0</v>
      </c>
      <c r="W202" s="80">
        <v>0</v>
      </c>
      <c r="X202" s="80">
        <v>0</v>
      </c>
      <c r="Y202" s="80">
        <v>0</v>
      </c>
      <c r="Z202" s="80">
        <v>0</v>
      </c>
      <c r="AA202" s="80">
        <v>0</v>
      </c>
      <c r="AB202" s="80">
        <v>0</v>
      </c>
      <c r="AC202" s="80">
        <v>0</v>
      </c>
      <c r="AD202" s="80">
        <v>0</v>
      </c>
      <c r="AE202" s="80">
        <v>0</v>
      </c>
      <c r="AF202" s="80">
        <v>0</v>
      </c>
      <c r="AG202" s="80">
        <v>0</v>
      </c>
      <c r="AH202" s="80">
        <v>0</v>
      </c>
      <c r="AI202" s="80">
        <v>0</v>
      </c>
      <c r="AJ202" s="80">
        <v>0</v>
      </c>
      <c r="AK202" s="80"/>
      <c r="AL202" s="80"/>
    </row>
    <row r="203" spans="1:38" ht="16.350000000000001" customHeight="1">
      <c r="A203" s="79" t="s">
        <v>556</v>
      </c>
      <c r="B203" s="80">
        <v>0</v>
      </c>
      <c r="C203" s="80">
        <v>0</v>
      </c>
      <c r="D203" s="80">
        <v>0</v>
      </c>
      <c r="E203" s="80">
        <v>0</v>
      </c>
      <c r="F203" s="80">
        <v>0</v>
      </c>
      <c r="G203" s="80">
        <v>0</v>
      </c>
      <c r="H203" s="80">
        <v>0</v>
      </c>
      <c r="I203" s="80">
        <v>0</v>
      </c>
      <c r="J203" s="80">
        <v>0</v>
      </c>
      <c r="K203" s="80">
        <v>0</v>
      </c>
      <c r="L203" s="80">
        <v>0</v>
      </c>
      <c r="M203" s="80">
        <v>0</v>
      </c>
      <c r="N203" s="80">
        <v>0</v>
      </c>
      <c r="O203" s="80">
        <v>0</v>
      </c>
      <c r="P203" s="80">
        <v>0</v>
      </c>
      <c r="Q203" s="80">
        <v>0</v>
      </c>
      <c r="R203" s="80">
        <v>0</v>
      </c>
      <c r="S203" s="80">
        <v>0</v>
      </c>
      <c r="T203" s="80">
        <v>0</v>
      </c>
      <c r="U203" s="80">
        <v>0</v>
      </c>
      <c r="V203" s="80">
        <v>0</v>
      </c>
      <c r="W203" s="80">
        <v>0</v>
      </c>
      <c r="X203" s="80">
        <v>0</v>
      </c>
      <c r="Y203" s="80">
        <v>0</v>
      </c>
      <c r="Z203" s="80">
        <v>0</v>
      </c>
      <c r="AA203" s="80">
        <v>0</v>
      </c>
      <c r="AB203" s="80">
        <v>0</v>
      </c>
      <c r="AC203" s="80">
        <v>0</v>
      </c>
      <c r="AD203" s="80">
        <v>0</v>
      </c>
      <c r="AE203" s="80">
        <v>0</v>
      </c>
      <c r="AF203" s="80">
        <v>0</v>
      </c>
      <c r="AG203" s="80">
        <v>0</v>
      </c>
      <c r="AH203" s="80">
        <v>0</v>
      </c>
      <c r="AI203" s="80">
        <v>0</v>
      </c>
      <c r="AJ203" s="80">
        <v>0</v>
      </c>
      <c r="AK203" s="80"/>
      <c r="AL203" s="80"/>
    </row>
    <row r="204" spans="1:38" ht="16.350000000000001" customHeight="1">
      <c r="A204" s="79" t="s">
        <v>557</v>
      </c>
      <c r="B204" s="80">
        <v>0</v>
      </c>
      <c r="C204" s="80">
        <v>0</v>
      </c>
      <c r="D204" s="80">
        <v>0</v>
      </c>
      <c r="E204" s="80">
        <v>0</v>
      </c>
      <c r="F204" s="80">
        <v>0</v>
      </c>
      <c r="G204" s="80">
        <v>0</v>
      </c>
      <c r="H204" s="80">
        <v>0</v>
      </c>
      <c r="I204" s="80">
        <v>0</v>
      </c>
      <c r="J204" s="80">
        <v>0</v>
      </c>
      <c r="K204" s="80">
        <v>0</v>
      </c>
      <c r="L204" s="80">
        <v>0</v>
      </c>
      <c r="M204" s="80">
        <v>0</v>
      </c>
      <c r="N204" s="80">
        <v>0</v>
      </c>
      <c r="O204" s="80">
        <v>0</v>
      </c>
      <c r="P204" s="80">
        <v>0</v>
      </c>
      <c r="Q204" s="80">
        <v>0</v>
      </c>
      <c r="R204" s="80">
        <v>0</v>
      </c>
      <c r="S204" s="80">
        <v>0</v>
      </c>
      <c r="T204" s="80">
        <v>0</v>
      </c>
      <c r="U204" s="80">
        <v>0</v>
      </c>
      <c r="V204" s="80">
        <v>0</v>
      </c>
      <c r="W204" s="80">
        <v>0</v>
      </c>
      <c r="X204" s="80">
        <v>0</v>
      </c>
      <c r="Y204" s="80">
        <v>0</v>
      </c>
      <c r="Z204" s="80">
        <v>0</v>
      </c>
      <c r="AA204" s="80">
        <v>0</v>
      </c>
      <c r="AB204" s="80">
        <v>0</v>
      </c>
      <c r="AC204" s="80">
        <v>0</v>
      </c>
      <c r="AD204" s="80">
        <v>0</v>
      </c>
      <c r="AE204" s="80">
        <v>0</v>
      </c>
      <c r="AF204" s="80">
        <v>0</v>
      </c>
      <c r="AG204" s="80">
        <v>0</v>
      </c>
      <c r="AH204" s="80">
        <v>0</v>
      </c>
      <c r="AI204" s="80">
        <v>0</v>
      </c>
      <c r="AJ204" s="80">
        <v>0</v>
      </c>
      <c r="AK204" s="80"/>
      <c r="AL204" s="80"/>
    </row>
    <row r="205" spans="1:38" ht="16.350000000000001" customHeight="1">
      <c r="A205" s="79" t="s">
        <v>558</v>
      </c>
      <c r="B205" s="80">
        <v>0</v>
      </c>
      <c r="C205" s="80">
        <v>0</v>
      </c>
      <c r="D205" s="80">
        <v>0</v>
      </c>
      <c r="E205" s="80">
        <v>0</v>
      </c>
      <c r="F205" s="80">
        <v>0</v>
      </c>
      <c r="G205" s="80">
        <v>0</v>
      </c>
      <c r="H205" s="80">
        <v>0</v>
      </c>
      <c r="I205" s="80">
        <v>0</v>
      </c>
      <c r="J205" s="80">
        <v>0</v>
      </c>
      <c r="K205" s="80">
        <v>0</v>
      </c>
      <c r="L205" s="80">
        <v>0</v>
      </c>
      <c r="M205" s="80">
        <v>0</v>
      </c>
      <c r="N205" s="80">
        <v>0</v>
      </c>
      <c r="O205" s="80">
        <v>0</v>
      </c>
      <c r="P205" s="80">
        <v>0</v>
      </c>
      <c r="Q205" s="80">
        <v>0</v>
      </c>
      <c r="R205" s="80">
        <v>0</v>
      </c>
      <c r="S205" s="80">
        <v>0</v>
      </c>
      <c r="T205" s="80">
        <v>0</v>
      </c>
      <c r="U205" s="80">
        <v>0</v>
      </c>
      <c r="V205" s="80">
        <v>0</v>
      </c>
      <c r="W205" s="80">
        <v>0</v>
      </c>
      <c r="X205" s="80">
        <v>0</v>
      </c>
      <c r="Y205" s="80">
        <v>0</v>
      </c>
      <c r="Z205" s="80">
        <v>0</v>
      </c>
      <c r="AA205" s="80">
        <v>0</v>
      </c>
      <c r="AB205" s="80">
        <v>0</v>
      </c>
      <c r="AC205" s="80">
        <v>0</v>
      </c>
      <c r="AD205" s="80">
        <v>0</v>
      </c>
      <c r="AE205" s="80">
        <v>0</v>
      </c>
      <c r="AF205" s="80">
        <v>0</v>
      </c>
      <c r="AG205" s="80">
        <v>0</v>
      </c>
      <c r="AH205" s="80">
        <v>0</v>
      </c>
      <c r="AI205" s="80">
        <v>0</v>
      </c>
      <c r="AJ205" s="80">
        <v>0</v>
      </c>
      <c r="AK205" s="80"/>
      <c r="AL205" s="80"/>
    </row>
    <row r="206" spans="1:38" ht="16.350000000000001" customHeight="1">
      <c r="A206" s="79" t="s">
        <v>559</v>
      </c>
      <c r="B206" s="80">
        <v>0</v>
      </c>
      <c r="C206" s="80">
        <v>0</v>
      </c>
      <c r="D206" s="80">
        <v>0</v>
      </c>
      <c r="E206" s="80">
        <v>0</v>
      </c>
      <c r="F206" s="80">
        <v>0</v>
      </c>
      <c r="G206" s="80">
        <v>0</v>
      </c>
      <c r="H206" s="80">
        <v>0</v>
      </c>
      <c r="I206" s="80">
        <v>0</v>
      </c>
      <c r="J206" s="80">
        <v>0</v>
      </c>
      <c r="K206" s="80">
        <v>0</v>
      </c>
      <c r="L206" s="80">
        <v>0</v>
      </c>
      <c r="M206" s="80">
        <v>0</v>
      </c>
      <c r="N206" s="80">
        <v>0</v>
      </c>
      <c r="O206" s="80">
        <v>0</v>
      </c>
      <c r="P206" s="80">
        <v>0</v>
      </c>
      <c r="Q206" s="80">
        <v>0</v>
      </c>
      <c r="R206" s="80">
        <v>0</v>
      </c>
      <c r="S206" s="80">
        <v>0</v>
      </c>
      <c r="T206" s="80">
        <v>0</v>
      </c>
      <c r="U206" s="80">
        <v>0</v>
      </c>
      <c r="V206" s="80">
        <v>0</v>
      </c>
      <c r="W206" s="80">
        <v>0</v>
      </c>
      <c r="X206" s="80">
        <v>0</v>
      </c>
      <c r="Y206" s="80">
        <v>0</v>
      </c>
      <c r="Z206" s="80">
        <v>0</v>
      </c>
      <c r="AA206" s="80">
        <v>0</v>
      </c>
      <c r="AB206" s="80">
        <v>0</v>
      </c>
      <c r="AC206" s="80">
        <v>0</v>
      </c>
      <c r="AD206" s="80">
        <v>0</v>
      </c>
      <c r="AE206" s="80">
        <v>0</v>
      </c>
      <c r="AF206" s="80">
        <v>0</v>
      </c>
      <c r="AG206" s="80">
        <v>0</v>
      </c>
      <c r="AH206" s="80">
        <v>0</v>
      </c>
      <c r="AI206" s="80">
        <v>0</v>
      </c>
      <c r="AJ206" s="80">
        <v>0</v>
      </c>
      <c r="AK206" s="80"/>
      <c r="AL206" s="80"/>
    </row>
    <row r="207" spans="1:38" ht="16.350000000000001" customHeight="1">
      <c r="A207" s="79" t="s">
        <v>560</v>
      </c>
      <c r="B207" s="80">
        <v>0</v>
      </c>
      <c r="C207" s="80">
        <v>0</v>
      </c>
      <c r="D207" s="80">
        <v>0</v>
      </c>
      <c r="E207" s="80">
        <v>0</v>
      </c>
      <c r="F207" s="80">
        <v>0</v>
      </c>
      <c r="G207" s="80">
        <v>0</v>
      </c>
      <c r="H207" s="80">
        <v>0</v>
      </c>
      <c r="I207" s="80">
        <v>0</v>
      </c>
      <c r="J207" s="80">
        <v>0</v>
      </c>
      <c r="K207" s="80">
        <v>0</v>
      </c>
      <c r="L207" s="80">
        <v>0</v>
      </c>
      <c r="M207" s="80">
        <v>0</v>
      </c>
      <c r="N207" s="80">
        <v>0</v>
      </c>
      <c r="O207" s="80">
        <v>0</v>
      </c>
      <c r="P207" s="80">
        <v>0</v>
      </c>
      <c r="Q207" s="80">
        <v>0</v>
      </c>
      <c r="R207" s="80">
        <v>0</v>
      </c>
      <c r="S207" s="80">
        <v>0</v>
      </c>
      <c r="T207" s="80">
        <v>0</v>
      </c>
      <c r="U207" s="80">
        <v>0</v>
      </c>
      <c r="V207" s="80">
        <v>0</v>
      </c>
      <c r="W207" s="80">
        <v>0</v>
      </c>
      <c r="X207" s="80">
        <v>0</v>
      </c>
      <c r="Y207" s="80">
        <v>0</v>
      </c>
      <c r="Z207" s="80">
        <v>0</v>
      </c>
      <c r="AA207" s="80">
        <v>0</v>
      </c>
      <c r="AB207" s="80">
        <v>0</v>
      </c>
      <c r="AC207" s="80">
        <v>0</v>
      </c>
      <c r="AD207" s="80">
        <v>0</v>
      </c>
      <c r="AE207" s="80">
        <v>0</v>
      </c>
      <c r="AF207" s="80">
        <v>0</v>
      </c>
      <c r="AG207" s="80">
        <v>0</v>
      </c>
      <c r="AH207" s="80">
        <v>0</v>
      </c>
      <c r="AI207" s="80">
        <v>0</v>
      </c>
      <c r="AJ207" s="80">
        <v>0</v>
      </c>
      <c r="AK207" s="80"/>
      <c r="AL207" s="80"/>
    </row>
    <row r="208" spans="1:38" ht="16.350000000000001" customHeight="1">
      <c r="A208" s="79" t="s">
        <v>561</v>
      </c>
      <c r="B208" s="80">
        <v>0</v>
      </c>
      <c r="C208" s="80">
        <v>0</v>
      </c>
      <c r="D208" s="80">
        <v>0</v>
      </c>
      <c r="E208" s="80">
        <v>0</v>
      </c>
      <c r="F208" s="80">
        <v>0</v>
      </c>
      <c r="G208" s="80">
        <v>0</v>
      </c>
      <c r="H208" s="80">
        <v>0</v>
      </c>
      <c r="I208" s="80">
        <v>0</v>
      </c>
      <c r="J208" s="80">
        <v>0</v>
      </c>
      <c r="K208" s="80">
        <v>0</v>
      </c>
      <c r="L208" s="80">
        <v>0</v>
      </c>
      <c r="M208" s="80">
        <v>0</v>
      </c>
      <c r="N208" s="80">
        <v>0</v>
      </c>
      <c r="O208" s="80">
        <v>0</v>
      </c>
      <c r="P208" s="80">
        <v>0</v>
      </c>
      <c r="Q208" s="80">
        <v>0</v>
      </c>
      <c r="R208" s="80">
        <v>0</v>
      </c>
      <c r="S208" s="80">
        <v>0</v>
      </c>
      <c r="T208" s="80">
        <v>0</v>
      </c>
      <c r="U208" s="80">
        <v>0</v>
      </c>
      <c r="V208" s="80">
        <v>0</v>
      </c>
      <c r="W208" s="80">
        <v>0</v>
      </c>
      <c r="X208" s="80">
        <v>0</v>
      </c>
      <c r="Y208" s="80">
        <v>0</v>
      </c>
      <c r="Z208" s="80">
        <v>0</v>
      </c>
      <c r="AA208" s="80">
        <v>0</v>
      </c>
      <c r="AB208" s="80">
        <v>0</v>
      </c>
      <c r="AC208" s="80">
        <v>0</v>
      </c>
      <c r="AD208" s="80">
        <v>0</v>
      </c>
      <c r="AE208" s="80">
        <v>0</v>
      </c>
      <c r="AF208" s="80">
        <v>0</v>
      </c>
      <c r="AG208" s="80">
        <v>0</v>
      </c>
      <c r="AH208" s="80">
        <v>0</v>
      </c>
      <c r="AI208" s="80">
        <v>0</v>
      </c>
      <c r="AJ208" s="80">
        <v>0</v>
      </c>
      <c r="AK208" s="80"/>
      <c r="AL208" s="80"/>
    </row>
    <row r="209" spans="1:38" ht="16.350000000000001" customHeight="1">
      <c r="A209" s="79" t="s">
        <v>562</v>
      </c>
      <c r="B209" s="80">
        <v>0</v>
      </c>
      <c r="C209" s="80">
        <v>0</v>
      </c>
      <c r="D209" s="80">
        <v>0</v>
      </c>
      <c r="E209" s="80">
        <v>0</v>
      </c>
      <c r="F209" s="80">
        <v>0</v>
      </c>
      <c r="G209" s="80">
        <v>0</v>
      </c>
      <c r="H209" s="80">
        <v>0</v>
      </c>
      <c r="I209" s="80">
        <v>0</v>
      </c>
      <c r="J209" s="80">
        <v>0</v>
      </c>
      <c r="K209" s="80">
        <v>0</v>
      </c>
      <c r="L209" s="80">
        <v>0</v>
      </c>
      <c r="M209" s="80">
        <v>0</v>
      </c>
      <c r="N209" s="80">
        <v>0</v>
      </c>
      <c r="O209" s="80">
        <v>0</v>
      </c>
      <c r="P209" s="80">
        <v>0</v>
      </c>
      <c r="Q209" s="80">
        <v>0</v>
      </c>
      <c r="R209" s="80">
        <v>0</v>
      </c>
      <c r="S209" s="80">
        <v>0</v>
      </c>
      <c r="T209" s="80">
        <v>0</v>
      </c>
      <c r="U209" s="80">
        <v>0</v>
      </c>
      <c r="V209" s="80">
        <v>0</v>
      </c>
      <c r="W209" s="80">
        <v>0</v>
      </c>
      <c r="X209" s="80">
        <v>0</v>
      </c>
      <c r="Y209" s="80">
        <v>0</v>
      </c>
      <c r="Z209" s="80">
        <v>0</v>
      </c>
      <c r="AA209" s="80">
        <v>0</v>
      </c>
      <c r="AB209" s="80">
        <v>0</v>
      </c>
      <c r="AC209" s="80">
        <v>0</v>
      </c>
      <c r="AD209" s="80">
        <v>0</v>
      </c>
      <c r="AE209" s="80">
        <v>0</v>
      </c>
      <c r="AF209" s="80">
        <v>0</v>
      </c>
      <c r="AG209" s="80">
        <v>0</v>
      </c>
      <c r="AH209" s="80">
        <v>0</v>
      </c>
      <c r="AI209" s="80">
        <v>0</v>
      </c>
      <c r="AJ209" s="80">
        <v>0</v>
      </c>
      <c r="AK209" s="80"/>
      <c r="AL209" s="80"/>
    </row>
    <row r="210" spans="1:38" ht="16.350000000000001" customHeight="1">
      <c r="A210" s="79" t="s">
        <v>563</v>
      </c>
      <c r="B210" s="80">
        <v>0</v>
      </c>
      <c r="C210" s="80">
        <v>0</v>
      </c>
      <c r="D210" s="80">
        <v>0</v>
      </c>
      <c r="E210" s="80">
        <v>0</v>
      </c>
      <c r="F210" s="80">
        <v>0</v>
      </c>
      <c r="G210" s="80">
        <v>0</v>
      </c>
      <c r="H210" s="80">
        <v>0</v>
      </c>
      <c r="I210" s="80">
        <v>0</v>
      </c>
      <c r="J210" s="80">
        <v>0</v>
      </c>
      <c r="K210" s="80">
        <v>0</v>
      </c>
      <c r="L210" s="80">
        <v>0</v>
      </c>
      <c r="M210" s="80">
        <v>0</v>
      </c>
      <c r="N210" s="80">
        <v>0</v>
      </c>
      <c r="O210" s="80">
        <v>0</v>
      </c>
      <c r="P210" s="80">
        <v>0</v>
      </c>
      <c r="Q210" s="80">
        <v>0</v>
      </c>
      <c r="R210" s="80">
        <v>0</v>
      </c>
      <c r="S210" s="80">
        <v>0</v>
      </c>
      <c r="T210" s="80">
        <v>0</v>
      </c>
      <c r="U210" s="80">
        <v>0</v>
      </c>
      <c r="V210" s="80">
        <v>0</v>
      </c>
      <c r="W210" s="80">
        <v>0</v>
      </c>
      <c r="X210" s="80">
        <v>0</v>
      </c>
      <c r="Y210" s="80">
        <v>0</v>
      </c>
      <c r="Z210" s="80">
        <v>0</v>
      </c>
      <c r="AA210" s="80">
        <v>0</v>
      </c>
      <c r="AB210" s="80">
        <v>0</v>
      </c>
      <c r="AC210" s="80">
        <v>0</v>
      </c>
      <c r="AD210" s="80">
        <v>0</v>
      </c>
      <c r="AE210" s="80">
        <v>0</v>
      </c>
      <c r="AF210" s="80">
        <v>0</v>
      </c>
      <c r="AG210" s="80">
        <v>0</v>
      </c>
      <c r="AH210" s="80">
        <v>0</v>
      </c>
      <c r="AI210" s="80">
        <v>0</v>
      </c>
      <c r="AJ210" s="80">
        <v>0</v>
      </c>
      <c r="AK210" s="80"/>
      <c r="AL210" s="80"/>
    </row>
    <row r="211" spans="1:38" ht="16.350000000000001" customHeight="1">
      <c r="A211" s="79" t="s">
        <v>564</v>
      </c>
      <c r="B211" s="80">
        <v>0</v>
      </c>
      <c r="C211" s="80">
        <v>0</v>
      </c>
      <c r="D211" s="80">
        <v>0</v>
      </c>
      <c r="E211" s="80">
        <v>0</v>
      </c>
      <c r="F211" s="80">
        <v>0</v>
      </c>
      <c r="G211" s="80">
        <v>0</v>
      </c>
      <c r="H211" s="80">
        <v>0</v>
      </c>
      <c r="I211" s="80">
        <v>0</v>
      </c>
      <c r="J211" s="80">
        <v>0</v>
      </c>
      <c r="K211" s="80">
        <v>0</v>
      </c>
      <c r="L211" s="80">
        <v>0</v>
      </c>
      <c r="M211" s="80">
        <v>0</v>
      </c>
      <c r="N211" s="80">
        <v>0</v>
      </c>
      <c r="O211" s="80">
        <v>0</v>
      </c>
      <c r="P211" s="80">
        <v>0</v>
      </c>
      <c r="Q211" s="80">
        <v>0</v>
      </c>
      <c r="R211" s="80">
        <v>0</v>
      </c>
      <c r="S211" s="80">
        <v>0</v>
      </c>
      <c r="T211" s="80">
        <v>0</v>
      </c>
      <c r="U211" s="80">
        <v>0</v>
      </c>
      <c r="V211" s="80">
        <v>0</v>
      </c>
      <c r="W211" s="80">
        <v>0</v>
      </c>
      <c r="X211" s="80">
        <v>0</v>
      </c>
      <c r="Y211" s="80">
        <v>0</v>
      </c>
      <c r="Z211" s="80">
        <v>0</v>
      </c>
      <c r="AA211" s="80">
        <v>0</v>
      </c>
      <c r="AB211" s="80">
        <v>0</v>
      </c>
      <c r="AC211" s="80">
        <v>0</v>
      </c>
      <c r="AD211" s="80">
        <v>0</v>
      </c>
      <c r="AE211" s="80">
        <v>0</v>
      </c>
      <c r="AF211" s="80">
        <v>0</v>
      </c>
      <c r="AG211" s="80">
        <v>0</v>
      </c>
      <c r="AH211" s="80">
        <v>0</v>
      </c>
      <c r="AI211" s="80">
        <v>0</v>
      </c>
      <c r="AJ211" s="80">
        <v>0</v>
      </c>
      <c r="AK211" s="80"/>
      <c r="AL211" s="80"/>
    </row>
    <row r="212" spans="1:38" ht="16.350000000000001" customHeight="1">
      <c r="A212" s="79" t="s">
        <v>565</v>
      </c>
      <c r="B212" s="80">
        <v>0</v>
      </c>
      <c r="C212" s="80">
        <v>0</v>
      </c>
      <c r="D212" s="80">
        <v>0</v>
      </c>
      <c r="E212" s="80">
        <v>0</v>
      </c>
      <c r="F212" s="80">
        <v>0</v>
      </c>
      <c r="G212" s="80">
        <v>0</v>
      </c>
      <c r="H212" s="80">
        <v>0</v>
      </c>
      <c r="I212" s="80">
        <v>0</v>
      </c>
      <c r="J212" s="80">
        <v>0</v>
      </c>
      <c r="K212" s="80">
        <v>0</v>
      </c>
      <c r="L212" s="80">
        <v>0</v>
      </c>
      <c r="M212" s="80">
        <v>0</v>
      </c>
      <c r="N212" s="80">
        <v>0</v>
      </c>
      <c r="O212" s="80">
        <v>0</v>
      </c>
      <c r="P212" s="80">
        <v>0</v>
      </c>
      <c r="Q212" s="80">
        <v>0</v>
      </c>
      <c r="R212" s="80">
        <v>0</v>
      </c>
      <c r="S212" s="80">
        <v>0</v>
      </c>
      <c r="T212" s="80">
        <v>0</v>
      </c>
      <c r="U212" s="80">
        <v>0</v>
      </c>
      <c r="V212" s="80">
        <v>0</v>
      </c>
      <c r="W212" s="80">
        <v>0</v>
      </c>
      <c r="X212" s="80">
        <v>0</v>
      </c>
      <c r="Y212" s="80">
        <v>0</v>
      </c>
      <c r="Z212" s="80">
        <v>0</v>
      </c>
      <c r="AA212" s="80">
        <v>0</v>
      </c>
      <c r="AB212" s="80">
        <v>0</v>
      </c>
      <c r="AC212" s="80">
        <v>0</v>
      </c>
      <c r="AD212" s="80">
        <v>0</v>
      </c>
      <c r="AE212" s="80">
        <v>0</v>
      </c>
      <c r="AF212" s="80">
        <v>0</v>
      </c>
      <c r="AG212" s="80">
        <v>0</v>
      </c>
      <c r="AH212" s="80">
        <v>0</v>
      </c>
      <c r="AI212" s="80">
        <v>0</v>
      </c>
      <c r="AJ212" s="80">
        <v>0</v>
      </c>
      <c r="AK212" s="80"/>
      <c r="AL212" s="80"/>
    </row>
    <row r="213" spans="1:38" ht="16.350000000000001" customHeight="1">
      <c r="A213" s="79" t="s">
        <v>566</v>
      </c>
      <c r="B213" s="80">
        <v>0</v>
      </c>
      <c r="C213" s="80">
        <v>0</v>
      </c>
      <c r="D213" s="80">
        <v>0</v>
      </c>
      <c r="E213" s="80">
        <v>0</v>
      </c>
      <c r="F213" s="80">
        <v>0</v>
      </c>
      <c r="G213" s="80">
        <v>0</v>
      </c>
      <c r="H213" s="80">
        <v>0</v>
      </c>
      <c r="I213" s="80">
        <v>0</v>
      </c>
      <c r="J213" s="80">
        <v>0</v>
      </c>
      <c r="K213" s="80">
        <v>0</v>
      </c>
      <c r="L213" s="80">
        <v>0</v>
      </c>
      <c r="M213" s="80">
        <v>0</v>
      </c>
      <c r="N213" s="80">
        <v>0</v>
      </c>
      <c r="O213" s="80">
        <v>0</v>
      </c>
      <c r="P213" s="80">
        <v>0</v>
      </c>
      <c r="Q213" s="80">
        <v>0</v>
      </c>
      <c r="R213" s="80">
        <v>0</v>
      </c>
      <c r="S213" s="80">
        <v>0</v>
      </c>
      <c r="T213" s="80">
        <v>0</v>
      </c>
      <c r="U213" s="80">
        <v>0</v>
      </c>
      <c r="V213" s="80">
        <v>0</v>
      </c>
      <c r="W213" s="80">
        <v>0</v>
      </c>
      <c r="X213" s="80">
        <v>0</v>
      </c>
      <c r="Y213" s="80">
        <v>0</v>
      </c>
      <c r="Z213" s="80">
        <v>0</v>
      </c>
      <c r="AA213" s="80">
        <v>0</v>
      </c>
      <c r="AB213" s="80">
        <v>0</v>
      </c>
      <c r="AC213" s="80">
        <v>0</v>
      </c>
      <c r="AD213" s="80">
        <v>0</v>
      </c>
      <c r="AE213" s="80">
        <v>0</v>
      </c>
      <c r="AF213" s="80">
        <v>0</v>
      </c>
      <c r="AG213" s="80">
        <v>0</v>
      </c>
      <c r="AH213" s="80">
        <v>0</v>
      </c>
      <c r="AI213" s="80">
        <v>0</v>
      </c>
      <c r="AJ213" s="80">
        <v>0</v>
      </c>
      <c r="AK213" s="80"/>
      <c r="AL213" s="80"/>
    </row>
    <row r="214" spans="1:38" ht="16.350000000000001" customHeight="1">
      <c r="A214" s="79" t="s">
        <v>567</v>
      </c>
      <c r="B214" s="80">
        <v>0</v>
      </c>
      <c r="C214" s="80">
        <v>0</v>
      </c>
      <c r="D214" s="80">
        <v>0</v>
      </c>
      <c r="E214" s="80">
        <v>0</v>
      </c>
      <c r="F214" s="80">
        <v>0</v>
      </c>
      <c r="G214" s="80">
        <v>0</v>
      </c>
      <c r="H214" s="80">
        <v>0</v>
      </c>
      <c r="I214" s="80">
        <v>0</v>
      </c>
      <c r="J214" s="80">
        <v>0</v>
      </c>
      <c r="K214" s="80">
        <v>0</v>
      </c>
      <c r="L214" s="80">
        <v>0</v>
      </c>
      <c r="M214" s="80">
        <v>0</v>
      </c>
      <c r="N214" s="80">
        <v>0</v>
      </c>
      <c r="O214" s="80">
        <v>0</v>
      </c>
      <c r="P214" s="80">
        <v>0</v>
      </c>
      <c r="Q214" s="80">
        <v>0</v>
      </c>
      <c r="R214" s="80">
        <v>0</v>
      </c>
      <c r="S214" s="80">
        <v>0</v>
      </c>
      <c r="T214" s="80">
        <v>0</v>
      </c>
      <c r="U214" s="80">
        <v>0</v>
      </c>
      <c r="V214" s="80">
        <v>0</v>
      </c>
      <c r="W214" s="80">
        <v>0</v>
      </c>
      <c r="X214" s="80">
        <v>0</v>
      </c>
      <c r="Y214" s="80">
        <v>0</v>
      </c>
      <c r="Z214" s="80">
        <v>0</v>
      </c>
      <c r="AA214" s="80">
        <v>0</v>
      </c>
      <c r="AB214" s="80">
        <v>0</v>
      </c>
      <c r="AC214" s="80">
        <v>0</v>
      </c>
      <c r="AD214" s="80">
        <v>0</v>
      </c>
      <c r="AE214" s="80">
        <v>0</v>
      </c>
      <c r="AF214" s="80">
        <v>0</v>
      </c>
      <c r="AG214" s="80">
        <v>0</v>
      </c>
      <c r="AH214" s="80">
        <v>0</v>
      </c>
      <c r="AI214" s="80">
        <v>0</v>
      </c>
      <c r="AJ214" s="80">
        <v>0</v>
      </c>
      <c r="AK214" s="80"/>
      <c r="AL214" s="80"/>
    </row>
    <row r="215" spans="1:38" ht="16.350000000000001" customHeight="1">
      <c r="A215" s="79" t="s">
        <v>568</v>
      </c>
      <c r="B215" s="80">
        <v>0</v>
      </c>
      <c r="C215" s="80">
        <v>0</v>
      </c>
      <c r="D215" s="80">
        <v>0</v>
      </c>
      <c r="E215" s="80">
        <v>0</v>
      </c>
      <c r="F215" s="80">
        <v>0</v>
      </c>
      <c r="G215" s="80">
        <v>0</v>
      </c>
      <c r="H215" s="80">
        <v>0</v>
      </c>
      <c r="I215" s="80">
        <v>0</v>
      </c>
      <c r="J215" s="80">
        <v>0</v>
      </c>
      <c r="K215" s="80">
        <v>0</v>
      </c>
      <c r="L215" s="80">
        <v>0</v>
      </c>
      <c r="M215" s="80">
        <v>0</v>
      </c>
      <c r="N215" s="80">
        <v>0</v>
      </c>
      <c r="O215" s="80">
        <v>0</v>
      </c>
      <c r="P215" s="80">
        <v>0</v>
      </c>
      <c r="Q215" s="80">
        <v>0</v>
      </c>
      <c r="R215" s="80">
        <v>0</v>
      </c>
      <c r="S215" s="80">
        <v>0</v>
      </c>
      <c r="T215" s="80">
        <v>0</v>
      </c>
      <c r="U215" s="80">
        <v>0</v>
      </c>
      <c r="V215" s="80">
        <v>0</v>
      </c>
      <c r="W215" s="80">
        <v>0</v>
      </c>
      <c r="X215" s="80">
        <v>0</v>
      </c>
      <c r="Y215" s="80">
        <v>0</v>
      </c>
      <c r="Z215" s="80">
        <v>0</v>
      </c>
      <c r="AA215" s="80">
        <v>0</v>
      </c>
      <c r="AB215" s="80">
        <v>0</v>
      </c>
      <c r="AC215" s="80">
        <v>0</v>
      </c>
      <c r="AD215" s="80">
        <v>0</v>
      </c>
      <c r="AE215" s="80">
        <v>0</v>
      </c>
      <c r="AF215" s="80">
        <v>0</v>
      </c>
      <c r="AG215" s="80">
        <v>0</v>
      </c>
      <c r="AH215" s="80">
        <v>0</v>
      </c>
      <c r="AI215" s="80">
        <v>0</v>
      </c>
      <c r="AJ215" s="80">
        <v>0</v>
      </c>
      <c r="AK215" s="80"/>
      <c r="AL215" s="80"/>
    </row>
    <row r="216" spans="1:38" ht="16.350000000000001" customHeight="1">
      <c r="A216" s="79" t="s">
        <v>569</v>
      </c>
      <c r="B216" s="80">
        <v>0</v>
      </c>
      <c r="C216" s="80">
        <v>0</v>
      </c>
      <c r="D216" s="80">
        <v>0</v>
      </c>
      <c r="E216" s="80">
        <v>0</v>
      </c>
      <c r="F216" s="80">
        <v>0</v>
      </c>
      <c r="G216" s="80">
        <v>0</v>
      </c>
      <c r="H216" s="80">
        <v>0</v>
      </c>
      <c r="I216" s="80">
        <v>0</v>
      </c>
      <c r="J216" s="80">
        <v>0</v>
      </c>
      <c r="K216" s="80">
        <v>0</v>
      </c>
      <c r="L216" s="80">
        <v>0</v>
      </c>
      <c r="M216" s="80">
        <v>0</v>
      </c>
      <c r="N216" s="80">
        <v>0</v>
      </c>
      <c r="O216" s="80">
        <v>0</v>
      </c>
      <c r="P216" s="80">
        <v>0</v>
      </c>
      <c r="Q216" s="80">
        <v>0</v>
      </c>
      <c r="R216" s="80">
        <v>0</v>
      </c>
      <c r="S216" s="80">
        <v>0</v>
      </c>
      <c r="T216" s="80">
        <v>0</v>
      </c>
      <c r="U216" s="80">
        <v>0</v>
      </c>
      <c r="V216" s="80">
        <v>0</v>
      </c>
      <c r="W216" s="80">
        <v>0</v>
      </c>
      <c r="X216" s="80">
        <v>0</v>
      </c>
      <c r="Y216" s="80">
        <v>0</v>
      </c>
      <c r="Z216" s="80">
        <v>0</v>
      </c>
      <c r="AA216" s="80">
        <v>0</v>
      </c>
      <c r="AB216" s="80">
        <v>0</v>
      </c>
      <c r="AC216" s="80">
        <v>0</v>
      </c>
      <c r="AD216" s="80">
        <v>0</v>
      </c>
      <c r="AE216" s="80">
        <v>0</v>
      </c>
      <c r="AF216" s="80">
        <v>0</v>
      </c>
      <c r="AG216" s="80">
        <v>0</v>
      </c>
      <c r="AH216" s="80">
        <v>0</v>
      </c>
      <c r="AI216" s="80">
        <v>0</v>
      </c>
      <c r="AJ216" s="80">
        <v>0</v>
      </c>
      <c r="AK216" s="80"/>
      <c r="AL216" s="80"/>
    </row>
    <row r="217" spans="1:38" ht="16.350000000000001" customHeight="1">
      <c r="A217" s="79" t="s">
        <v>570</v>
      </c>
      <c r="B217" s="80">
        <v>0</v>
      </c>
      <c r="C217" s="80">
        <v>0</v>
      </c>
      <c r="D217" s="80">
        <v>0</v>
      </c>
      <c r="E217" s="80">
        <v>0</v>
      </c>
      <c r="F217" s="80">
        <v>0</v>
      </c>
      <c r="G217" s="80">
        <v>0</v>
      </c>
      <c r="H217" s="80">
        <v>0</v>
      </c>
      <c r="I217" s="80">
        <v>0</v>
      </c>
      <c r="J217" s="80">
        <v>0</v>
      </c>
      <c r="K217" s="80">
        <v>0</v>
      </c>
      <c r="L217" s="80">
        <v>0</v>
      </c>
      <c r="M217" s="80">
        <v>0</v>
      </c>
      <c r="N217" s="80">
        <v>0</v>
      </c>
      <c r="O217" s="80">
        <v>0</v>
      </c>
      <c r="P217" s="80">
        <v>0</v>
      </c>
      <c r="Q217" s="80">
        <v>0</v>
      </c>
      <c r="R217" s="80">
        <v>0</v>
      </c>
      <c r="S217" s="80">
        <v>0</v>
      </c>
      <c r="T217" s="80">
        <v>0</v>
      </c>
      <c r="U217" s="80">
        <v>0</v>
      </c>
      <c r="V217" s="80">
        <v>0</v>
      </c>
      <c r="W217" s="80">
        <v>0</v>
      </c>
      <c r="X217" s="80">
        <v>0</v>
      </c>
      <c r="Y217" s="80">
        <v>0</v>
      </c>
      <c r="Z217" s="80">
        <v>0</v>
      </c>
      <c r="AA217" s="80">
        <v>0</v>
      </c>
      <c r="AB217" s="80">
        <v>0</v>
      </c>
      <c r="AC217" s="80">
        <v>0</v>
      </c>
      <c r="AD217" s="80">
        <v>0</v>
      </c>
      <c r="AE217" s="80">
        <v>0</v>
      </c>
      <c r="AF217" s="80">
        <v>0</v>
      </c>
      <c r="AG217" s="80">
        <v>0</v>
      </c>
      <c r="AH217" s="80">
        <v>0</v>
      </c>
      <c r="AI217" s="80">
        <v>0</v>
      </c>
      <c r="AJ217" s="80">
        <v>0</v>
      </c>
      <c r="AK217" s="80"/>
      <c r="AL217" s="80"/>
    </row>
    <row r="218" spans="1:38" ht="16.350000000000001" customHeight="1">
      <c r="A218" s="79" t="s">
        <v>571</v>
      </c>
      <c r="B218" s="80">
        <v>0</v>
      </c>
      <c r="C218" s="80">
        <v>0</v>
      </c>
      <c r="D218" s="80">
        <v>0</v>
      </c>
      <c r="E218" s="80">
        <v>0</v>
      </c>
      <c r="F218" s="80">
        <v>0</v>
      </c>
      <c r="G218" s="80">
        <v>0</v>
      </c>
      <c r="H218" s="80">
        <v>0</v>
      </c>
      <c r="I218" s="80">
        <v>0</v>
      </c>
      <c r="J218" s="80">
        <v>0</v>
      </c>
      <c r="K218" s="80">
        <v>0</v>
      </c>
      <c r="L218" s="80">
        <v>0</v>
      </c>
      <c r="M218" s="80">
        <v>0</v>
      </c>
      <c r="N218" s="80">
        <v>0</v>
      </c>
      <c r="O218" s="80">
        <v>0</v>
      </c>
      <c r="P218" s="80">
        <v>0</v>
      </c>
      <c r="Q218" s="80">
        <v>0</v>
      </c>
      <c r="R218" s="80">
        <v>0</v>
      </c>
      <c r="S218" s="80">
        <v>0</v>
      </c>
      <c r="T218" s="80">
        <v>0</v>
      </c>
      <c r="U218" s="80">
        <v>0</v>
      </c>
      <c r="V218" s="80">
        <v>0</v>
      </c>
      <c r="W218" s="80">
        <v>0</v>
      </c>
      <c r="X218" s="80">
        <v>0</v>
      </c>
      <c r="Y218" s="80">
        <v>0</v>
      </c>
      <c r="Z218" s="80">
        <v>0</v>
      </c>
      <c r="AA218" s="80">
        <v>0</v>
      </c>
      <c r="AB218" s="80">
        <v>0</v>
      </c>
      <c r="AC218" s="80">
        <v>0</v>
      </c>
      <c r="AD218" s="80">
        <v>0</v>
      </c>
      <c r="AE218" s="80">
        <v>0</v>
      </c>
      <c r="AF218" s="80">
        <v>0</v>
      </c>
      <c r="AG218" s="80">
        <v>0</v>
      </c>
      <c r="AH218" s="80">
        <v>0</v>
      </c>
      <c r="AI218" s="80">
        <v>0</v>
      </c>
      <c r="AJ218" s="80">
        <v>0</v>
      </c>
      <c r="AK218" s="80"/>
      <c r="AL218" s="80"/>
    </row>
    <row r="219" spans="1:38" ht="16.350000000000001" customHeight="1">
      <c r="A219" s="79" t="s">
        <v>572</v>
      </c>
      <c r="B219" s="80">
        <v>0</v>
      </c>
      <c r="C219" s="80">
        <v>0</v>
      </c>
      <c r="D219" s="80">
        <v>0</v>
      </c>
      <c r="E219" s="80">
        <v>0</v>
      </c>
      <c r="F219" s="80">
        <v>0</v>
      </c>
      <c r="G219" s="80">
        <v>0</v>
      </c>
      <c r="H219" s="80">
        <v>0</v>
      </c>
      <c r="I219" s="80">
        <v>0</v>
      </c>
      <c r="J219" s="80">
        <v>0</v>
      </c>
      <c r="K219" s="80">
        <v>0</v>
      </c>
      <c r="L219" s="80">
        <v>0</v>
      </c>
      <c r="M219" s="80">
        <v>0</v>
      </c>
      <c r="N219" s="80">
        <v>0</v>
      </c>
      <c r="O219" s="80">
        <v>0</v>
      </c>
      <c r="P219" s="80">
        <v>0</v>
      </c>
      <c r="Q219" s="80">
        <v>0</v>
      </c>
      <c r="R219" s="80">
        <v>0</v>
      </c>
      <c r="S219" s="80">
        <v>0</v>
      </c>
      <c r="T219" s="80">
        <v>0</v>
      </c>
      <c r="U219" s="80">
        <v>0</v>
      </c>
      <c r="V219" s="80">
        <v>0</v>
      </c>
      <c r="W219" s="80">
        <v>0</v>
      </c>
      <c r="X219" s="80">
        <v>0</v>
      </c>
      <c r="Y219" s="80">
        <v>0</v>
      </c>
      <c r="Z219" s="80">
        <v>0</v>
      </c>
      <c r="AA219" s="80">
        <v>0</v>
      </c>
      <c r="AB219" s="80">
        <v>0</v>
      </c>
      <c r="AC219" s="80">
        <v>0</v>
      </c>
      <c r="AD219" s="80">
        <v>0</v>
      </c>
      <c r="AE219" s="80">
        <v>0</v>
      </c>
      <c r="AF219" s="80">
        <v>0</v>
      </c>
      <c r="AG219" s="80">
        <v>0</v>
      </c>
      <c r="AH219" s="80">
        <v>0</v>
      </c>
      <c r="AI219" s="80">
        <v>0</v>
      </c>
      <c r="AJ219" s="80">
        <v>0</v>
      </c>
      <c r="AK219" s="80"/>
      <c r="AL219" s="80"/>
    </row>
    <row r="220" spans="1:38" ht="16.350000000000001" customHeight="1">
      <c r="A220" s="79" t="s">
        <v>573</v>
      </c>
      <c r="B220" s="80">
        <v>0</v>
      </c>
      <c r="C220" s="80">
        <v>0</v>
      </c>
      <c r="D220" s="80">
        <v>0</v>
      </c>
      <c r="E220" s="80">
        <v>0</v>
      </c>
      <c r="F220" s="80">
        <v>0</v>
      </c>
      <c r="G220" s="80">
        <v>0</v>
      </c>
      <c r="H220" s="80">
        <v>0</v>
      </c>
      <c r="I220" s="80">
        <v>0</v>
      </c>
      <c r="J220" s="80">
        <v>0</v>
      </c>
      <c r="K220" s="80">
        <v>0</v>
      </c>
      <c r="L220" s="80">
        <v>0</v>
      </c>
      <c r="M220" s="80">
        <v>0</v>
      </c>
      <c r="N220" s="80">
        <v>0</v>
      </c>
      <c r="O220" s="80">
        <v>0</v>
      </c>
      <c r="P220" s="80">
        <v>0</v>
      </c>
      <c r="Q220" s="80">
        <v>0</v>
      </c>
      <c r="R220" s="80">
        <v>0</v>
      </c>
      <c r="S220" s="80">
        <v>0</v>
      </c>
      <c r="T220" s="80">
        <v>0</v>
      </c>
      <c r="U220" s="80">
        <v>0</v>
      </c>
      <c r="V220" s="80">
        <v>0</v>
      </c>
      <c r="W220" s="80">
        <v>0</v>
      </c>
      <c r="X220" s="80">
        <v>0</v>
      </c>
      <c r="Y220" s="80">
        <v>0</v>
      </c>
      <c r="Z220" s="80">
        <v>0</v>
      </c>
      <c r="AA220" s="80">
        <v>0</v>
      </c>
      <c r="AB220" s="80">
        <v>0</v>
      </c>
      <c r="AC220" s="80">
        <v>0</v>
      </c>
      <c r="AD220" s="80">
        <v>0</v>
      </c>
      <c r="AE220" s="80">
        <v>0</v>
      </c>
      <c r="AF220" s="80">
        <v>0</v>
      </c>
      <c r="AG220" s="80">
        <v>0</v>
      </c>
      <c r="AH220" s="80">
        <v>0</v>
      </c>
      <c r="AI220" s="80">
        <v>0</v>
      </c>
      <c r="AJ220" s="80">
        <v>0</v>
      </c>
      <c r="AK220" s="80"/>
      <c r="AL220" s="80"/>
    </row>
    <row r="221" spans="1:38" ht="16.350000000000001" customHeight="1">
      <c r="A221" s="79" t="s">
        <v>574</v>
      </c>
      <c r="B221" s="80">
        <v>0</v>
      </c>
      <c r="C221" s="80">
        <v>0</v>
      </c>
      <c r="D221" s="80">
        <v>0</v>
      </c>
      <c r="E221" s="80">
        <v>0</v>
      </c>
      <c r="F221" s="80">
        <v>0</v>
      </c>
      <c r="G221" s="80">
        <v>0</v>
      </c>
      <c r="H221" s="80">
        <v>0</v>
      </c>
      <c r="I221" s="80">
        <v>0</v>
      </c>
      <c r="J221" s="80">
        <v>0</v>
      </c>
      <c r="K221" s="80">
        <v>0</v>
      </c>
      <c r="L221" s="80">
        <v>0</v>
      </c>
      <c r="M221" s="80">
        <v>0</v>
      </c>
      <c r="N221" s="80">
        <v>0</v>
      </c>
      <c r="O221" s="80">
        <v>0</v>
      </c>
      <c r="P221" s="80">
        <v>0</v>
      </c>
      <c r="Q221" s="80">
        <v>0</v>
      </c>
      <c r="R221" s="80">
        <v>0</v>
      </c>
      <c r="S221" s="80">
        <v>0</v>
      </c>
      <c r="T221" s="80">
        <v>0</v>
      </c>
      <c r="U221" s="80">
        <v>0</v>
      </c>
      <c r="V221" s="80">
        <v>0</v>
      </c>
      <c r="W221" s="80">
        <v>0</v>
      </c>
      <c r="X221" s="80">
        <v>0</v>
      </c>
      <c r="Y221" s="80">
        <v>0</v>
      </c>
      <c r="Z221" s="80">
        <v>0</v>
      </c>
      <c r="AA221" s="80">
        <v>0</v>
      </c>
      <c r="AB221" s="80">
        <v>0</v>
      </c>
      <c r="AC221" s="80">
        <v>0</v>
      </c>
      <c r="AD221" s="80">
        <v>0</v>
      </c>
      <c r="AE221" s="80">
        <v>0</v>
      </c>
      <c r="AF221" s="80">
        <v>0</v>
      </c>
      <c r="AG221" s="80">
        <v>0</v>
      </c>
      <c r="AH221" s="80">
        <v>0</v>
      </c>
      <c r="AI221" s="80">
        <v>0</v>
      </c>
      <c r="AJ221" s="80">
        <v>0</v>
      </c>
      <c r="AK221" s="80"/>
      <c r="AL221" s="80"/>
    </row>
    <row r="222" spans="1:38" ht="16.350000000000001" customHeight="1">
      <c r="A222" s="79" t="s">
        <v>575</v>
      </c>
      <c r="B222" s="80">
        <v>0</v>
      </c>
      <c r="C222" s="80">
        <v>0</v>
      </c>
      <c r="D222" s="80">
        <v>0</v>
      </c>
      <c r="E222" s="80">
        <v>0</v>
      </c>
      <c r="F222" s="80">
        <v>0</v>
      </c>
      <c r="G222" s="80">
        <v>0</v>
      </c>
      <c r="H222" s="80">
        <v>0</v>
      </c>
      <c r="I222" s="80">
        <v>0</v>
      </c>
      <c r="J222" s="80">
        <v>0</v>
      </c>
      <c r="K222" s="80">
        <v>0</v>
      </c>
      <c r="L222" s="80">
        <v>0</v>
      </c>
      <c r="M222" s="80">
        <v>0</v>
      </c>
      <c r="N222" s="80">
        <v>0</v>
      </c>
      <c r="O222" s="80">
        <v>0</v>
      </c>
      <c r="P222" s="80">
        <v>0</v>
      </c>
      <c r="Q222" s="80">
        <v>0</v>
      </c>
      <c r="R222" s="80">
        <v>0</v>
      </c>
      <c r="S222" s="80">
        <v>0</v>
      </c>
      <c r="T222" s="80">
        <v>0</v>
      </c>
      <c r="U222" s="80">
        <v>0</v>
      </c>
      <c r="V222" s="80">
        <v>0</v>
      </c>
      <c r="W222" s="80">
        <v>0</v>
      </c>
      <c r="X222" s="80">
        <v>0</v>
      </c>
      <c r="Y222" s="80">
        <v>0</v>
      </c>
      <c r="Z222" s="80">
        <v>0</v>
      </c>
      <c r="AA222" s="80">
        <v>0</v>
      </c>
      <c r="AB222" s="80">
        <v>0</v>
      </c>
      <c r="AC222" s="80">
        <v>0</v>
      </c>
      <c r="AD222" s="80">
        <v>0</v>
      </c>
      <c r="AE222" s="80">
        <v>0</v>
      </c>
      <c r="AF222" s="80">
        <v>0</v>
      </c>
      <c r="AG222" s="80">
        <v>0</v>
      </c>
      <c r="AH222" s="80">
        <v>0</v>
      </c>
      <c r="AI222" s="80">
        <v>0</v>
      </c>
      <c r="AJ222" s="80">
        <v>0</v>
      </c>
      <c r="AK222" s="80"/>
      <c r="AL222" s="80"/>
    </row>
    <row r="223" spans="1:38" ht="16.350000000000001" customHeight="1">
      <c r="A223" s="79" t="s">
        <v>576</v>
      </c>
      <c r="B223" s="80">
        <v>0</v>
      </c>
      <c r="C223" s="80">
        <v>0</v>
      </c>
      <c r="D223" s="80">
        <v>0</v>
      </c>
      <c r="E223" s="80">
        <v>0</v>
      </c>
      <c r="F223" s="80">
        <v>0</v>
      </c>
      <c r="G223" s="80">
        <v>0</v>
      </c>
      <c r="H223" s="80">
        <v>0</v>
      </c>
      <c r="I223" s="80">
        <v>0</v>
      </c>
      <c r="J223" s="80">
        <v>0</v>
      </c>
      <c r="K223" s="80">
        <v>0</v>
      </c>
      <c r="L223" s="80">
        <v>0</v>
      </c>
      <c r="M223" s="80">
        <v>0</v>
      </c>
      <c r="N223" s="80">
        <v>0</v>
      </c>
      <c r="O223" s="80">
        <v>0</v>
      </c>
      <c r="P223" s="80">
        <v>0</v>
      </c>
      <c r="Q223" s="80">
        <v>0</v>
      </c>
      <c r="R223" s="80">
        <v>0</v>
      </c>
      <c r="S223" s="80">
        <v>0</v>
      </c>
      <c r="T223" s="80">
        <v>0</v>
      </c>
      <c r="U223" s="80">
        <v>0</v>
      </c>
      <c r="V223" s="80">
        <v>0</v>
      </c>
      <c r="W223" s="80">
        <v>0</v>
      </c>
      <c r="X223" s="80">
        <v>0</v>
      </c>
      <c r="Y223" s="80">
        <v>0</v>
      </c>
      <c r="Z223" s="80">
        <v>0</v>
      </c>
      <c r="AA223" s="80">
        <v>0</v>
      </c>
      <c r="AB223" s="80">
        <v>0</v>
      </c>
      <c r="AC223" s="80">
        <v>0</v>
      </c>
      <c r="AD223" s="80">
        <v>0</v>
      </c>
      <c r="AE223" s="80">
        <v>0</v>
      </c>
      <c r="AF223" s="80">
        <v>0</v>
      </c>
      <c r="AG223" s="80">
        <v>0</v>
      </c>
      <c r="AH223" s="80">
        <v>0</v>
      </c>
      <c r="AI223" s="80">
        <v>0</v>
      </c>
      <c r="AJ223" s="80">
        <v>0</v>
      </c>
      <c r="AK223" s="80"/>
      <c r="AL223" s="80"/>
    </row>
    <row r="224" spans="1:38" ht="16.350000000000001" customHeight="1">
      <c r="A224" s="79" t="s">
        <v>577</v>
      </c>
      <c r="B224" s="80">
        <v>0</v>
      </c>
      <c r="C224" s="80">
        <v>0</v>
      </c>
      <c r="D224" s="80">
        <v>0</v>
      </c>
      <c r="E224" s="80">
        <v>0</v>
      </c>
      <c r="F224" s="80">
        <v>0</v>
      </c>
      <c r="G224" s="80">
        <v>0</v>
      </c>
      <c r="H224" s="80">
        <v>0</v>
      </c>
      <c r="I224" s="80">
        <v>0</v>
      </c>
      <c r="J224" s="80">
        <v>0</v>
      </c>
      <c r="K224" s="80">
        <v>0</v>
      </c>
      <c r="L224" s="80">
        <v>0</v>
      </c>
      <c r="M224" s="80">
        <v>0</v>
      </c>
      <c r="N224" s="80">
        <v>0</v>
      </c>
      <c r="O224" s="80">
        <v>0</v>
      </c>
      <c r="P224" s="80">
        <v>0</v>
      </c>
      <c r="Q224" s="80">
        <v>0</v>
      </c>
      <c r="R224" s="80">
        <v>0</v>
      </c>
      <c r="S224" s="80">
        <v>0</v>
      </c>
      <c r="T224" s="80">
        <v>0</v>
      </c>
      <c r="U224" s="80">
        <v>0</v>
      </c>
      <c r="V224" s="80">
        <v>0</v>
      </c>
      <c r="W224" s="80">
        <v>0</v>
      </c>
      <c r="X224" s="80">
        <v>0</v>
      </c>
      <c r="Y224" s="80">
        <v>0</v>
      </c>
      <c r="Z224" s="80">
        <v>0</v>
      </c>
      <c r="AA224" s="80">
        <v>0</v>
      </c>
      <c r="AB224" s="80">
        <v>0</v>
      </c>
      <c r="AC224" s="80">
        <v>0</v>
      </c>
      <c r="AD224" s="80">
        <v>0</v>
      </c>
      <c r="AE224" s="80">
        <v>0</v>
      </c>
      <c r="AF224" s="80">
        <v>0</v>
      </c>
      <c r="AG224" s="80">
        <v>0</v>
      </c>
      <c r="AH224" s="80">
        <v>0</v>
      </c>
      <c r="AI224" s="80">
        <v>0</v>
      </c>
      <c r="AJ224" s="80">
        <v>0</v>
      </c>
      <c r="AK224" s="80"/>
      <c r="AL224" s="80"/>
    </row>
    <row r="225" spans="1:38" ht="16.350000000000001" customHeight="1">
      <c r="A225" s="79" t="s">
        <v>578</v>
      </c>
      <c r="B225" s="80">
        <v>0</v>
      </c>
      <c r="C225" s="80">
        <v>0</v>
      </c>
      <c r="D225" s="80">
        <v>0</v>
      </c>
      <c r="E225" s="80">
        <v>0</v>
      </c>
      <c r="F225" s="80">
        <v>0</v>
      </c>
      <c r="G225" s="80">
        <v>0</v>
      </c>
      <c r="H225" s="80">
        <v>0</v>
      </c>
      <c r="I225" s="80">
        <v>0</v>
      </c>
      <c r="J225" s="80">
        <v>0</v>
      </c>
      <c r="K225" s="80">
        <v>0</v>
      </c>
      <c r="L225" s="80">
        <v>0</v>
      </c>
      <c r="M225" s="80">
        <v>0</v>
      </c>
      <c r="N225" s="80">
        <v>0</v>
      </c>
      <c r="O225" s="80">
        <v>0</v>
      </c>
      <c r="P225" s="80">
        <v>0</v>
      </c>
      <c r="Q225" s="80">
        <v>0</v>
      </c>
      <c r="R225" s="80">
        <v>0</v>
      </c>
      <c r="S225" s="80">
        <v>0</v>
      </c>
      <c r="T225" s="80">
        <v>0</v>
      </c>
      <c r="U225" s="80">
        <v>0</v>
      </c>
      <c r="V225" s="80">
        <v>0</v>
      </c>
      <c r="W225" s="80">
        <v>0</v>
      </c>
      <c r="X225" s="80">
        <v>0</v>
      </c>
      <c r="Y225" s="80">
        <v>0</v>
      </c>
      <c r="Z225" s="80">
        <v>0</v>
      </c>
      <c r="AA225" s="80">
        <v>0</v>
      </c>
      <c r="AB225" s="80">
        <v>0</v>
      </c>
      <c r="AC225" s="80">
        <v>0</v>
      </c>
      <c r="AD225" s="80">
        <v>0</v>
      </c>
      <c r="AE225" s="80">
        <v>0</v>
      </c>
      <c r="AF225" s="80">
        <v>0</v>
      </c>
      <c r="AG225" s="80">
        <v>0</v>
      </c>
      <c r="AH225" s="80">
        <v>0</v>
      </c>
      <c r="AI225" s="80">
        <v>0</v>
      </c>
      <c r="AJ225" s="80">
        <v>0</v>
      </c>
      <c r="AK225" s="80"/>
      <c r="AL225" s="80"/>
    </row>
    <row r="226" spans="1:38" ht="16.350000000000001" customHeight="1">
      <c r="A226" s="79" t="s">
        <v>579</v>
      </c>
      <c r="B226" s="80">
        <v>0</v>
      </c>
      <c r="C226" s="80">
        <v>0</v>
      </c>
      <c r="D226" s="80">
        <v>0</v>
      </c>
      <c r="E226" s="80">
        <v>0</v>
      </c>
      <c r="F226" s="80">
        <v>0</v>
      </c>
      <c r="G226" s="80">
        <v>0</v>
      </c>
      <c r="H226" s="80">
        <v>0</v>
      </c>
      <c r="I226" s="80">
        <v>0</v>
      </c>
      <c r="J226" s="80">
        <v>0</v>
      </c>
      <c r="K226" s="80">
        <v>0</v>
      </c>
      <c r="L226" s="80">
        <v>0</v>
      </c>
      <c r="M226" s="80">
        <v>0</v>
      </c>
      <c r="N226" s="80">
        <v>0</v>
      </c>
      <c r="O226" s="80">
        <v>0</v>
      </c>
      <c r="P226" s="80">
        <v>0</v>
      </c>
      <c r="Q226" s="80">
        <v>0</v>
      </c>
      <c r="R226" s="80">
        <v>0</v>
      </c>
      <c r="S226" s="80">
        <v>0</v>
      </c>
      <c r="T226" s="80">
        <v>0</v>
      </c>
      <c r="U226" s="80">
        <v>0</v>
      </c>
      <c r="V226" s="80">
        <v>0</v>
      </c>
      <c r="W226" s="80">
        <v>0</v>
      </c>
      <c r="X226" s="80">
        <v>0</v>
      </c>
      <c r="Y226" s="80">
        <v>0</v>
      </c>
      <c r="Z226" s="80">
        <v>0</v>
      </c>
      <c r="AA226" s="80">
        <v>0</v>
      </c>
      <c r="AB226" s="80">
        <v>0</v>
      </c>
      <c r="AC226" s="80">
        <v>0</v>
      </c>
      <c r="AD226" s="80">
        <v>0</v>
      </c>
      <c r="AE226" s="80">
        <v>0</v>
      </c>
      <c r="AF226" s="80">
        <v>0</v>
      </c>
      <c r="AG226" s="80">
        <v>0</v>
      </c>
      <c r="AH226" s="80">
        <v>0</v>
      </c>
      <c r="AI226" s="80">
        <v>0</v>
      </c>
      <c r="AJ226" s="80">
        <v>0</v>
      </c>
      <c r="AK226" s="80"/>
      <c r="AL226" s="80"/>
    </row>
    <row r="227" spans="1:38" ht="16.350000000000001" customHeight="1">
      <c r="A227" s="79" t="s">
        <v>580</v>
      </c>
      <c r="B227" s="80">
        <v>0</v>
      </c>
      <c r="C227" s="80">
        <v>0</v>
      </c>
      <c r="D227" s="80">
        <v>0</v>
      </c>
      <c r="E227" s="80">
        <v>0</v>
      </c>
      <c r="F227" s="80">
        <v>0</v>
      </c>
      <c r="G227" s="80">
        <v>0</v>
      </c>
      <c r="H227" s="80">
        <v>0</v>
      </c>
      <c r="I227" s="80">
        <v>0</v>
      </c>
      <c r="J227" s="80">
        <v>0</v>
      </c>
      <c r="K227" s="80">
        <v>0</v>
      </c>
      <c r="L227" s="80">
        <v>0</v>
      </c>
      <c r="M227" s="80">
        <v>0</v>
      </c>
      <c r="N227" s="80">
        <v>0</v>
      </c>
      <c r="O227" s="80">
        <v>0</v>
      </c>
      <c r="P227" s="80">
        <v>0</v>
      </c>
      <c r="Q227" s="80">
        <v>0</v>
      </c>
      <c r="R227" s="80">
        <v>0</v>
      </c>
      <c r="S227" s="80">
        <v>0</v>
      </c>
      <c r="T227" s="80">
        <v>0</v>
      </c>
      <c r="U227" s="80">
        <v>0</v>
      </c>
      <c r="V227" s="80">
        <v>0</v>
      </c>
      <c r="W227" s="80">
        <v>0</v>
      </c>
      <c r="X227" s="80">
        <v>0</v>
      </c>
      <c r="Y227" s="80">
        <v>0</v>
      </c>
      <c r="Z227" s="80">
        <v>0</v>
      </c>
      <c r="AA227" s="80">
        <v>0</v>
      </c>
      <c r="AB227" s="80">
        <v>0</v>
      </c>
      <c r="AC227" s="80">
        <v>0</v>
      </c>
      <c r="AD227" s="80">
        <v>0</v>
      </c>
      <c r="AE227" s="80">
        <v>0</v>
      </c>
      <c r="AF227" s="80">
        <v>0</v>
      </c>
      <c r="AG227" s="80">
        <v>0</v>
      </c>
      <c r="AH227" s="80">
        <v>0</v>
      </c>
      <c r="AI227" s="80">
        <v>0</v>
      </c>
      <c r="AJ227" s="80">
        <v>0</v>
      </c>
      <c r="AK227" s="80"/>
      <c r="AL227" s="80"/>
    </row>
    <row r="228" spans="1:38" ht="16.350000000000001" customHeight="1">
      <c r="A228" s="79" t="s">
        <v>581</v>
      </c>
      <c r="B228" s="80">
        <v>0</v>
      </c>
      <c r="C228" s="80">
        <v>0</v>
      </c>
      <c r="D228" s="80">
        <v>0</v>
      </c>
      <c r="E228" s="80">
        <v>0</v>
      </c>
      <c r="F228" s="80">
        <v>0</v>
      </c>
      <c r="G228" s="80">
        <v>0</v>
      </c>
      <c r="H228" s="80">
        <v>0</v>
      </c>
      <c r="I228" s="80">
        <v>0</v>
      </c>
      <c r="J228" s="80">
        <v>0</v>
      </c>
      <c r="K228" s="80">
        <v>0</v>
      </c>
      <c r="L228" s="80">
        <v>0</v>
      </c>
      <c r="M228" s="80">
        <v>0</v>
      </c>
      <c r="N228" s="80">
        <v>0</v>
      </c>
      <c r="O228" s="80">
        <v>0</v>
      </c>
      <c r="P228" s="80">
        <v>0</v>
      </c>
      <c r="Q228" s="80">
        <v>0</v>
      </c>
      <c r="R228" s="80">
        <v>0</v>
      </c>
      <c r="S228" s="80">
        <v>0</v>
      </c>
      <c r="T228" s="80">
        <v>0</v>
      </c>
      <c r="U228" s="80">
        <v>0</v>
      </c>
      <c r="V228" s="80">
        <v>0</v>
      </c>
      <c r="W228" s="80">
        <v>0</v>
      </c>
      <c r="X228" s="80">
        <v>0</v>
      </c>
      <c r="Y228" s="80">
        <v>0</v>
      </c>
      <c r="Z228" s="80">
        <v>0</v>
      </c>
      <c r="AA228" s="80">
        <v>0</v>
      </c>
      <c r="AB228" s="80">
        <v>0</v>
      </c>
      <c r="AC228" s="80">
        <v>0</v>
      </c>
      <c r="AD228" s="80">
        <v>0</v>
      </c>
      <c r="AE228" s="80">
        <v>0</v>
      </c>
      <c r="AF228" s="80">
        <v>0</v>
      </c>
      <c r="AG228" s="80">
        <v>0</v>
      </c>
      <c r="AH228" s="80">
        <v>0</v>
      </c>
      <c r="AI228" s="80">
        <v>0</v>
      </c>
      <c r="AJ228" s="80">
        <v>0</v>
      </c>
      <c r="AK228" s="80"/>
      <c r="AL228" s="80"/>
    </row>
    <row r="229" spans="1:38" ht="16.350000000000001" customHeight="1">
      <c r="A229" s="79" t="s">
        <v>582</v>
      </c>
      <c r="B229" s="80">
        <v>0</v>
      </c>
      <c r="C229" s="80">
        <v>0</v>
      </c>
      <c r="D229" s="80">
        <v>0</v>
      </c>
      <c r="E229" s="80">
        <v>0</v>
      </c>
      <c r="F229" s="80">
        <v>0</v>
      </c>
      <c r="G229" s="80">
        <v>0</v>
      </c>
      <c r="H229" s="80">
        <v>0</v>
      </c>
      <c r="I229" s="80">
        <v>0</v>
      </c>
      <c r="J229" s="80">
        <v>0</v>
      </c>
      <c r="K229" s="80">
        <v>0</v>
      </c>
      <c r="L229" s="80">
        <v>0</v>
      </c>
      <c r="M229" s="80">
        <v>0</v>
      </c>
      <c r="N229" s="80">
        <v>0</v>
      </c>
      <c r="O229" s="80">
        <v>0</v>
      </c>
      <c r="P229" s="80">
        <v>0</v>
      </c>
      <c r="Q229" s="80">
        <v>0</v>
      </c>
      <c r="R229" s="80">
        <v>0</v>
      </c>
      <c r="S229" s="80">
        <v>0</v>
      </c>
      <c r="T229" s="80">
        <v>0</v>
      </c>
      <c r="U229" s="80">
        <v>0</v>
      </c>
      <c r="V229" s="80">
        <v>0</v>
      </c>
      <c r="W229" s="80">
        <v>0</v>
      </c>
      <c r="X229" s="80">
        <v>0</v>
      </c>
      <c r="Y229" s="80">
        <v>0</v>
      </c>
      <c r="Z229" s="80">
        <v>0</v>
      </c>
      <c r="AA229" s="80">
        <v>0</v>
      </c>
      <c r="AB229" s="80">
        <v>0</v>
      </c>
      <c r="AC229" s="80">
        <v>0</v>
      </c>
      <c r="AD229" s="80">
        <v>0</v>
      </c>
      <c r="AE229" s="80">
        <v>0</v>
      </c>
      <c r="AF229" s="80">
        <v>0</v>
      </c>
      <c r="AG229" s="80">
        <v>0</v>
      </c>
      <c r="AH229" s="80">
        <v>0</v>
      </c>
      <c r="AI229" s="80">
        <v>0</v>
      </c>
      <c r="AJ229" s="80">
        <v>0</v>
      </c>
      <c r="AK229" s="80"/>
      <c r="AL229" s="80"/>
    </row>
    <row r="230" spans="1:38" ht="16.350000000000001" customHeight="1">
      <c r="A230" s="79" t="s">
        <v>583</v>
      </c>
      <c r="B230" s="80">
        <v>0</v>
      </c>
      <c r="C230" s="80">
        <v>0</v>
      </c>
      <c r="D230" s="80">
        <v>0</v>
      </c>
      <c r="E230" s="80">
        <v>0</v>
      </c>
      <c r="F230" s="80">
        <v>0</v>
      </c>
      <c r="G230" s="80">
        <v>0</v>
      </c>
      <c r="H230" s="80">
        <v>0</v>
      </c>
      <c r="I230" s="80">
        <v>0</v>
      </c>
      <c r="J230" s="80">
        <v>0</v>
      </c>
      <c r="K230" s="80">
        <v>0</v>
      </c>
      <c r="L230" s="80">
        <v>0</v>
      </c>
      <c r="M230" s="80">
        <v>0</v>
      </c>
      <c r="N230" s="80">
        <v>0</v>
      </c>
      <c r="O230" s="80">
        <v>0</v>
      </c>
      <c r="P230" s="80">
        <v>0</v>
      </c>
      <c r="Q230" s="80">
        <v>0</v>
      </c>
      <c r="R230" s="80">
        <v>0</v>
      </c>
      <c r="S230" s="80">
        <v>0</v>
      </c>
      <c r="T230" s="80">
        <v>0</v>
      </c>
      <c r="U230" s="80">
        <v>0</v>
      </c>
      <c r="V230" s="80">
        <v>0</v>
      </c>
      <c r="W230" s="80">
        <v>0</v>
      </c>
      <c r="X230" s="80">
        <v>0</v>
      </c>
      <c r="Y230" s="80">
        <v>0</v>
      </c>
      <c r="Z230" s="80">
        <v>0</v>
      </c>
      <c r="AA230" s="80">
        <v>0</v>
      </c>
      <c r="AB230" s="80">
        <v>0</v>
      </c>
      <c r="AC230" s="80">
        <v>0</v>
      </c>
      <c r="AD230" s="80">
        <v>0</v>
      </c>
      <c r="AE230" s="80">
        <v>0</v>
      </c>
      <c r="AF230" s="80">
        <v>0</v>
      </c>
      <c r="AG230" s="80">
        <v>0</v>
      </c>
      <c r="AH230" s="80">
        <v>0</v>
      </c>
      <c r="AI230" s="80">
        <v>0</v>
      </c>
      <c r="AJ230" s="80">
        <v>0</v>
      </c>
      <c r="AK230" s="80"/>
      <c r="AL230" s="80"/>
    </row>
    <row r="231" spans="1:38" ht="16.350000000000001" customHeight="1">
      <c r="A231" s="79" t="s">
        <v>584</v>
      </c>
      <c r="B231" s="80">
        <v>0</v>
      </c>
      <c r="C231" s="80">
        <v>0</v>
      </c>
      <c r="D231" s="80">
        <v>0</v>
      </c>
      <c r="E231" s="80">
        <v>0</v>
      </c>
      <c r="F231" s="80">
        <v>0</v>
      </c>
      <c r="G231" s="80">
        <v>0</v>
      </c>
      <c r="H231" s="80">
        <v>0</v>
      </c>
      <c r="I231" s="80">
        <v>0</v>
      </c>
      <c r="J231" s="80">
        <v>0</v>
      </c>
      <c r="K231" s="80">
        <v>0</v>
      </c>
      <c r="L231" s="80">
        <v>0</v>
      </c>
      <c r="M231" s="80">
        <v>0</v>
      </c>
      <c r="N231" s="80">
        <v>0</v>
      </c>
      <c r="O231" s="80">
        <v>0</v>
      </c>
      <c r="P231" s="80">
        <v>0</v>
      </c>
      <c r="Q231" s="80">
        <v>0</v>
      </c>
      <c r="R231" s="80">
        <v>0</v>
      </c>
      <c r="S231" s="80">
        <v>0</v>
      </c>
      <c r="T231" s="80">
        <v>0</v>
      </c>
      <c r="U231" s="80">
        <v>0</v>
      </c>
      <c r="V231" s="80">
        <v>0</v>
      </c>
      <c r="W231" s="80">
        <v>0</v>
      </c>
      <c r="X231" s="80">
        <v>0</v>
      </c>
      <c r="Y231" s="80">
        <v>0</v>
      </c>
      <c r="Z231" s="80">
        <v>0</v>
      </c>
      <c r="AA231" s="80">
        <v>0</v>
      </c>
      <c r="AB231" s="80">
        <v>0</v>
      </c>
      <c r="AC231" s="80">
        <v>0</v>
      </c>
      <c r="AD231" s="80">
        <v>0</v>
      </c>
      <c r="AE231" s="80">
        <v>0</v>
      </c>
      <c r="AF231" s="80">
        <v>0</v>
      </c>
      <c r="AG231" s="80">
        <v>0</v>
      </c>
      <c r="AH231" s="80">
        <v>0</v>
      </c>
      <c r="AI231" s="80">
        <v>0</v>
      </c>
      <c r="AJ231" s="80">
        <v>0</v>
      </c>
      <c r="AK231" s="80"/>
      <c r="AL231" s="80"/>
    </row>
    <row r="232" spans="1:38" ht="16.350000000000001" customHeight="1">
      <c r="A232" s="79" t="s">
        <v>585</v>
      </c>
      <c r="B232" s="80">
        <v>0</v>
      </c>
      <c r="C232" s="80">
        <v>0</v>
      </c>
      <c r="D232" s="80">
        <v>0</v>
      </c>
      <c r="E232" s="80">
        <v>0</v>
      </c>
      <c r="F232" s="80">
        <v>0</v>
      </c>
      <c r="G232" s="80">
        <v>0</v>
      </c>
      <c r="H232" s="80">
        <v>0</v>
      </c>
      <c r="I232" s="80">
        <v>0</v>
      </c>
      <c r="J232" s="80">
        <v>0</v>
      </c>
      <c r="K232" s="80">
        <v>0</v>
      </c>
      <c r="L232" s="80">
        <v>0</v>
      </c>
      <c r="M232" s="80">
        <v>0</v>
      </c>
      <c r="N232" s="80">
        <v>0</v>
      </c>
      <c r="O232" s="80">
        <v>0</v>
      </c>
      <c r="P232" s="80">
        <v>0</v>
      </c>
      <c r="Q232" s="80">
        <v>0</v>
      </c>
      <c r="R232" s="80">
        <v>0</v>
      </c>
      <c r="S232" s="80">
        <v>0</v>
      </c>
      <c r="T232" s="80">
        <v>0</v>
      </c>
      <c r="U232" s="80">
        <v>0</v>
      </c>
      <c r="V232" s="80">
        <v>0</v>
      </c>
      <c r="W232" s="80">
        <v>0</v>
      </c>
      <c r="X232" s="80">
        <v>0</v>
      </c>
      <c r="Y232" s="80">
        <v>0</v>
      </c>
      <c r="Z232" s="80">
        <v>0</v>
      </c>
      <c r="AA232" s="80">
        <v>0</v>
      </c>
      <c r="AB232" s="80">
        <v>0</v>
      </c>
      <c r="AC232" s="80">
        <v>0</v>
      </c>
      <c r="AD232" s="80">
        <v>0</v>
      </c>
      <c r="AE232" s="80">
        <v>0</v>
      </c>
      <c r="AF232" s="80">
        <v>0</v>
      </c>
      <c r="AG232" s="80">
        <v>0</v>
      </c>
      <c r="AH232" s="80">
        <v>0</v>
      </c>
      <c r="AI232" s="80">
        <v>0</v>
      </c>
      <c r="AJ232" s="80">
        <v>0</v>
      </c>
      <c r="AK232" s="80"/>
      <c r="AL232" s="80"/>
    </row>
    <row r="233" spans="1:38" ht="16.350000000000001" customHeight="1">
      <c r="A233" s="79" t="s">
        <v>586</v>
      </c>
      <c r="B233" s="80">
        <v>0</v>
      </c>
      <c r="C233" s="80">
        <v>0</v>
      </c>
      <c r="D233" s="80">
        <v>0</v>
      </c>
      <c r="E233" s="80">
        <v>0</v>
      </c>
      <c r="F233" s="80">
        <v>0</v>
      </c>
      <c r="G233" s="80">
        <v>0</v>
      </c>
      <c r="H233" s="80">
        <v>0</v>
      </c>
      <c r="I233" s="80">
        <v>0</v>
      </c>
      <c r="J233" s="80">
        <v>0</v>
      </c>
      <c r="K233" s="80">
        <v>0</v>
      </c>
      <c r="L233" s="80">
        <v>0</v>
      </c>
      <c r="M233" s="80">
        <v>0</v>
      </c>
      <c r="N233" s="80">
        <v>0</v>
      </c>
      <c r="O233" s="80">
        <v>0</v>
      </c>
      <c r="P233" s="80">
        <v>0</v>
      </c>
      <c r="Q233" s="80">
        <v>0</v>
      </c>
      <c r="R233" s="80">
        <v>0</v>
      </c>
      <c r="S233" s="80">
        <v>0</v>
      </c>
      <c r="T233" s="80">
        <v>0</v>
      </c>
      <c r="U233" s="80">
        <v>0</v>
      </c>
      <c r="V233" s="80">
        <v>0</v>
      </c>
      <c r="W233" s="80">
        <v>0</v>
      </c>
      <c r="X233" s="80">
        <v>0</v>
      </c>
      <c r="Y233" s="80">
        <v>0</v>
      </c>
      <c r="Z233" s="80">
        <v>0</v>
      </c>
      <c r="AA233" s="80">
        <v>0</v>
      </c>
      <c r="AB233" s="80">
        <v>0</v>
      </c>
      <c r="AC233" s="80">
        <v>0</v>
      </c>
      <c r="AD233" s="80">
        <v>0</v>
      </c>
      <c r="AE233" s="80">
        <v>0</v>
      </c>
      <c r="AF233" s="80">
        <v>0</v>
      </c>
      <c r="AG233" s="80">
        <v>0</v>
      </c>
      <c r="AH233" s="80">
        <v>0</v>
      </c>
      <c r="AI233" s="80">
        <v>0</v>
      </c>
      <c r="AJ233" s="80">
        <v>0</v>
      </c>
      <c r="AK233" s="80"/>
      <c r="AL233" s="80"/>
    </row>
    <row r="234" spans="1:38" ht="16.350000000000001" customHeight="1">
      <c r="A234" s="79" t="s">
        <v>587</v>
      </c>
      <c r="B234" s="80">
        <v>0</v>
      </c>
      <c r="C234" s="80">
        <v>0</v>
      </c>
      <c r="D234" s="80">
        <v>0</v>
      </c>
      <c r="E234" s="80">
        <v>0</v>
      </c>
      <c r="F234" s="80">
        <v>0</v>
      </c>
      <c r="G234" s="80">
        <v>0</v>
      </c>
      <c r="H234" s="80">
        <v>0</v>
      </c>
      <c r="I234" s="80">
        <v>0</v>
      </c>
      <c r="J234" s="80">
        <v>0</v>
      </c>
      <c r="K234" s="80">
        <v>0</v>
      </c>
      <c r="L234" s="80">
        <v>0</v>
      </c>
      <c r="M234" s="80">
        <v>0</v>
      </c>
      <c r="N234" s="80">
        <v>0</v>
      </c>
      <c r="O234" s="80">
        <v>0</v>
      </c>
      <c r="P234" s="80">
        <v>0</v>
      </c>
      <c r="Q234" s="80">
        <v>0</v>
      </c>
      <c r="R234" s="80">
        <v>0</v>
      </c>
      <c r="S234" s="80">
        <v>0</v>
      </c>
      <c r="T234" s="80">
        <v>0</v>
      </c>
      <c r="U234" s="80">
        <v>0</v>
      </c>
      <c r="V234" s="80">
        <v>0</v>
      </c>
      <c r="W234" s="80">
        <v>0</v>
      </c>
      <c r="X234" s="80">
        <v>0</v>
      </c>
      <c r="Y234" s="80">
        <v>0</v>
      </c>
      <c r="Z234" s="80">
        <v>0</v>
      </c>
      <c r="AA234" s="80">
        <v>0</v>
      </c>
      <c r="AB234" s="80">
        <v>0</v>
      </c>
      <c r="AC234" s="80">
        <v>0</v>
      </c>
      <c r="AD234" s="80">
        <v>0</v>
      </c>
      <c r="AE234" s="80">
        <v>0</v>
      </c>
      <c r="AF234" s="80">
        <v>0</v>
      </c>
      <c r="AG234" s="80">
        <v>0</v>
      </c>
      <c r="AH234" s="80">
        <v>0</v>
      </c>
      <c r="AI234" s="80">
        <v>0</v>
      </c>
      <c r="AJ234" s="80">
        <v>0</v>
      </c>
      <c r="AK234" s="80"/>
      <c r="AL234" s="80"/>
    </row>
    <row r="235" spans="1:38" ht="16.350000000000001" customHeight="1">
      <c r="A235" s="79" t="s">
        <v>588</v>
      </c>
      <c r="B235" s="80">
        <v>0</v>
      </c>
      <c r="C235" s="80">
        <v>0</v>
      </c>
      <c r="D235" s="80">
        <v>0</v>
      </c>
      <c r="E235" s="80">
        <v>0</v>
      </c>
      <c r="F235" s="80">
        <v>0</v>
      </c>
      <c r="G235" s="80">
        <v>0</v>
      </c>
      <c r="H235" s="80">
        <v>0</v>
      </c>
      <c r="I235" s="80">
        <v>0</v>
      </c>
      <c r="J235" s="80">
        <v>0</v>
      </c>
      <c r="K235" s="80">
        <v>0</v>
      </c>
      <c r="L235" s="80">
        <v>0</v>
      </c>
      <c r="M235" s="80">
        <v>0</v>
      </c>
      <c r="N235" s="80">
        <v>0</v>
      </c>
      <c r="O235" s="80">
        <v>0</v>
      </c>
      <c r="P235" s="80">
        <v>0</v>
      </c>
      <c r="Q235" s="80">
        <v>0</v>
      </c>
      <c r="R235" s="80">
        <v>0</v>
      </c>
      <c r="S235" s="80">
        <v>0</v>
      </c>
      <c r="T235" s="80">
        <v>0</v>
      </c>
      <c r="U235" s="80">
        <v>0</v>
      </c>
      <c r="V235" s="80">
        <v>0</v>
      </c>
      <c r="W235" s="80">
        <v>0</v>
      </c>
      <c r="X235" s="80">
        <v>0</v>
      </c>
      <c r="Y235" s="80">
        <v>0</v>
      </c>
      <c r="Z235" s="80">
        <v>0</v>
      </c>
      <c r="AA235" s="80">
        <v>0</v>
      </c>
      <c r="AB235" s="80">
        <v>0</v>
      </c>
      <c r="AC235" s="80">
        <v>0</v>
      </c>
      <c r="AD235" s="80">
        <v>0</v>
      </c>
      <c r="AE235" s="80">
        <v>0</v>
      </c>
      <c r="AF235" s="80">
        <v>0</v>
      </c>
      <c r="AG235" s="80">
        <v>0</v>
      </c>
      <c r="AH235" s="80">
        <v>0</v>
      </c>
      <c r="AI235" s="80">
        <v>0</v>
      </c>
      <c r="AJ235" s="80">
        <v>0</v>
      </c>
      <c r="AK235" s="80"/>
      <c r="AL235" s="80"/>
    </row>
    <row r="236" spans="1:38" ht="16.350000000000001" customHeight="1">
      <c r="A236" s="79" t="s">
        <v>589</v>
      </c>
      <c r="B236" s="80">
        <v>0</v>
      </c>
      <c r="C236" s="80">
        <v>0</v>
      </c>
      <c r="D236" s="80">
        <v>0</v>
      </c>
      <c r="E236" s="80">
        <v>0</v>
      </c>
      <c r="F236" s="80">
        <v>0</v>
      </c>
      <c r="G236" s="80">
        <v>0</v>
      </c>
      <c r="H236" s="80">
        <v>0</v>
      </c>
      <c r="I236" s="80">
        <v>0</v>
      </c>
      <c r="J236" s="80">
        <v>0</v>
      </c>
      <c r="K236" s="80">
        <v>0</v>
      </c>
      <c r="L236" s="80">
        <v>0</v>
      </c>
      <c r="M236" s="80">
        <v>0</v>
      </c>
      <c r="N236" s="80">
        <v>0</v>
      </c>
      <c r="O236" s="80">
        <v>0</v>
      </c>
      <c r="P236" s="80">
        <v>0</v>
      </c>
      <c r="Q236" s="80">
        <v>0</v>
      </c>
      <c r="R236" s="80">
        <v>0</v>
      </c>
      <c r="S236" s="80">
        <v>0</v>
      </c>
      <c r="T236" s="80">
        <v>0</v>
      </c>
      <c r="U236" s="80">
        <v>0</v>
      </c>
      <c r="V236" s="80">
        <v>0</v>
      </c>
      <c r="W236" s="80">
        <v>0</v>
      </c>
      <c r="X236" s="80">
        <v>0</v>
      </c>
      <c r="Y236" s="80">
        <v>0</v>
      </c>
      <c r="Z236" s="80">
        <v>0</v>
      </c>
      <c r="AA236" s="80">
        <v>0</v>
      </c>
      <c r="AB236" s="80">
        <v>0</v>
      </c>
      <c r="AC236" s="80">
        <v>0</v>
      </c>
      <c r="AD236" s="80">
        <v>0</v>
      </c>
      <c r="AE236" s="80">
        <v>0</v>
      </c>
      <c r="AF236" s="80">
        <v>0</v>
      </c>
      <c r="AG236" s="80">
        <v>0</v>
      </c>
      <c r="AH236" s="80">
        <v>0</v>
      </c>
      <c r="AI236" s="80">
        <v>0</v>
      </c>
      <c r="AJ236" s="80">
        <v>0</v>
      </c>
      <c r="AK236" s="80"/>
      <c r="AL236" s="80"/>
    </row>
    <row r="237" spans="1:38" ht="16.350000000000001" customHeight="1">
      <c r="A237" s="79" t="s">
        <v>590</v>
      </c>
      <c r="B237" s="80">
        <v>0</v>
      </c>
      <c r="C237" s="80">
        <v>0</v>
      </c>
      <c r="D237" s="80">
        <v>0</v>
      </c>
      <c r="E237" s="80">
        <v>0</v>
      </c>
      <c r="F237" s="80">
        <v>0</v>
      </c>
      <c r="G237" s="80">
        <v>0</v>
      </c>
      <c r="H237" s="80">
        <v>0</v>
      </c>
      <c r="I237" s="80">
        <v>0</v>
      </c>
      <c r="J237" s="80">
        <v>0</v>
      </c>
      <c r="K237" s="80">
        <v>0</v>
      </c>
      <c r="L237" s="80">
        <v>0</v>
      </c>
      <c r="M237" s="80">
        <v>0</v>
      </c>
      <c r="N237" s="80">
        <v>0</v>
      </c>
      <c r="O237" s="80">
        <v>0</v>
      </c>
      <c r="P237" s="80">
        <v>0</v>
      </c>
      <c r="Q237" s="80">
        <v>0</v>
      </c>
      <c r="R237" s="80">
        <v>0</v>
      </c>
      <c r="S237" s="80">
        <v>0</v>
      </c>
      <c r="T237" s="80">
        <v>0</v>
      </c>
      <c r="U237" s="80">
        <v>0</v>
      </c>
      <c r="V237" s="80">
        <v>0</v>
      </c>
      <c r="W237" s="80">
        <v>0</v>
      </c>
      <c r="X237" s="80">
        <v>0</v>
      </c>
      <c r="Y237" s="80">
        <v>0</v>
      </c>
      <c r="Z237" s="80">
        <v>0</v>
      </c>
      <c r="AA237" s="80">
        <v>0</v>
      </c>
      <c r="AB237" s="80">
        <v>0</v>
      </c>
      <c r="AC237" s="80">
        <v>0</v>
      </c>
      <c r="AD237" s="80">
        <v>0</v>
      </c>
      <c r="AE237" s="80">
        <v>0</v>
      </c>
      <c r="AF237" s="80">
        <v>0</v>
      </c>
      <c r="AG237" s="80">
        <v>0</v>
      </c>
      <c r="AH237" s="80">
        <v>0</v>
      </c>
      <c r="AI237" s="80">
        <v>0</v>
      </c>
      <c r="AJ237" s="80">
        <v>0</v>
      </c>
      <c r="AK237" s="80"/>
      <c r="AL237" s="80"/>
    </row>
    <row r="238" spans="1:38" ht="16.350000000000001" customHeight="1">
      <c r="A238" s="79" t="s">
        <v>591</v>
      </c>
      <c r="B238" s="80">
        <v>0</v>
      </c>
      <c r="C238" s="80">
        <v>0</v>
      </c>
      <c r="D238" s="80">
        <v>0</v>
      </c>
      <c r="E238" s="80">
        <v>0</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0</v>
      </c>
      <c r="AA238" s="80">
        <v>0</v>
      </c>
      <c r="AB238" s="80">
        <v>0</v>
      </c>
      <c r="AC238" s="80">
        <v>0</v>
      </c>
      <c r="AD238" s="80">
        <v>0</v>
      </c>
      <c r="AE238" s="80">
        <v>0</v>
      </c>
      <c r="AF238" s="80">
        <v>0</v>
      </c>
      <c r="AG238" s="80">
        <v>0</v>
      </c>
      <c r="AH238" s="80">
        <v>0</v>
      </c>
      <c r="AI238" s="80">
        <v>0</v>
      </c>
      <c r="AJ238" s="80">
        <v>0</v>
      </c>
      <c r="AK238" s="80"/>
      <c r="AL238" s="80"/>
    </row>
    <row r="239" spans="1:38" ht="16.350000000000001" customHeight="1">
      <c r="A239" s="79" t="s">
        <v>592</v>
      </c>
      <c r="B239" s="80">
        <v>0</v>
      </c>
      <c r="C239" s="80">
        <v>0</v>
      </c>
      <c r="D239" s="80">
        <v>0</v>
      </c>
      <c r="E239" s="80">
        <v>0</v>
      </c>
      <c r="F239" s="80">
        <v>0</v>
      </c>
      <c r="G239" s="80">
        <v>0</v>
      </c>
      <c r="H239" s="80">
        <v>0</v>
      </c>
      <c r="I239" s="80">
        <v>0</v>
      </c>
      <c r="J239" s="80">
        <v>0</v>
      </c>
      <c r="K239" s="80">
        <v>0</v>
      </c>
      <c r="L239" s="80">
        <v>0</v>
      </c>
      <c r="M239" s="80">
        <v>0</v>
      </c>
      <c r="N239" s="80">
        <v>0</v>
      </c>
      <c r="O239" s="80">
        <v>0</v>
      </c>
      <c r="P239" s="80">
        <v>0</v>
      </c>
      <c r="Q239" s="80">
        <v>0</v>
      </c>
      <c r="R239" s="80">
        <v>0</v>
      </c>
      <c r="S239" s="80">
        <v>0</v>
      </c>
      <c r="T239" s="80">
        <v>0</v>
      </c>
      <c r="U239" s="80">
        <v>0</v>
      </c>
      <c r="V239" s="80">
        <v>0</v>
      </c>
      <c r="W239" s="80">
        <v>0</v>
      </c>
      <c r="X239" s="80">
        <v>0</v>
      </c>
      <c r="Y239" s="80">
        <v>0</v>
      </c>
      <c r="Z239" s="80">
        <v>0</v>
      </c>
      <c r="AA239" s="80">
        <v>0</v>
      </c>
      <c r="AB239" s="80">
        <v>0</v>
      </c>
      <c r="AC239" s="80">
        <v>0</v>
      </c>
      <c r="AD239" s="80">
        <v>0</v>
      </c>
      <c r="AE239" s="80">
        <v>0</v>
      </c>
      <c r="AF239" s="80">
        <v>0</v>
      </c>
      <c r="AG239" s="80">
        <v>0</v>
      </c>
      <c r="AH239" s="80">
        <v>0</v>
      </c>
      <c r="AI239" s="80">
        <v>0</v>
      </c>
      <c r="AJ239" s="80">
        <v>0</v>
      </c>
      <c r="AK239" s="80"/>
      <c r="AL239" s="80"/>
    </row>
    <row r="240" spans="1:38" ht="16.350000000000001" customHeight="1">
      <c r="A240" s="79" t="s">
        <v>593</v>
      </c>
      <c r="B240" s="80">
        <v>0</v>
      </c>
      <c r="C240" s="80">
        <v>0</v>
      </c>
      <c r="D240" s="80">
        <v>0</v>
      </c>
      <c r="E240" s="80">
        <v>0</v>
      </c>
      <c r="F240" s="80">
        <v>0</v>
      </c>
      <c r="G240" s="80">
        <v>0</v>
      </c>
      <c r="H240" s="80">
        <v>0</v>
      </c>
      <c r="I240" s="80">
        <v>0</v>
      </c>
      <c r="J240" s="80">
        <v>0</v>
      </c>
      <c r="K240" s="80">
        <v>0</v>
      </c>
      <c r="L240" s="80">
        <v>0</v>
      </c>
      <c r="M240" s="80">
        <v>0</v>
      </c>
      <c r="N240" s="80">
        <v>0</v>
      </c>
      <c r="O240" s="80">
        <v>0</v>
      </c>
      <c r="P240" s="80">
        <v>0</v>
      </c>
      <c r="Q240" s="80">
        <v>0</v>
      </c>
      <c r="R240" s="80">
        <v>0</v>
      </c>
      <c r="S240" s="80">
        <v>0</v>
      </c>
      <c r="T240" s="80">
        <v>0</v>
      </c>
      <c r="U240" s="80">
        <v>0</v>
      </c>
      <c r="V240" s="80">
        <v>0</v>
      </c>
      <c r="W240" s="80">
        <v>0</v>
      </c>
      <c r="X240" s="80">
        <v>0</v>
      </c>
      <c r="Y240" s="80">
        <v>0</v>
      </c>
      <c r="Z240" s="80">
        <v>0</v>
      </c>
      <c r="AA240" s="80">
        <v>0</v>
      </c>
      <c r="AB240" s="80">
        <v>0</v>
      </c>
      <c r="AC240" s="80">
        <v>0</v>
      </c>
      <c r="AD240" s="80">
        <v>0</v>
      </c>
      <c r="AE240" s="80">
        <v>0</v>
      </c>
      <c r="AF240" s="80">
        <v>0</v>
      </c>
      <c r="AG240" s="80">
        <v>0</v>
      </c>
      <c r="AH240" s="80">
        <v>0</v>
      </c>
      <c r="AI240" s="80">
        <v>0</v>
      </c>
      <c r="AJ240" s="80">
        <v>0</v>
      </c>
      <c r="AK240" s="80"/>
      <c r="AL240" s="80"/>
    </row>
    <row r="241" spans="1:38" ht="16.350000000000001" customHeight="1">
      <c r="A241" s="79" t="s">
        <v>594</v>
      </c>
      <c r="B241" s="80">
        <v>0</v>
      </c>
      <c r="C241" s="80">
        <v>0</v>
      </c>
      <c r="D241" s="80">
        <v>0</v>
      </c>
      <c r="E241" s="80">
        <v>0</v>
      </c>
      <c r="F241" s="80">
        <v>0</v>
      </c>
      <c r="G241" s="80">
        <v>0</v>
      </c>
      <c r="H241" s="80">
        <v>0</v>
      </c>
      <c r="I241" s="80">
        <v>0</v>
      </c>
      <c r="J241" s="80">
        <v>0</v>
      </c>
      <c r="K241" s="80">
        <v>0</v>
      </c>
      <c r="L241" s="80">
        <v>0</v>
      </c>
      <c r="M241" s="80">
        <v>0</v>
      </c>
      <c r="N241" s="80">
        <v>0</v>
      </c>
      <c r="O241" s="80">
        <v>0</v>
      </c>
      <c r="P241" s="80">
        <v>0</v>
      </c>
      <c r="Q241" s="80">
        <v>0</v>
      </c>
      <c r="R241" s="80">
        <v>0</v>
      </c>
      <c r="S241" s="80">
        <v>0</v>
      </c>
      <c r="T241" s="80">
        <v>0</v>
      </c>
      <c r="U241" s="80">
        <v>0</v>
      </c>
      <c r="V241" s="80">
        <v>0</v>
      </c>
      <c r="W241" s="80">
        <v>0</v>
      </c>
      <c r="X241" s="80">
        <v>0</v>
      </c>
      <c r="Y241" s="80">
        <v>0</v>
      </c>
      <c r="Z241" s="80">
        <v>0</v>
      </c>
      <c r="AA241" s="80">
        <v>0</v>
      </c>
      <c r="AB241" s="80">
        <v>0</v>
      </c>
      <c r="AC241" s="80">
        <v>0</v>
      </c>
      <c r="AD241" s="80">
        <v>0</v>
      </c>
      <c r="AE241" s="80">
        <v>0</v>
      </c>
      <c r="AF241" s="80">
        <v>0</v>
      </c>
      <c r="AG241" s="80">
        <v>0</v>
      </c>
      <c r="AH241" s="80">
        <v>0</v>
      </c>
      <c r="AI241" s="80">
        <v>0</v>
      </c>
      <c r="AJ241" s="80">
        <v>0</v>
      </c>
      <c r="AK241" s="80"/>
      <c r="AL241" s="80"/>
    </row>
    <row r="242" spans="1:38" ht="16.350000000000001" customHeight="1">
      <c r="A242" s="79" t="s">
        <v>595</v>
      </c>
      <c r="B242" s="80">
        <v>0</v>
      </c>
      <c r="C242" s="80">
        <v>0</v>
      </c>
      <c r="D242" s="80">
        <v>0</v>
      </c>
      <c r="E242" s="80">
        <v>0</v>
      </c>
      <c r="F242" s="80">
        <v>0</v>
      </c>
      <c r="G242" s="80">
        <v>0</v>
      </c>
      <c r="H242" s="80">
        <v>0</v>
      </c>
      <c r="I242" s="80">
        <v>0</v>
      </c>
      <c r="J242" s="80">
        <v>0</v>
      </c>
      <c r="K242" s="80">
        <v>0</v>
      </c>
      <c r="L242" s="80">
        <v>0</v>
      </c>
      <c r="M242" s="80">
        <v>0</v>
      </c>
      <c r="N242" s="80">
        <v>0</v>
      </c>
      <c r="O242" s="80">
        <v>0</v>
      </c>
      <c r="P242" s="80">
        <v>0</v>
      </c>
      <c r="Q242" s="80">
        <v>0</v>
      </c>
      <c r="R242" s="80">
        <v>0</v>
      </c>
      <c r="S242" s="80">
        <v>0</v>
      </c>
      <c r="T242" s="80">
        <v>0</v>
      </c>
      <c r="U242" s="80">
        <v>0</v>
      </c>
      <c r="V242" s="80">
        <v>0</v>
      </c>
      <c r="W242" s="80">
        <v>0</v>
      </c>
      <c r="X242" s="80">
        <v>0</v>
      </c>
      <c r="Y242" s="80">
        <v>0</v>
      </c>
      <c r="Z242" s="80">
        <v>0</v>
      </c>
      <c r="AA242" s="80">
        <v>0</v>
      </c>
      <c r="AB242" s="80">
        <v>0</v>
      </c>
      <c r="AC242" s="80">
        <v>0</v>
      </c>
      <c r="AD242" s="80">
        <v>0</v>
      </c>
      <c r="AE242" s="80">
        <v>0</v>
      </c>
      <c r="AF242" s="80">
        <v>0</v>
      </c>
      <c r="AG242" s="80">
        <v>0</v>
      </c>
      <c r="AH242" s="80">
        <v>0</v>
      </c>
      <c r="AI242" s="80">
        <v>0</v>
      </c>
      <c r="AJ242" s="80">
        <v>0</v>
      </c>
      <c r="AK242" s="80"/>
      <c r="AL242" s="80"/>
    </row>
    <row r="243" spans="1:38" ht="16.350000000000001" customHeight="1">
      <c r="A243" s="79" t="s">
        <v>596</v>
      </c>
      <c r="B243" s="80">
        <v>0</v>
      </c>
      <c r="C243" s="80">
        <v>0</v>
      </c>
      <c r="D243" s="80">
        <v>0</v>
      </c>
      <c r="E243" s="80">
        <v>0</v>
      </c>
      <c r="F243" s="80">
        <v>0</v>
      </c>
      <c r="G243" s="80">
        <v>0</v>
      </c>
      <c r="H243" s="80">
        <v>0</v>
      </c>
      <c r="I243" s="80">
        <v>0</v>
      </c>
      <c r="J243" s="80">
        <v>0</v>
      </c>
      <c r="K243" s="80">
        <v>0</v>
      </c>
      <c r="L243" s="80">
        <v>0</v>
      </c>
      <c r="M243" s="80">
        <v>0</v>
      </c>
      <c r="N243" s="80">
        <v>0</v>
      </c>
      <c r="O243" s="80">
        <v>0</v>
      </c>
      <c r="P243" s="80">
        <v>0</v>
      </c>
      <c r="Q243" s="80">
        <v>0</v>
      </c>
      <c r="R243" s="80">
        <v>0</v>
      </c>
      <c r="S243" s="80">
        <v>0</v>
      </c>
      <c r="T243" s="80">
        <v>0</v>
      </c>
      <c r="U243" s="80">
        <v>0</v>
      </c>
      <c r="V243" s="80">
        <v>0</v>
      </c>
      <c r="W243" s="80">
        <v>0</v>
      </c>
      <c r="X243" s="80">
        <v>0</v>
      </c>
      <c r="Y243" s="80">
        <v>0</v>
      </c>
      <c r="Z243" s="80">
        <v>0</v>
      </c>
      <c r="AA243" s="80">
        <v>0</v>
      </c>
      <c r="AB243" s="80">
        <v>0</v>
      </c>
      <c r="AC243" s="80">
        <v>0</v>
      </c>
      <c r="AD243" s="80">
        <v>0</v>
      </c>
      <c r="AE243" s="80">
        <v>0</v>
      </c>
      <c r="AF243" s="80">
        <v>0</v>
      </c>
      <c r="AG243" s="80">
        <v>0</v>
      </c>
      <c r="AH243" s="80">
        <v>0</v>
      </c>
      <c r="AI243" s="80">
        <v>0</v>
      </c>
      <c r="AJ243" s="80">
        <v>0</v>
      </c>
      <c r="AK243" s="80"/>
      <c r="AL243" s="80"/>
    </row>
    <row r="244" spans="1:38" ht="16.350000000000001" customHeight="1">
      <c r="A244" s="79" t="s">
        <v>597</v>
      </c>
      <c r="B244" s="80">
        <v>0</v>
      </c>
      <c r="C244" s="80">
        <v>0</v>
      </c>
      <c r="D244" s="80">
        <v>0</v>
      </c>
      <c r="E244" s="80">
        <v>0</v>
      </c>
      <c r="F244" s="80">
        <v>0</v>
      </c>
      <c r="G244" s="80">
        <v>0</v>
      </c>
      <c r="H244" s="80">
        <v>0</v>
      </c>
      <c r="I244" s="80">
        <v>0</v>
      </c>
      <c r="J244" s="80">
        <v>0</v>
      </c>
      <c r="K244" s="80">
        <v>0</v>
      </c>
      <c r="L244" s="80">
        <v>0</v>
      </c>
      <c r="M244" s="80">
        <v>0</v>
      </c>
      <c r="N244" s="80">
        <v>0</v>
      </c>
      <c r="O244" s="80">
        <v>0</v>
      </c>
      <c r="P244" s="80">
        <v>0</v>
      </c>
      <c r="Q244" s="80">
        <v>0</v>
      </c>
      <c r="R244" s="80">
        <v>0</v>
      </c>
      <c r="S244" s="80">
        <v>0</v>
      </c>
      <c r="T244" s="80">
        <v>0</v>
      </c>
      <c r="U244" s="80">
        <v>0</v>
      </c>
      <c r="V244" s="80">
        <v>0</v>
      </c>
      <c r="W244" s="80">
        <v>0</v>
      </c>
      <c r="X244" s="80">
        <v>0</v>
      </c>
      <c r="Y244" s="80">
        <v>0</v>
      </c>
      <c r="Z244" s="80">
        <v>0</v>
      </c>
      <c r="AA244" s="80">
        <v>0</v>
      </c>
      <c r="AB244" s="80">
        <v>0</v>
      </c>
      <c r="AC244" s="80">
        <v>0</v>
      </c>
      <c r="AD244" s="80">
        <v>0</v>
      </c>
      <c r="AE244" s="80">
        <v>0</v>
      </c>
      <c r="AF244" s="80">
        <v>0</v>
      </c>
      <c r="AG244" s="80">
        <v>0</v>
      </c>
      <c r="AH244" s="80">
        <v>0</v>
      </c>
      <c r="AI244" s="80">
        <v>0</v>
      </c>
      <c r="AJ244" s="80">
        <v>0</v>
      </c>
      <c r="AK244" s="80"/>
      <c r="AL244" s="80"/>
    </row>
    <row r="245" spans="1:38" ht="16.350000000000001" customHeight="1">
      <c r="A245" s="79" t="s">
        <v>598</v>
      </c>
      <c r="B245" s="80">
        <v>0</v>
      </c>
      <c r="C245" s="80">
        <v>0</v>
      </c>
      <c r="D245" s="80">
        <v>0</v>
      </c>
      <c r="E245" s="80">
        <v>0</v>
      </c>
      <c r="F245" s="80">
        <v>0</v>
      </c>
      <c r="G245" s="80">
        <v>0</v>
      </c>
      <c r="H245" s="80">
        <v>0</v>
      </c>
      <c r="I245" s="80">
        <v>0</v>
      </c>
      <c r="J245" s="80">
        <v>0</v>
      </c>
      <c r="K245" s="80">
        <v>0</v>
      </c>
      <c r="L245" s="80">
        <v>0</v>
      </c>
      <c r="M245" s="80">
        <v>0</v>
      </c>
      <c r="N245" s="80">
        <v>0</v>
      </c>
      <c r="O245" s="80">
        <v>0</v>
      </c>
      <c r="P245" s="80">
        <v>0</v>
      </c>
      <c r="Q245" s="80">
        <v>0</v>
      </c>
      <c r="R245" s="80">
        <v>0</v>
      </c>
      <c r="S245" s="80">
        <v>0</v>
      </c>
      <c r="T245" s="80">
        <v>0</v>
      </c>
      <c r="U245" s="80">
        <v>0</v>
      </c>
      <c r="V245" s="80">
        <v>0</v>
      </c>
      <c r="W245" s="80">
        <v>0</v>
      </c>
      <c r="X245" s="80">
        <v>0</v>
      </c>
      <c r="Y245" s="80">
        <v>0</v>
      </c>
      <c r="Z245" s="80">
        <v>0</v>
      </c>
      <c r="AA245" s="80">
        <v>0</v>
      </c>
      <c r="AB245" s="80">
        <v>0</v>
      </c>
      <c r="AC245" s="80">
        <v>0</v>
      </c>
      <c r="AD245" s="80">
        <v>0</v>
      </c>
      <c r="AE245" s="80">
        <v>0</v>
      </c>
      <c r="AF245" s="80">
        <v>0</v>
      </c>
      <c r="AG245" s="80">
        <v>0</v>
      </c>
      <c r="AH245" s="80">
        <v>0</v>
      </c>
      <c r="AI245" s="80">
        <v>0</v>
      </c>
      <c r="AJ245" s="80">
        <v>0</v>
      </c>
      <c r="AK245" s="80"/>
      <c r="AL245" s="80"/>
    </row>
    <row r="246" spans="1:38" ht="16.350000000000001" customHeight="1">
      <c r="A246" s="79" t="s">
        <v>599</v>
      </c>
      <c r="B246" s="80">
        <v>0</v>
      </c>
      <c r="C246" s="80">
        <v>0</v>
      </c>
      <c r="D246" s="80">
        <v>0</v>
      </c>
      <c r="E246" s="80">
        <v>0</v>
      </c>
      <c r="F246" s="80">
        <v>0</v>
      </c>
      <c r="G246" s="80">
        <v>0</v>
      </c>
      <c r="H246" s="80">
        <v>0</v>
      </c>
      <c r="I246" s="80">
        <v>0</v>
      </c>
      <c r="J246" s="80">
        <v>0</v>
      </c>
      <c r="K246" s="80">
        <v>0</v>
      </c>
      <c r="L246" s="80">
        <v>0</v>
      </c>
      <c r="M246" s="80">
        <v>0</v>
      </c>
      <c r="N246" s="80">
        <v>0</v>
      </c>
      <c r="O246" s="80">
        <v>0</v>
      </c>
      <c r="P246" s="80">
        <v>0</v>
      </c>
      <c r="Q246" s="80">
        <v>0</v>
      </c>
      <c r="R246" s="80">
        <v>0</v>
      </c>
      <c r="S246" s="80">
        <v>0</v>
      </c>
      <c r="T246" s="80">
        <v>0</v>
      </c>
      <c r="U246" s="80">
        <v>0</v>
      </c>
      <c r="V246" s="80">
        <v>0</v>
      </c>
      <c r="W246" s="80">
        <v>0</v>
      </c>
      <c r="X246" s="80">
        <v>0</v>
      </c>
      <c r="Y246" s="80">
        <v>0</v>
      </c>
      <c r="Z246" s="80">
        <v>0</v>
      </c>
      <c r="AA246" s="80">
        <v>0</v>
      </c>
      <c r="AB246" s="80">
        <v>0</v>
      </c>
      <c r="AC246" s="80">
        <v>0</v>
      </c>
      <c r="AD246" s="80">
        <v>0</v>
      </c>
      <c r="AE246" s="80">
        <v>0</v>
      </c>
      <c r="AF246" s="80">
        <v>0</v>
      </c>
      <c r="AG246" s="80">
        <v>0</v>
      </c>
      <c r="AH246" s="80">
        <v>0</v>
      </c>
      <c r="AI246" s="80">
        <v>0</v>
      </c>
      <c r="AJ246" s="80">
        <v>0</v>
      </c>
      <c r="AK246" s="80"/>
      <c r="AL246" s="80"/>
    </row>
    <row r="247" spans="1:38" ht="16.350000000000001" customHeight="1">
      <c r="A247" s="79" t="s">
        <v>600</v>
      </c>
      <c r="B247" s="80">
        <v>0</v>
      </c>
      <c r="C247" s="80">
        <v>0</v>
      </c>
      <c r="D247" s="80">
        <v>0</v>
      </c>
      <c r="E247" s="80">
        <v>0</v>
      </c>
      <c r="F247" s="80">
        <v>0</v>
      </c>
      <c r="G247" s="80">
        <v>0</v>
      </c>
      <c r="H247" s="80">
        <v>0</v>
      </c>
      <c r="I247" s="80">
        <v>0</v>
      </c>
      <c r="J247" s="80">
        <v>0</v>
      </c>
      <c r="K247" s="80">
        <v>0</v>
      </c>
      <c r="L247" s="80">
        <v>0</v>
      </c>
      <c r="M247" s="80">
        <v>0</v>
      </c>
      <c r="N247" s="80">
        <v>0</v>
      </c>
      <c r="O247" s="80">
        <v>0</v>
      </c>
      <c r="P247" s="80">
        <v>0</v>
      </c>
      <c r="Q247" s="80">
        <v>0</v>
      </c>
      <c r="R247" s="80">
        <v>0</v>
      </c>
      <c r="S247" s="80">
        <v>0</v>
      </c>
      <c r="T247" s="80">
        <v>0</v>
      </c>
      <c r="U247" s="80">
        <v>0</v>
      </c>
      <c r="V247" s="80">
        <v>0</v>
      </c>
      <c r="W247" s="80">
        <v>0</v>
      </c>
      <c r="X247" s="80">
        <v>0</v>
      </c>
      <c r="Y247" s="80">
        <v>0</v>
      </c>
      <c r="Z247" s="80">
        <v>0</v>
      </c>
      <c r="AA247" s="80">
        <v>0</v>
      </c>
      <c r="AB247" s="80">
        <v>0</v>
      </c>
      <c r="AC247" s="80">
        <v>0</v>
      </c>
      <c r="AD247" s="80">
        <v>0</v>
      </c>
      <c r="AE247" s="80">
        <v>0</v>
      </c>
      <c r="AF247" s="80">
        <v>0</v>
      </c>
      <c r="AG247" s="80">
        <v>0</v>
      </c>
      <c r="AH247" s="80">
        <v>0</v>
      </c>
      <c r="AI247" s="80">
        <v>0</v>
      </c>
      <c r="AJ247" s="80">
        <v>0</v>
      </c>
      <c r="AK247" s="80"/>
      <c r="AL247" s="80"/>
    </row>
    <row r="248" spans="1:38" ht="16.350000000000001" customHeight="1">
      <c r="A248" s="79" t="s">
        <v>601</v>
      </c>
      <c r="B248" s="80">
        <v>0</v>
      </c>
      <c r="C248" s="80">
        <v>0</v>
      </c>
      <c r="D248" s="80">
        <v>0</v>
      </c>
      <c r="E248" s="80">
        <v>0</v>
      </c>
      <c r="F248" s="80">
        <v>0</v>
      </c>
      <c r="G248" s="80">
        <v>0</v>
      </c>
      <c r="H248" s="80">
        <v>0</v>
      </c>
      <c r="I248" s="80">
        <v>0</v>
      </c>
      <c r="J248" s="80">
        <v>0</v>
      </c>
      <c r="K248" s="80">
        <v>0</v>
      </c>
      <c r="L248" s="80">
        <v>0</v>
      </c>
      <c r="M248" s="80">
        <v>0</v>
      </c>
      <c r="N248" s="80">
        <v>0</v>
      </c>
      <c r="O248" s="80">
        <v>0</v>
      </c>
      <c r="P248" s="80">
        <v>0</v>
      </c>
      <c r="Q248" s="80">
        <v>0</v>
      </c>
      <c r="R248" s="80">
        <v>0</v>
      </c>
      <c r="S248" s="80">
        <v>0</v>
      </c>
      <c r="T248" s="80">
        <v>0</v>
      </c>
      <c r="U248" s="80">
        <v>0</v>
      </c>
      <c r="V248" s="80">
        <v>0</v>
      </c>
      <c r="W248" s="80">
        <v>0</v>
      </c>
      <c r="X248" s="80">
        <v>0</v>
      </c>
      <c r="Y248" s="80">
        <v>0</v>
      </c>
      <c r="Z248" s="80">
        <v>0</v>
      </c>
      <c r="AA248" s="80">
        <v>0</v>
      </c>
      <c r="AB248" s="80">
        <v>0</v>
      </c>
      <c r="AC248" s="80">
        <v>0</v>
      </c>
      <c r="AD248" s="80">
        <v>0</v>
      </c>
      <c r="AE248" s="80">
        <v>0</v>
      </c>
      <c r="AF248" s="80">
        <v>0</v>
      </c>
      <c r="AG248" s="80">
        <v>0</v>
      </c>
      <c r="AH248" s="80">
        <v>0</v>
      </c>
      <c r="AI248" s="80">
        <v>0</v>
      </c>
      <c r="AJ248" s="80">
        <v>0</v>
      </c>
      <c r="AK248" s="80"/>
      <c r="AL248" s="80"/>
    </row>
    <row r="249" spans="1:38" ht="16.350000000000001" customHeight="1">
      <c r="A249" s="79" t="s">
        <v>602</v>
      </c>
      <c r="B249" s="80">
        <v>0</v>
      </c>
      <c r="C249" s="80">
        <v>0</v>
      </c>
      <c r="D249" s="80">
        <v>0</v>
      </c>
      <c r="E249" s="80">
        <v>0</v>
      </c>
      <c r="F249" s="80">
        <v>0</v>
      </c>
      <c r="G249" s="80">
        <v>0</v>
      </c>
      <c r="H249" s="80">
        <v>0</v>
      </c>
      <c r="I249" s="80">
        <v>0</v>
      </c>
      <c r="J249" s="80">
        <v>0</v>
      </c>
      <c r="K249" s="80">
        <v>0</v>
      </c>
      <c r="L249" s="80">
        <v>0</v>
      </c>
      <c r="M249" s="80">
        <v>0</v>
      </c>
      <c r="N249" s="80">
        <v>0</v>
      </c>
      <c r="O249" s="80">
        <v>0</v>
      </c>
      <c r="P249" s="80">
        <v>0</v>
      </c>
      <c r="Q249" s="80">
        <v>0</v>
      </c>
      <c r="R249" s="80">
        <v>0</v>
      </c>
      <c r="S249" s="80">
        <v>0</v>
      </c>
      <c r="T249" s="80">
        <v>0</v>
      </c>
      <c r="U249" s="80">
        <v>0</v>
      </c>
      <c r="V249" s="80">
        <v>0</v>
      </c>
      <c r="W249" s="80">
        <v>0</v>
      </c>
      <c r="X249" s="80">
        <v>0</v>
      </c>
      <c r="Y249" s="80">
        <v>0</v>
      </c>
      <c r="Z249" s="80">
        <v>0</v>
      </c>
      <c r="AA249" s="80">
        <v>0</v>
      </c>
      <c r="AB249" s="80">
        <v>0</v>
      </c>
      <c r="AC249" s="80">
        <v>0</v>
      </c>
      <c r="AD249" s="80">
        <v>0</v>
      </c>
      <c r="AE249" s="80">
        <v>0</v>
      </c>
      <c r="AF249" s="80">
        <v>0</v>
      </c>
      <c r="AG249" s="80">
        <v>0</v>
      </c>
      <c r="AH249" s="80">
        <v>0</v>
      </c>
      <c r="AI249" s="80">
        <v>0</v>
      </c>
      <c r="AJ249" s="80">
        <v>0</v>
      </c>
      <c r="AK249" s="80"/>
      <c r="AL249" s="80"/>
    </row>
    <row r="250" spans="1:38" ht="16.350000000000001" customHeight="1">
      <c r="A250" s="79" t="s">
        <v>603</v>
      </c>
      <c r="B250" s="80">
        <v>0</v>
      </c>
      <c r="C250" s="80">
        <v>0</v>
      </c>
      <c r="D250" s="80">
        <v>0</v>
      </c>
      <c r="E250" s="80">
        <v>0</v>
      </c>
      <c r="F250" s="80">
        <v>0</v>
      </c>
      <c r="G250" s="80">
        <v>0</v>
      </c>
      <c r="H250" s="80">
        <v>0</v>
      </c>
      <c r="I250" s="80">
        <v>0</v>
      </c>
      <c r="J250" s="80">
        <v>0</v>
      </c>
      <c r="K250" s="80">
        <v>0</v>
      </c>
      <c r="L250" s="80">
        <v>0</v>
      </c>
      <c r="M250" s="80">
        <v>0</v>
      </c>
      <c r="N250" s="80">
        <v>0</v>
      </c>
      <c r="O250" s="80">
        <v>0</v>
      </c>
      <c r="P250" s="80">
        <v>0</v>
      </c>
      <c r="Q250" s="80">
        <v>0</v>
      </c>
      <c r="R250" s="80">
        <v>0</v>
      </c>
      <c r="S250" s="80">
        <v>0</v>
      </c>
      <c r="T250" s="80">
        <v>0</v>
      </c>
      <c r="U250" s="80">
        <v>0</v>
      </c>
      <c r="V250" s="80">
        <v>0</v>
      </c>
      <c r="W250" s="80">
        <v>0</v>
      </c>
      <c r="X250" s="80">
        <v>0</v>
      </c>
      <c r="Y250" s="80">
        <v>0</v>
      </c>
      <c r="Z250" s="80">
        <v>0</v>
      </c>
      <c r="AA250" s="80">
        <v>0</v>
      </c>
      <c r="AB250" s="80">
        <v>0</v>
      </c>
      <c r="AC250" s="80">
        <v>0</v>
      </c>
      <c r="AD250" s="80">
        <v>0</v>
      </c>
      <c r="AE250" s="80">
        <v>0</v>
      </c>
      <c r="AF250" s="80">
        <v>0</v>
      </c>
      <c r="AG250" s="80">
        <v>0</v>
      </c>
      <c r="AH250" s="80">
        <v>0</v>
      </c>
      <c r="AI250" s="80">
        <v>0</v>
      </c>
      <c r="AJ250" s="80">
        <v>0</v>
      </c>
      <c r="AK250" s="80"/>
      <c r="AL250" s="80"/>
    </row>
    <row r="251" spans="1:38" ht="16.350000000000001" customHeight="1">
      <c r="A251" s="79" t="s">
        <v>604</v>
      </c>
      <c r="B251" s="80">
        <v>0</v>
      </c>
      <c r="C251" s="80">
        <v>0</v>
      </c>
      <c r="D251" s="80">
        <v>0</v>
      </c>
      <c r="E251" s="80">
        <v>0</v>
      </c>
      <c r="F251" s="80">
        <v>0</v>
      </c>
      <c r="G251" s="80">
        <v>0</v>
      </c>
      <c r="H251" s="80">
        <v>0</v>
      </c>
      <c r="I251" s="80">
        <v>0</v>
      </c>
      <c r="J251" s="80">
        <v>0</v>
      </c>
      <c r="K251" s="80">
        <v>0</v>
      </c>
      <c r="L251" s="80">
        <v>0</v>
      </c>
      <c r="M251" s="80">
        <v>0</v>
      </c>
      <c r="N251" s="80">
        <v>0</v>
      </c>
      <c r="O251" s="80">
        <v>0</v>
      </c>
      <c r="P251" s="80">
        <v>0</v>
      </c>
      <c r="Q251" s="80">
        <v>0</v>
      </c>
      <c r="R251" s="80">
        <v>0</v>
      </c>
      <c r="S251" s="80">
        <v>0</v>
      </c>
      <c r="T251" s="80">
        <v>0</v>
      </c>
      <c r="U251" s="80">
        <v>0</v>
      </c>
      <c r="V251" s="80">
        <v>0</v>
      </c>
      <c r="W251" s="80">
        <v>0</v>
      </c>
      <c r="X251" s="80">
        <v>0</v>
      </c>
      <c r="Y251" s="80">
        <v>0</v>
      </c>
      <c r="Z251" s="80">
        <v>0</v>
      </c>
      <c r="AA251" s="80">
        <v>0</v>
      </c>
      <c r="AB251" s="80">
        <v>0</v>
      </c>
      <c r="AC251" s="80">
        <v>0</v>
      </c>
      <c r="AD251" s="80">
        <v>0</v>
      </c>
      <c r="AE251" s="80">
        <v>0</v>
      </c>
      <c r="AF251" s="80">
        <v>0</v>
      </c>
      <c r="AG251" s="80">
        <v>0</v>
      </c>
      <c r="AH251" s="80">
        <v>0</v>
      </c>
      <c r="AI251" s="80">
        <v>0</v>
      </c>
      <c r="AJ251" s="80">
        <v>0</v>
      </c>
      <c r="AK251" s="80"/>
      <c r="AL251" s="80"/>
    </row>
    <row r="252" spans="1:38" ht="16.350000000000001" customHeight="1">
      <c r="A252" s="79" t="s">
        <v>605</v>
      </c>
      <c r="B252" s="80">
        <v>0</v>
      </c>
      <c r="C252" s="80">
        <v>0</v>
      </c>
      <c r="D252" s="80">
        <v>0</v>
      </c>
      <c r="E252" s="80">
        <v>0</v>
      </c>
      <c r="F252" s="80">
        <v>0</v>
      </c>
      <c r="G252" s="80">
        <v>0</v>
      </c>
      <c r="H252" s="80">
        <v>0</v>
      </c>
      <c r="I252" s="80">
        <v>0</v>
      </c>
      <c r="J252" s="80">
        <v>0</v>
      </c>
      <c r="K252" s="80">
        <v>0</v>
      </c>
      <c r="L252" s="80">
        <v>0</v>
      </c>
      <c r="M252" s="80">
        <v>0</v>
      </c>
      <c r="N252" s="80">
        <v>0</v>
      </c>
      <c r="O252" s="80">
        <v>0</v>
      </c>
      <c r="P252" s="80">
        <v>0</v>
      </c>
      <c r="Q252" s="80">
        <v>0</v>
      </c>
      <c r="R252" s="80">
        <v>0</v>
      </c>
      <c r="S252" s="80">
        <v>0</v>
      </c>
      <c r="T252" s="80">
        <v>0</v>
      </c>
      <c r="U252" s="80">
        <v>0</v>
      </c>
      <c r="V252" s="80">
        <v>0</v>
      </c>
      <c r="W252" s="80">
        <v>0</v>
      </c>
      <c r="X252" s="80">
        <v>0</v>
      </c>
      <c r="Y252" s="80">
        <v>0</v>
      </c>
      <c r="Z252" s="80">
        <v>0</v>
      </c>
      <c r="AA252" s="80">
        <v>0</v>
      </c>
      <c r="AB252" s="80">
        <v>0</v>
      </c>
      <c r="AC252" s="80">
        <v>0</v>
      </c>
      <c r="AD252" s="80">
        <v>0</v>
      </c>
      <c r="AE252" s="80">
        <v>0</v>
      </c>
      <c r="AF252" s="80">
        <v>0</v>
      </c>
      <c r="AG252" s="80">
        <v>0</v>
      </c>
      <c r="AH252" s="80">
        <v>0</v>
      </c>
      <c r="AI252" s="80">
        <v>0</v>
      </c>
      <c r="AJ252" s="80">
        <v>0</v>
      </c>
      <c r="AK252" s="80"/>
      <c r="AL252" s="80"/>
    </row>
    <row r="253" spans="1:38" ht="16.350000000000001" customHeight="1">
      <c r="A253" s="79" t="s">
        <v>606</v>
      </c>
      <c r="B253" s="80">
        <v>0</v>
      </c>
      <c r="C253" s="80">
        <v>0</v>
      </c>
      <c r="D253" s="80">
        <v>0</v>
      </c>
      <c r="E253" s="80">
        <v>0</v>
      </c>
      <c r="F253" s="80">
        <v>0</v>
      </c>
      <c r="G253" s="80">
        <v>0</v>
      </c>
      <c r="H253" s="80">
        <v>0</v>
      </c>
      <c r="I253" s="80">
        <v>0</v>
      </c>
      <c r="J253" s="80">
        <v>0</v>
      </c>
      <c r="K253" s="80">
        <v>0</v>
      </c>
      <c r="L253" s="80">
        <v>0</v>
      </c>
      <c r="M253" s="80">
        <v>0</v>
      </c>
      <c r="N253" s="80">
        <v>0</v>
      </c>
      <c r="O253" s="80">
        <v>0</v>
      </c>
      <c r="P253" s="80">
        <v>0</v>
      </c>
      <c r="Q253" s="80">
        <v>0</v>
      </c>
      <c r="R253" s="80">
        <v>0</v>
      </c>
      <c r="S253" s="80">
        <v>0</v>
      </c>
      <c r="T253" s="80">
        <v>0</v>
      </c>
      <c r="U253" s="80">
        <v>0</v>
      </c>
      <c r="V253" s="80">
        <v>0</v>
      </c>
      <c r="W253" s="80">
        <v>0</v>
      </c>
      <c r="X253" s="80">
        <v>0</v>
      </c>
      <c r="Y253" s="80">
        <v>0</v>
      </c>
      <c r="Z253" s="80">
        <v>0</v>
      </c>
      <c r="AA253" s="80">
        <v>0</v>
      </c>
      <c r="AB253" s="80">
        <v>0</v>
      </c>
      <c r="AC253" s="80">
        <v>0</v>
      </c>
      <c r="AD253" s="80">
        <v>0</v>
      </c>
      <c r="AE253" s="80">
        <v>0</v>
      </c>
      <c r="AF253" s="80">
        <v>0</v>
      </c>
      <c r="AG253" s="80">
        <v>0</v>
      </c>
      <c r="AH253" s="80">
        <v>0</v>
      </c>
      <c r="AI253" s="80">
        <v>0</v>
      </c>
      <c r="AJ253" s="80">
        <v>0</v>
      </c>
      <c r="AK253" s="80"/>
      <c r="AL253" s="80"/>
    </row>
    <row r="254" spans="1:38" ht="16.350000000000001" customHeight="1">
      <c r="A254" s="79" t="s">
        <v>607</v>
      </c>
      <c r="B254" s="80">
        <v>0</v>
      </c>
      <c r="C254" s="80">
        <v>0</v>
      </c>
      <c r="D254" s="80">
        <v>0</v>
      </c>
      <c r="E254" s="80">
        <v>0</v>
      </c>
      <c r="F254" s="80">
        <v>0</v>
      </c>
      <c r="G254" s="80">
        <v>0</v>
      </c>
      <c r="H254" s="80">
        <v>0</v>
      </c>
      <c r="I254" s="80">
        <v>0</v>
      </c>
      <c r="J254" s="80">
        <v>0</v>
      </c>
      <c r="K254" s="80">
        <v>0</v>
      </c>
      <c r="L254" s="80">
        <v>0</v>
      </c>
      <c r="M254" s="80">
        <v>0</v>
      </c>
      <c r="N254" s="80">
        <v>0</v>
      </c>
      <c r="O254" s="80">
        <v>0</v>
      </c>
      <c r="P254" s="80">
        <v>0</v>
      </c>
      <c r="Q254" s="80">
        <v>0</v>
      </c>
      <c r="R254" s="80">
        <v>0</v>
      </c>
      <c r="S254" s="80">
        <v>0</v>
      </c>
      <c r="T254" s="80">
        <v>0</v>
      </c>
      <c r="U254" s="80">
        <v>0</v>
      </c>
      <c r="V254" s="80">
        <v>0</v>
      </c>
      <c r="W254" s="80">
        <v>0</v>
      </c>
      <c r="X254" s="80">
        <v>0</v>
      </c>
      <c r="Y254" s="80">
        <v>0</v>
      </c>
      <c r="Z254" s="80">
        <v>0</v>
      </c>
      <c r="AA254" s="80">
        <v>0</v>
      </c>
      <c r="AB254" s="80">
        <v>0</v>
      </c>
      <c r="AC254" s="80">
        <v>0</v>
      </c>
      <c r="AD254" s="80">
        <v>0</v>
      </c>
      <c r="AE254" s="80">
        <v>0</v>
      </c>
      <c r="AF254" s="80">
        <v>0</v>
      </c>
      <c r="AG254" s="80">
        <v>0</v>
      </c>
      <c r="AH254" s="80">
        <v>0</v>
      </c>
      <c r="AI254" s="80">
        <v>0</v>
      </c>
      <c r="AJ254" s="80">
        <v>0</v>
      </c>
      <c r="AK254" s="80"/>
      <c r="AL254" s="80"/>
    </row>
    <row r="255" spans="1:38" ht="16.350000000000001" customHeight="1">
      <c r="A255" s="79" t="s">
        <v>608</v>
      </c>
      <c r="B255" s="80">
        <v>0</v>
      </c>
      <c r="C255" s="80">
        <v>0</v>
      </c>
      <c r="D255" s="80">
        <v>0</v>
      </c>
      <c r="E255" s="80">
        <v>0</v>
      </c>
      <c r="F255" s="80">
        <v>0</v>
      </c>
      <c r="G255" s="80">
        <v>0</v>
      </c>
      <c r="H255" s="80">
        <v>0</v>
      </c>
      <c r="I255" s="80">
        <v>0</v>
      </c>
      <c r="J255" s="80">
        <v>0</v>
      </c>
      <c r="K255" s="80">
        <v>0</v>
      </c>
      <c r="L255" s="80">
        <v>0</v>
      </c>
      <c r="M255" s="80">
        <v>0</v>
      </c>
      <c r="N255" s="80">
        <v>0</v>
      </c>
      <c r="O255" s="80">
        <v>0</v>
      </c>
      <c r="P255" s="80">
        <v>0</v>
      </c>
      <c r="Q255" s="80">
        <v>0</v>
      </c>
      <c r="R255" s="80">
        <v>0</v>
      </c>
      <c r="S255" s="80">
        <v>0</v>
      </c>
      <c r="T255" s="80">
        <v>0</v>
      </c>
      <c r="U255" s="80">
        <v>0</v>
      </c>
      <c r="V255" s="80">
        <v>0</v>
      </c>
      <c r="W255" s="80">
        <v>0</v>
      </c>
      <c r="X255" s="80">
        <v>0</v>
      </c>
      <c r="Y255" s="80">
        <v>0</v>
      </c>
      <c r="Z255" s="80">
        <v>0</v>
      </c>
      <c r="AA255" s="80">
        <v>0</v>
      </c>
      <c r="AB255" s="80">
        <v>0</v>
      </c>
      <c r="AC255" s="80">
        <v>0</v>
      </c>
      <c r="AD255" s="80">
        <v>0</v>
      </c>
      <c r="AE255" s="80">
        <v>0</v>
      </c>
      <c r="AF255" s="80">
        <v>0</v>
      </c>
      <c r="AG255" s="80">
        <v>0</v>
      </c>
      <c r="AH255" s="80">
        <v>0</v>
      </c>
      <c r="AI255" s="80">
        <v>0</v>
      </c>
      <c r="AJ255" s="80">
        <v>0</v>
      </c>
      <c r="AK255" s="80"/>
      <c r="AL255" s="80"/>
    </row>
    <row r="256" spans="1:38" ht="16.350000000000001" customHeight="1">
      <c r="A256" s="79" t="s">
        <v>609</v>
      </c>
      <c r="B256" s="80">
        <v>0</v>
      </c>
      <c r="C256" s="80">
        <v>0</v>
      </c>
      <c r="D256" s="80">
        <v>0</v>
      </c>
      <c r="E256" s="80">
        <v>0</v>
      </c>
      <c r="F256" s="80">
        <v>0</v>
      </c>
      <c r="G256" s="80">
        <v>0</v>
      </c>
      <c r="H256" s="80">
        <v>0</v>
      </c>
      <c r="I256" s="80">
        <v>0</v>
      </c>
      <c r="J256" s="80">
        <v>0</v>
      </c>
      <c r="K256" s="80">
        <v>0</v>
      </c>
      <c r="L256" s="80">
        <v>0</v>
      </c>
      <c r="M256" s="80">
        <v>0</v>
      </c>
      <c r="N256" s="80">
        <v>0</v>
      </c>
      <c r="O256" s="80">
        <v>0</v>
      </c>
      <c r="P256" s="80">
        <v>0</v>
      </c>
      <c r="Q256" s="80">
        <v>0</v>
      </c>
      <c r="R256" s="80">
        <v>0</v>
      </c>
      <c r="S256" s="80">
        <v>0</v>
      </c>
      <c r="T256" s="80">
        <v>0</v>
      </c>
      <c r="U256" s="80">
        <v>0</v>
      </c>
      <c r="V256" s="80">
        <v>0</v>
      </c>
      <c r="W256" s="80">
        <v>0</v>
      </c>
      <c r="X256" s="80">
        <v>0</v>
      </c>
      <c r="Y256" s="80">
        <v>0</v>
      </c>
      <c r="Z256" s="80">
        <v>0</v>
      </c>
      <c r="AA256" s="80">
        <v>0</v>
      </c>
      <c r="AB256" s="80">
        <v>0</v>
      </c>
      <c r="AC256" s="80">
        <v>0</v>
      </c>
      <c r="AD256" s="80">
        <v>0</v>
      </c>
      <c r="AE256" s="80">
        <v>0</v>
      </c>
      <c r="AF256" s="80">
        <v>0</v>
      </c>
      <c r="AG256" s="80">
        <v>0</v>
      </c>
      <c r="AH256" s="80">
        <v>0</v>
      </c>
      <c r="AI256" s="80">
        <v>0</v>
      </c>
      <c r="AJ256" s="80">
        <v>0</v>
      </c>
      <c r="AK256" s="80"/>
      <c r="AL256" s="80"/>
    </row>
    <row r="257" spans="1:38" ht="16.350000000000001" customHeight="1">
      <c r="A257" s="79" t="s">
        <v>610</v>
      </c>
      <c r="B257" s="80">
        <v>0</v>
      </c>
      <c r="C257" s="80">
        <v>0</v>
      </c>
      <c r="D257" s="80">
        <v>0</v>
      </c>
      <c r="E257" s="80">
        <v>0</v>
      </c>
      <c r="F257" s="80">
        <v>0</v>
      </c>
      <c r="G257" s="80">
        <v>0</v>
      </c>
      <c r="H257" s="80">
        <v>0</v>
      </c>
      <c r="I257" s="80">
        <v>0</v>
      </c>
      <c r="J257" s="80">
        <v>0</v>
      </c>
      <c r="K257" s="80">
        <v>0</v>
      </c>
      <c r="L257" s="80">
        <v>0</v>
      </c>
      <c r="M257" s="80">
        <v>0</v>
      </c>
      <c r="N257" s="80">
        <v>0</v>
      </c>
      <c r="O257" s="80">
        <v>0</v>
      </c>
      <c r="P257" s="80">
        <v>0</v>
      </c>
      <c r="Q257" s="80">
        <v>0</v>
      </c>
      <c r="R257" s="80">
        <v>0</v>
      </c>
      <c r="S257" s="80">
        <v>0</v>
      </c>
      <c r="T257" s="80">
        <v>0</v>
      </c>
      <c r="U257" s="80">
        <v>0</v>
      </c>
      <c r="V257" s="80">
        <v>0</v>
      </c>
      <c r="W257" s="80">
        <v>0</v>
      </c>
      <c r="X257" s="80">
        <v>0</v>
      </c>
      <c r="Y257" s="80">
        <v>0</v>
      </c>
      <c r="Z257" s="80">
        <v>0</v>
      </c>
      <c r="AA257" s="80">
        <v>0</v>
      </c>
      <c r="AB257" s="80">
        <v>0</v>
      </c>
      <c r="AC257" s="80">
        <v>0</v>
      </c>
      <c r="AD257" s="80">
        <v>0</v>
      </c>
      <c r="AE257" s="80">
        <v>0</v>
      </c>
      <c r="AF257" s="80">
        <v>0</v>
      </c>
      <c r="AG257" s="80">
        <v>0</v>
      </c>
      <c r="AH257" s="80">
        <v>0</v>
      </c>
      <c r="AI257" s="80">
        <v>0</v>
      </c>
      <c r="AJ257" s="80">
        <v>0</v>
      </c>
      <c r="AK257" s="80"/>
      <c r="AL257" s="80"/>
    </row>
    <row r="258" spans="1:38" ht="16.350000000000001" customHeight="1">
      <c r="A258" s="79" t="s">
        <v>611</v>
      </c>
      <c r="B258" s="80">
        <v>0</v>
      </c>
      <c r="C258" s="80">
        <v>0</v>
      </c>
      <c r="D258" s="80">
        <v>0</v>
      </c>
      <c r="E258" s="80">
        <v>0</v>
      </c>
      <c r="F258" s="80">
        <v>0</v>
      </c>
      <c r="G258" s="80">
        <v>0</v>
      </c>
      <c r="H258" s="80">
        <v>0</v>
      </c>
      <c r="I258" s="80">
        <v>0</v>
      </c>
      <c r="J258" s="80">
        <v>0</v>
      </c>
      <c r="K258" s="80">
        <v>0</v>
      </c>
      <c r="L258" s="80">
        <v>0</v>
      </c>
      <c r="M258" s="80">
        <v>0</v>
      </c>
      <c r="N258" s="80">
        <v>0</v>
      </c>
      <c r="O258" s="80">
        <v>0</v>
      </c>
      <c r="P258" s="80">
        <v>0</v>
      </c>
      <c r="Q258" s="80">
        <v>0</v>
      </c>
      <c r="R258" s="80">
        <v>0</v>
      </c>
      <c r="S258" s="80">
        <v>0</v>
      </c>
      <c r="T258" s="80">
        <v>0</v>
      </c>
      <c r="U258" s="80">
        <v>0</v>
      </c>
      <c r="V258" s="80">
        <v>0</v>
      </c>
      <c r="W258" s="80">
        <v>0</v>
      </c>
      <c r="X258" s="80">
        <v>0</v>
      </c>
      <c r="Y258" s="80">
        <v>0</v>
      </c>
      <c r="Z258" s="80">
        <v>0</v>
      </c>
      <c r="AA258" s="80">
        <v>0</v>
      </c>
      <c r="AB258" s="80">
        <v>0</v>
      </c>
      <c r="AC258" s="80">
        <v>0</v>
      </c>
      <c r="AD258" s="80">
        <v>0</v>
      </c>
      <c r="AE258" s="80">
        <v>0</v>
      </c>
      <c r="AF258" s="80">
        <v>0</v>
      </c>
      <c r="AG258" s="80">
        <v>0</v>
      </c>
      <c r="AH258" s="80">
        <v>0</v>
      </c>
      <c r="AI258" s="80">
        <v>0</v>
      </c>
      <c r="AJ258" s="80">
        <v>0</v>
      </c>
      <c r="AK258" s="80"/>
      <c r="AL258" s="80"/>
    </row>
    <row r="259" spans="1:38" ht="16.350000000000001" customHeight="1">
      <c r="A259" s="79" t="s">
        <v>612</v>
      </c>
      <c r="B259" s="80">
        <v>0</v>
      </c>
      <c r="C259" s="80">
        <v>0</v>
      </c>
      <c r="D259" s="80">
        <v>0</v>
      </c>
      <c r="E259" s="80">
        <v>0</v>
      </c>
      <c r="F259" s="80">
        <v>0</v>
      </c>
      <c r="G259" s="80">
        <v>0</v>
      </c>
      <c r="H259" s="80">
        <v>0</v>
      </c>
      <c r="I259" s="80">
        <v>0</v>
      </c>
      <c r="J259" s="80">
        <v>0</v>
      </c>
      <c r="K259" s="80">
        <v>0</v>
      </c>
      <c r="L259" s="80">
        <v>0</v>
      </c>
      <c r="M259" s="80">
        <v>0</v>
      </c>
      <c r="N259" s="80">
        <v>0</v>
      </c>
      <c r="O259" s="80">
        <v>0</v>
      </c>
      <c r="P259" s="80">
        <v>0</v>
      </c>
      <c r="Q259" s="80">
        <v>0</v>
      </c>
      <c r="R259" s="80">
        <v>0</v>
      </c>
      <c r="S259" s="80">
        <v>0</v>
      </c>
      <c r="T259" s="80">
        <v>0</v>
      </c>
      <c r="U259" s="80">
        <v>0</v>
      </c>
      <c r="V259" s="80">
        <v>0</v>
      </c>
      <c r="W259" s="80">
        <v>0</v>
      </c>
      <c r="X259" s="80">
        <v>0</v>
      </c>
      <c r="Y259" s="80">
        <v>0</v>
      </c>
      <c r="Z259" s="80">
        <v>0</v>
      </c>
      <c r="AA259" s="80">
        <v>0</v>
      </c>
      <c r="AB259" s="80">
        <v>0</v>
      </c>
      <c r="AC259" s="80">
        <v>0</v>
      </c>
      <c r="AD259" s="80">
        <v>0</v>
      </c>
      <c r="AE259" s="80">
        <v>0</v>
      </c>
      <c r="AF259" s="80">
        <v>0</v>
      </c>
      <c r="AG259" s="80">
        <v>0</v>
      </c>
      <c r="AH259" s="80">
        <v>0</v>
      </c>
      <c r="AI259" s="80">
        <v>0</v>
      </c>
      <c r="AJ259" s="80">
        <v>0</v>
      </c>
      <c r="AK259" s="80"/>
      <c r="AL259" s="80"/>
    </row>
    <row r="260" spans="1:38" ht="16.350000000000001" customHeight="1">
      <c r="A260" s="79" t="s">
        <v>613</v>
      </c>
      <c r="B260" s="80">
        <v>0</v>
      </c>
      <c r="C260" s="80">
        <v>0</v>
      </c>
      <c r="D260" s="80">
        <v>0</v>
      </c>
      <c r="E260" s="80">
        <v>0</v>
      </c>
      <c r="F260" s="80">
        <v>0</v>
      </c>
      <c r="G260" s="80">
        <v>0</v>
      </c>
      <c r="H260" s="80">
        <v>0</v>
      </c>
      <c r="I260" s="80">
        <v>0</v>
      </c>
      <c r="J260" s="80">
        <v>0</v>
      </c>
      <c r="K260" s="80">
        <v>0</v>
      </c>
      <c r="L260" s="80">
        <v>0</v>
      </c>
      <c r="M260" s="80">
        <v>0</v>
      </c>
      <c r="N260" s="80">
        <v>0</v>
      </c>
      <c r="O260" s="80">
        <v>0</v>
      </c>
      <c r="P260" s="80">
        <v>0</v>
      </c>
      <c r="Q260" s="80">
        <v>0</v>
      </c>
      <c r="R260" s="80">
        <v>0</v>
      </c>
      <c r="S260" s="80">
        <v>0</v>
      </c>
      <c r="T260" s="80">
        <v>0</v>
      </c>
      <c r="U260" s="80">
        <v>0</v>
      </c>
      <c r="V260" s="80">
        <v>0</v>
      </c>
      <c r="W260" s="80">
        <v>0</v>
      </c>
      <c r="X260" s="80">
        <v>0</v>
      </c>
      <c r="Y260" s="80">
        <v>0</v>
      </c>
      <c r="Z260" s="80">
        <v>0</v>
      </c>
      <c r="AA260" s="80">
        <v>0</v>
      </c>
      <c r="AB260" s="80">
        <v>0</v>
      </c>
      <c r="AC260" s="80">
        <v>0</v>
      </c>
      <c r="AD260" s="80">
        <v>0</v>
      </c>
      <c r="AE260" s="80">
        <v>0</v>
      </c>
      <c r="AF260" s="80">
        <v>0</v>
      </c>
      <c r="AG260" s="80">
        <v>0</v>
      </c>
      <c r="AH260" s="80">
        <v>0</v>
      </c>
      <c r="AI260" s="80">
        <v>0</v>
      </c>
      <c r="AJ260" s="80">
        <v>0</v>
      </c>
      <c r="AK260" s="80"/>
      <c r="AL260" s="80"/>
    </row>
    <row r="261" spans="1:38" ht="16.350000000000001" customHeight="1">
      <c r="A261" s="79" t="s">
        <v>614</v>
      </c>
      <c r="B261" s="80">
        <v>0</v>
      </c>
      <c r="C261" s="80">
        <v>0</v>
      </c>
      <c r="D261" s="80">
        <v>0</v>
      </c>
      <c r="E261" s="80">
        <v>0</v>
      </c>
      <c r="F261" s="80">
        <v>0</v>
      </c>
      <c r="G261" s="80">
        <v>0</v>
      </c>
      <c r="H261" s="80">
        <v>0</v>
      </c>
      <c r="I261" s="80">
        <v>0</v>
      </c>
      <c r="J261" s="80">
        <v>0</v>
      </c>
      <c r="K261" s="80">
        <v>0</v>
      </c>
      <c r="L261" s="80">
        <v>0</v>
      </c>
      <c r="M261" s="80">
        <v>0</v>
      </c>
      <c r="N261" s="80">
        <v>0</v>
      </c>
      <c r="O261" s="80">
        <v>0</v>
      </c>
      <c r="P261" s="80">
        <v>0</v>
      </c>
      <c r="Q261" s="80">
        <v>0</v>
      </c>
      <c r="R261" s="80">
        <v>0</v>
      </c>
      <c r="S261" s="80">
        <v>0</v>
      </c>
      <c r="T261" s="80">
        <v>0</v>
      </c>
      <c r="U261" s="80">
        <v>0</v>
      </c>
      <c r="V261" s="80">
        <v>0</v>
      </c>
      <c r="W261" s="80">
        <v>0</v>
      </c>
      <c r="X261" s="80">
        <v>0</v>
      </c>
      <c r="Y261" s="80">
        <v>0</v>
      </c>
      <c r="Z261" s="80">
        <v>0</v>
      </c>
      <c r="AA261" s="80">
        <v>0</v>
      </c>
      <c r="AB261" s="80">
        <v>0</v>
      </c>
      <c r="AC261" s="80">
        <v>0</v>
      </c>
      <c r="AD261" s="80">
        <v>0</v>
      </c>
      <c r="AE261" s="80">
        <v>0</v>
      </c>
      <c r="AF261" s="80">
        <v>0</v>
      </c>
      <c r="AG261" s="80">
        <v>0</v>
      </c>
      <c r="AH261" s="80">
        <v>0</v>
      </c>
      <c r="AI261" s="80">
        <v>0</v>
      </c>
      <c r="AJ261" s="80">
        <v>0</v>
      </c>
      <c r="AK261" s="80"/>
      <c r="AL261" s="80"/>
    </row>
    <row r="262" spans="1:38" ht="16.350000000000001" customHeight="1">
      <c r="A262" s="79" t="s">
        <v>615</v>
      </c>
      <c r="B262" s="80">
        <v>0</v>
      </c>
      <c r="C262" s="80">
        <v>0</v>
      </c>
      <c r="D262" s="80">
        <v>0</v>
      </c>
      <c r="E262" s="80">
        <v>0</v>
      </c>
      <c r="F262" s="80">
        <v>0</v>
      </c>
      <c r="G262" s="80">
        <v>0</v>
      </c>
      <c r="H262" s="80">
        <v>0</v>
      </c>
      <c r="I262" s="80">
        <v>0</v>
      </c>
      <c r="J262" s="80">
        <v>0</v>
      </c>
      <c r="K262" s="80">
        <v>0</v>
      </c>
      <c r="L262" s="80">
        <v>0</v>
      </c>
      <c r="M262" s="80">
        <v>0</v>
      </c>
      <c r="N262" s="80">
        <v>0</v>
      </c>
      <c r="O262" s="80">
        <v>0</v>
      </c>
      <c r="P262" s="80">
        <v>0</v>
      </c>
      <c r="Q262" s="80">
        <v>0</v>
      </c>
      <c r="R262" s="80">
        <v>0</v>
      </c>
      <c r="S262" s="80">
        <v>0</v>
      </c>
      <c r="T262" s="80">
        <v>0</v>
      </c>
      <c r="U262" s="80">
        <v>0</v>
      </c>
      <c r="V262" s="80">
        <v>0</v>
      </c>
      <c r="W262" s="80">
        <v>0</v>
      </c>
      <c r="X262" s="80">
        <v>0</v>
      </c>
      <c r="Y262" s="80">
        <v>0</v>
      </c>
      <c r="Z262" s="80">
        <v>0</v>
      </c>
      <c r="AA262" s="80">
        <v>0</v>
      </c>
      <c r="AB262" s="80">
        <v>0</v>
      </c>
      <c r="AC262" s="80">
        <v>0</v>
      </c>
      <c r="AD262" s="80">
        <v>0</v>
      </c>
      <c r="AE262" s="80">
        <v>0</v>
      </c>
      <c r="AF262" s="80">
        <v>0</v>
      </c>
      <c r="AG262" s="80">
        <v>0</v>
      </c>
      <c r="AH262" s="80">
        <v>0</v>
      </c>
      <c r="AI262" s="80">
        <v>0</v>
      </c>
      <c r="AJ262" s="80">
        <v>0</v>
      </c>
      <c r="AK262" s="80"/>
      <c r="AL262" s="80"/>
    </row>
    <row r="263" spans="1:38" ht="16.350000000000001" customHeight="1">
      <c r="A263" s="79" t="s">
        <v>616</v>
      </c>
      <c r="B263" s="80">
        <v>0</v>
      </c>
      <c r="C263" s="80">
        <v>0</v>
      </c>
      <c r="D263" s="80">
        <v>0</v>
      </c>
      <c r="E263" s="80">
        <v>0</v>
      </c>
      <c r="F263" s="80">
        <v>0</v>
      </c>
      <c r="G263" s="80">
        <v>0</v>
      </c>
      <c r="H263" s="80">
        <v>0</v>
      </c>
      <c r="I263" s="80">
        <v>0</v>
      </c>
      <c r="J263" s="80">
        <v>0</v>
      </c>
      <c r="K263" s="80">
        <v>0</v>
      </c>
      <c r="L263" s="80">
        <v>0</v>
      </c>
      <c r="M263" s="80">
        <v>0</v>
      </c>
      <c r="N263" s="80">
        <v>0</v>
      </c>
      <c r="O263" s="80">
        <v>0</v>
      </c>
      <c r="P263" s="80">
        <v>0</v>
      </c>
      <c r="Q263" s="80">
        <v>0</v>
      </c>
      <c r="R263" s="80">
        <v>0</v>
      </c>
      <c r="S263" s="80">
        <v>0</v>
      </c>
      <c r="T263" s="80">
        <v>0</v>
      </c>
      <c r="U263" s="80">
        <v>0</v>
      </c>
      <c r="V263" s="80">
        <v>0</v>
      </c>
      <c r="W263" s="80">
        <v>0</v>
      </c>
      <c r="X263" s="80">
        <v>0</v>
      </c>
      <c r="Y263" s="80">
        <v>0</v>
      </c>
      <c r="Z263" s="80">
        <v>0</v>
      </c>
      <c r="AA263" s="80">
        <v>0</v>
      </c>
      <c r="AB263" s="80">
        <v>0</v>
      </c>
      <c r="AC263" s="80">
        <v>0</v>
      </c>
      <c r="AD263" s="80">
        <v>0</v>
      </c>
      <c r="AE263" s="80">
        <v>0</v>
      </c>
      <c r="AF263" s="80">
        <v>0</v>
      </c>
      <c r="AG263" s="80">
        <v>0</v>
      </c>
      <c r="AH263" s="80">
        <v>0</v>
      </c>
      <c r="AI263" s="80">
        <v>0</v>
      </c>
      <c r="AJ263" s="80">
        <v>0</v>
      </c>
      <c r="AK263" s="80"/>
      <c r="AL263" s="80"/>
    </row>
    <row r="264" spans="1:38" ht="16.350000000000001" customHeight="1">
      <c r="A264" s="79" t="s">
        <v>617</v>
      </c>
      <c r="B264" s="80">
        <v>0</v>
      </c>
      <c r="C264" s="80">
        <v>0</v>
      </c>
      <c r="D264" s="80">
        <v>0</v>
      </c>
      <c r="E264" s="80">
        <v>0</v>
      </c>
      <c r="F264" s="80">
        <v>0</v>
      </c>
      <c r="G264" s="80">
        <v>0</v>
      </c>
      <c r="H264" s="80">
        <v>0</v>
      </c>
      <c r="I264" s="80">
        <v>0</v>
      </c>
      <c r="J264" s="80">
        <v>0</v>
      </c>
      <c r="K264" s="80">
        <v>0</v>
      </c>
      <c r="L264" s="80">
        <v>0</v>
      </c>
      <c r="M264" s="80">
        <v>0</v>
      </c>
      <c r="N264" s="80">
        <v>0</v>
      </c>
      <c r="O264" s="80">
        <v>0</v>
      </c>
      <c r="P264" s="80">
        <v>0</v>
      </c>
      <c r="Q264" s="80">
        <v>0</v>
      </c>
      <c r="R264" s="80">
        <v>0</v>
      </c>
      <c r="S264" s="80">
        <v>0</v>
      </c>
      <c r="T264" s="80">
        <v>0</v>
      </c>
      <c r="U264" s="80">
        <v>0</v>
      </c>
      <c r="V264" s="80">
        <v>0</v>
      </c>
      <c r="W264" s="80">
        <v>0</v>
      </c>
      <c r="X264" s="80">
        <v>0</v>
      </c>
      <c r="Y264" s="80">
        <v>0</v>
      </c>
      <c r="Z264" s="80">
        <v>0</v>
      </c>
      <c r="AA264" s="80">
        <v>0</v>
      </c>
      <c r="AB264" s="80">
        <v>0</v>
      </c>
      <c r="AC264" s="80">
        <v>0</v>
      </c>
      <c r="AD264" s="80">
        <v>0</v>
      </c>
      <c r="AE264" s="80">
        <v>0</v>
      </c>
      <c r="AF264" s="80">
        <v>0</v>
      </c>
      <c r="AG264" s="80">
        <v>0</v>
      </c>
      <c r="AH264" s="80">
        <v>0</v>
      </c>
      <c r="AI264" s="80">
        <v>0</v>
      </c>
      <c r="AJ264" s="80">
        <v>0</v>
      </c>
      <c r="AK264" s="80"/>
      <c r="AL264" s="80"/>
    </row>
    <row r="265" spans="1:38" ht="16.350000000000001" customHeight="1">
      <c r="A265" s="79" t="s">
        <v>618</v>
      </c>
      <c r="B265" s="80">
        <v>0</v>
      </c>
      <c r="C265" s="80">
        <v>0</v>
      </c>
      <c r="D265" s="80">
        <v>0</v>
      </c>
      <c r="E265" s="80">
        <v>0</v>
      </c>
      <c r="F265" s="80">
        <v>0</v>
      </c>
      <c r="G265" s="80">
        <v>0</v>
      </c>
      <c r="H265" s="80">
        <v>0</v>
      </c>
      <c r="I265" s="80">
        <v>0</v>
      </c>
      <c r="J265" s="80">
        <v>0</v>
      </c>
      <c r="K265" s="80">
        <v>0</v>
      </c>
      <c r="L265" s="80">
        <v>0</v>
      </c>
      <c r="M265" s="80">
        <v>0</v>
      </c>
      <c r="N265" s="80">
        <v>0</v>
      </c>
      <c r="O265" s="80">
        <v>0</v>
      </c>
      <c r="P265" s="80">
        <v>0</v>
      </c>
      <c r="Q265" s="80">
        <v>0</v>
      </c>
      <c r="R265" s="80">
        <v>0</v>
      </c>
      <c r="S265" s="80">
        <v>0</v>
      </c>
      <c r="T265" s="80">
        <v>0</v>
      </c>
      <c r="U265" s="80">
        <v>0</v>
      </c>
      <c r="V265" s="80">
        <v>0</v>
      </c>
      <c r="W265" s="80">
        <v>0</v>
      </c>
      <c r="X265" s="80">
        <v>0</v>
      </c>
      <c r="Y265" s="80">
        <v>0</v>
      </c>
      <c r="Z265" s="80">
        <v>0</v>
      </c>
      <c r="AA265" s="80">
        <v>0</v>
      </c>
      <c r="AB265" s="80">
        <v>0</v>
      </c>
      <c r="AC265" s="80">
        <v>0</v>
      </c>
      <c r="AD265" s="80">
        <v>0</v>
      </c>
      <c r="AE265" s="80">
        <v>0</v>
      </c>
      <c r="AF265" s="80">
        <v>0</v>
      </c>
      <c r="AG265" s="80">
        <v>0</v>
      </c>
      <c r="AH265" s="80">
        <v>0</v>
      </c>
      <c r="AI265" s="80">
        <v>0</v>
      </c>
      <c r="AJ265" s="80">
        <v>0</v>
      </c>
      <c r="AK265" s="80"/>
      <c r="AL265" s="80"/>
    </row>
    <row r="266" spans="1:38" ht="16.350000000000001" customHeight="1">
      <c r="A266" s="79" t="s">
        <v>619</v>
      </c>
      <c r="B266" s="80">
        <v>0</v>
      </c>
      <c r="C266" s="80">
        <v>0</v>
      </c>
      <c r="D266" s="80">
        <v>0</v>
      </c>
      <c r="E266" s="80">
        <v>0</v>
      </c>
      <c r="F266" s="80">
        <v>0</v>
      </c>
      <c r="G266" s="80">
        <v>0</v>
      </c>
      <c r="H266" s="80">
        <v>0</v>
      </c>
      <c r="I266" s="80">
        <v>0</v>
      </c>
      <c r="J266" s="80">
        <v>0</v>
      </c>
      <c r="K266" s="80">
        <v>0</v>
      </c>
      <c r="L266" s="80">
        <v>0</v>
      </c>
      <c r="M266" s="80">
        <v>0</v>
      </c>
      <c r="N266" s="80">
        <v>0</v>
      </c>
      <c r="O266" s="80">
        <v>0</v>
      </c>
      <c r="P266" s="80">
        <v>0</v>
      </c>
      <c r="Q266" s="80">
        <v>0</v>
      </c>
      <c r="R266" s="80">
        <v>0</v>
      </c>
      <c r="S266" s="80">
        <v>0</v>
      </c>
      <c r="T266" s="80">
        <v>0</v>
      </c>
      <c r="U266" s="80">
        <v>0</v>
      </c>
      <c r="V266" s="80">
        <v>0</v>
      </c>
      <c r="W266" s="80">
        <v>0</v>
      </c>
      <c r="X266" s="80">
        <v>0</v>
      </c>
      <c r="Y266" s="80">
        <v>0</v>
      </c>
      <c r="Z266" s="80">
        <v>0</v>
      </c>
      <c r="AA266" s="80">
        <v>0</v>
      </c>
      <c r="AB266" s="80">
        <v>0</v>
      </c>
      <c r="AC266" s="80">
        <v>0</v>
      </c>
      <c r="AD266" s="80">
        <v>0</v>
      </c>
      <c r="AE266" s="80">
        <v>0</v>
      </c>
      <c r="AF266" s="80">
        <v>0</v>
      </c>
      <c r="AG266" s="80">
        <v>0</v>
      </c>
      <c r="AH266" s="80">
        <v>0</v>
      </c>
      <c r="AI266" s="80">
        <v>0</v>
      </c>
      <c r="AJ266" s="80">
        <v>0</v>
      </c>
      <c r="AK266" s="80"/>
      <c r="AL266" s="80"/>
    </row>
    <row r="267" spans="1:38" ht="16.350000000000001" customHeight="1">
      <c r="A267" s="79" t="s">
        <v>620</v>
      </c>
      <c r="B267" s="80">
        <v>0</v>
      </c>
      <c r="C267" s="80">
        <v>0</v>
      </c>
      <c r="D267" s="80">
        <v>0</v>
      </c>
      <c r="E267" s="80">
        <v>0</v>
      </c>
      <c r="F267" s="80">
        <v>0</v>
      </c>
      <c r="G267" s="80">
        <v>0</v>
      </c>
      <c r="H267" s="80">
        <v>0</v>
      </c>
      <c r="I267" s="80">
        <v>0</v>
      </c>
      <c r="J267" s="80">
        <v>0</v>
      </c>
      <c r="K267" s="80">
        <v>0</v>
      </c>
      <c r="L267" s="80">
        <v>0</v>
      </c>
      <c r="M267" s="80">
        <v>0</v>
      </c>
      <c r="N267" s="80">
        <v>0</v>
      </c>
      <c r="O267" s="80">
        <v>0</v>
      </c>
      <c r="P267" s="80">
        <v>0</v>
      </c>
      <c r="Q267" s="80">
        <v>0</v>
      </c>
      <c r="R267" s="80">
        <v>0</v>
      </c>
      <c r="S267" s="80">
        <v>0</v>
      </c>
      <c r="T267" s="80">
        <v>0</v>
      </c>
      <c r="U267" s="80">
        <v>0</v>
      </c>
      <c r="V267" s="80">
        <v>0</v>
      </c>
      <c r="W267" s="80">
        <v>0</v>
      </c>
      <c r="X267" s="80">
        <v>0</v>
      </c>
      <c r="Y267" s="80">
        <v>0</v>
      </c>
      <c r="Z267" s="80">
        <v>0</v>
      </c>
      <c r="AA267" s="80">
        <v>0</v>
      </c>
      <c r="AB267" s="80">
        <v>0</v>
      </c>
      <c r="AC267" s="80">
        <v>0</v>
      </c>
      <c r="AD267" s="80">
        <v>0</v>
      </c>
      <c r="AE267" s="80">
        <v>0</v>
      </c>
      <c r="AF267" s="80">
        <v>0</v>
      </c>
      <c r="AG267" s="80">
        <v>0</v>
      </c>
      <c r="AH267" s="80">
        <v>0</v>
      </c>
      <c r="AI267" s="80">
        <v>0</v>
      </c>
      <c r="AJ267" s="80">
        <v>0</v>
      </c>
      <c r="AK267" s="80"/>
      <c r="AL267" s="80"/>
    </row>
    <row r="268" spans="1:38" ht="16.350000000000001" customHeight="1">
      <c r="A268" s="79" t="s">
        <v>621</v>
      </c>
      <c r="B268" s="80">
        <v>0</v>
      </c>
      <c r="C268" s="80">
        <v>0</v>
      </c>
      <c r="D268" s="80">
        <v>0</v>
      </c>
      <c r="E268" s="80">
        <v>0</v>
      </c>
      <c r="F268" s="80">
        <v>0</v>
      </c>
      <c r="G268" s="80">
        <v>0</v>
      </c>
      <c r="H268" s="80">
        <v>0</v>
      </c>
      <c r="I268" s="80">
        <v>0</v>
      </c>
      <c r="J268" s="80">
        <v>0</v>
      </c>
      <c r="K268" s="80">
        <v>0</v>
      </c>
      <c r="L268" s="80">
        <v>0</v>
      </c>
      <c r="M268" s="80">
        <v>0</v>
      </c>
      <c r="N268" s="80">
        <v>0</v>
      </c>
      <c r="O268" s="80">
        <v>0</v>
      </c>
      <c r="P268" s="80">
        <v>0</v>
      </c>
      <c r="Q268" s="80">
        <v>0</v>
      </c>
      <c r="R268" s="80">
        <v>0</v>
      </c>
      <c r="S268" s="80">
        <v>0</v>
      </c>
      <c r="T268" s="80">
        <v>0</v>
      </c>
      <c r="U268" s="80">
        <v>0</v>
      </c>
      <c r="V268" s="80">
        <v>0</v>
      </c>
      <c r="W268" s="80">
        <v>0</v>
      </c>
      <c r="X268" s="80">
        <v>0</v>
      </c>
      <c r="Y268" s="80">
        <v>0</v>
      </c>
      <c r="Z268" s="80">
        <v>0</v>
      </c>
      <c r="AA268" s="80">
        <v>0</v>
      </c>
      <c r="AB268" s="80">
        <v>0</v>
      </c>
      <c r="AC268" s="80">
        <v>0</v>
      </c>
      <c r="AD268" s="80">
        <v>0</v>
      </c>
      <c r="AE268" s="80">
        <v>0</v>
      </c>
      <c r="AF268" s="80">
        <v>0</v>
      </c>
      <c r="AG268" s="80">
        <v>0</v>
      </c>
      <c r="AH268" s="80">
        <v>0</v>
      </c>
      <c r="AI268" s="80">
        <v>0</v>
      </c>
      <c r="AJ268" s="80">
        <v>0</v>
      </c>
      <c r="AK268" s="80"/>
      <c r="AL268" s="80"/>
    </row>
    <row r="269" spans="1:38" ht="16.350000000000001" customHeight="1">
      <c r="A269" s="79" t="s">
        <v>622</v>
      </c>
      <c r="B269" s="80">
        <v>0</v>
      </c>
      <c r="C269" s="80">
        <v>0</v>
      </c>
      <c r="D269" s="80">
        <v>0</v>
      </c>
      <c r="E269" s="80">
        <v>0</v>
      </c>
      <c r="F269" s="80">
        <v>0</v>
      </c>
      <c r="G269" s="80">
        <v>0</v>
      </c>
      <c r="H269" s="80">
        <v>0</v>
      </c>
      <c r="I269" s="80">
        <v>0</v>
      </c>
      <c r="J269" s="80">
        <v>0</v>
      </c>
      <c r="K269" s="80">
        <v>0</v>
      </c>
      <c r="L269" s="80">
        <v>0</v>
      </c>
      <c r="M269" s="80">
        <v>0</v>
      </c>
      <c r="N269" s="80">
        <v>0</v>
      </c>
      <c r="O269" s="80">
        <v>0</v>
      </c>
      <c r="P269" s="80">
        <v>0</v>
      </c>
      <c r="Q269" s="80">
        <v>0</v>
      </c>
      <c r="R269" s="80">
        <v>0</v>
      </c>
      <c r="S269" s="80">
        <v>0</v>
      </c>
      <c r="T269" s="80">
        <v>0</v>
      </c>
      <c r="U269" s="80">
        <v>0</v>
      </c>
      <c r="V269" s="80">
        <v>0</v>
      </c>
      <c r="W269" s="80">
        <v>0</v>
      </c>
      <c r="X269" s="80">
        <v>0</v>
      </c>
      <c r="Y269" s="80">
        <v>0</v>
      </c>
      <c r="Z269" s="80">
        <v>0</v>
      </c>
      <c r="AA269" s="80">
        <v>0</v>
      </c>
      <c r="AB269" s="80">
        <v>0</v>
      </c>
      <c r="AC269" s="80">
        <v>0</v>
      </c>
      <c r="AD269" s="80">
        <v>0</v>
      </c>
      <c r="AE269" s="80">
        <v>0</v>
      </c>
      <c r="AF269" s="80">
        <v>0</v>
      </c>
      <c r="AG269" s="80">
        <v>0</v>
      </c>
      <c r="AH269" s="80">
        <v>0</v>
      </c>
      <c r="AI269" s="80">
        <v>0</v>
      </c>
      <c r="AJ269" s="80">
        <v>0</v>
      </c>
      <c r="AK269" s="80"/>
      <c r="AL269" s="80"/>
    </row>
    <row r="270" spans="1:38" ht="16.350000000000001" customHeight="1">
      <c r="A270" s="79" t="s">
        <v>623</v>
      </c>
      <c r="B270" s="80">
        <v>0</v>
      </c>
      <c r="C270" s="80">
        <v>0</v>
      </c>
      <c r="D270" s="80">
        <v>0</v>
      </c>
      <c r="E270" s="80">
        <v>0</v>
      </c>
      <c r="F270" s="80">
        <v>0</v>
      </c>
      <c r="G270" s="80">
        <v>0</v>
      </c>
      <c r="H270" s="80">
        <v>0</v>
      </c>
      <c r="I270" s="80">
        <v>0</v>
      </c>
      <c r="J270" s="80">
        <v>0</v>
      </c>
      <c r="K270" s="80">
        <v>0</v>
      </c>
      <c r="L270" s="80">
        <v>0</v>
      </c>
      <c r="M270" s="80">
        <v>0</v>
      </c>
      <c r="N270" s="80">
        <v>0</v>
      </c>
      <c r="O270" s="80">
        <v>0</v>
      </c>
      <c r="P270" s="80">
        <v>0</v>
      </c>
      <c r="Q270" s="80">
        <v>0</v>
      </c>
      <c r="R270" s="80">
        <v>0</v>
      </c>
      <c r="S270" s="80">
        <v>0</v>
      </c>
      <c r="T270" s="80">
        <v>0</v>
      </c>
      <c r="U270" s="80">
        <v>0</v>
      </c>
      <c r="V270" s="80">
        <v>0</v>
      </c>
      <c r="W270" s="80">
        <v>0</v>
      </c>
      <c r="X270" s="80">
        <v>0</v>
      </c>
      <c r="Y270" s="80">
        <v>0</v>
      </c>
      <c r="Z270" s="80">
        <v>0</v>
      </c>
      <c r="AA270" s="80">
        <v>0</v>
      </c>
      <c r="AB270" s="80">
        <v>0</v>
      </c>
      <c r="AC270" s="80">
        <v>0</v>
      </c>
      <c r="AD270" s="80">
        <v>0</v>
      </c>
      <c r="AE270" s="80">
        <v>0</v>
      </c>
      <c r="AF270" s="80">
        <v>0</v>
      </c>
      <c r="AG270" s="80">
        <v>0</v>
      </c>
      <c r="AH270" s="80">
        <v>0</v>
      </c>
      <c r="AI270" s="80">
        <v>0</v>
      </c>
      <c r="AJ270" s="80">
        <v>0</v>
      </c>
      <c r="AK270" s="80"/>
      <c r="AL270" s="80"/>
    </row>
    <row r="271" spans="1:38" ht="16.350000000000001" customHeight="1">
      <c r="A271" s="79" t="s">
        <v>624</v>
      </c>
      <c r="B271" s="80">
        <v>0</v>
      </c>
      <c r="C271" s="80">
        <v>0</v>
      </c>
      <c r="D271" s="80">
        <v>0</v>
      </c>
      <c r="E271" s="80">
        <v>0</v>
      </c>
      <c r="F271" s="80">
        <v>0</v>
      </c>
      <c r="G271" s="80">
        <v>0</v>
      </c>
      <c r="H271" s="80">
        <v>0</v>
      </c>
      <c r="I271" s="80">
        <v>0</v>
      </c>
      <c r="J271" s="80">
        <v>0</v>
      </c>
      <c r="K271" s="80">
        <v>0</v>
      </c>
      <c r="L271" s="80">
        <v>0</v>
      </c>
      <c r="M271" s="80">
        <v>0</v>
      </c>
      <c r="N271" s="80">
        <v>0</v>
      </c>
      <c r="O271" s="80">
        <v>0</v>
      </c>
      <c r="P271" s="80">
        <v>0</v>
      </c>
      <c r="Q271" s="80">
        <v>0</v>
      </c>
      <c r="R271" s="80">
        <v>0</v>
      </c>
      <c r="S271" s="80">
        <v>0</v>
      </c>
      <c r="T271" s="80">
        <v>0</v>
      </c>
      <c r="U271" s="80">
        <v>0</v>
      </c>
      <c r="V271" s="80">
        <v>0</v>
      </c>
      <c r="W271" s="80">
        <v>0</v>
      </c>
      <c r="X271" s="80">
        <v>0</v>
      </c>
      <c r="Y271" s="80">
        <v>0</v>
      </c>
      <c r="Z271" s="80">
        <v>0</v>
      </c>
      <c r="AA271" s="80">
        <v>0</v>
      </c>
      <c r="AB271" s="80">
        <v>0</v>
      </c>
      <c r="AC271" s="80">
        <v>0</v>
      </c>
      <c r="AD271" s="80">
        <v>0</v>
      </c>
      <c r="AE271" s="80">
        <v>0</v>
      </c>
      <c r="AF271" s="80">
        <v>0</v>
      </c>
      <c r="AG271" s="80">
        <v>0</v>
      </c>
      <c r="AH271" s="80">
        <v>0</v>
      </c>
      <c r="AI271" s="80">
        <v>0</v>
      </c>
      <c r="AJ271" s="80">
        <v>0</v>
      </c>
      <c r="AK271" s="80"/>
      <c r="AL271" s="80"/>
    </row>
    <row r="272" spans="1:38" ht="16.350000000000001" customHeight="1">
      <c r="A272" s="79" t="s">
        <v>625</v>
      </c>
      <c r="B272" s="80">
        <v>0</v>
      </c>
      <c r="C272" s="80">
        <v>0</v>
      </c>
      <c r="D272" s="80">
        <v>0</v>
      </c>
      <c r="E272" s="80">
        <v>0</v>
      </c>
      <c r="F272" s="80">
        <v>0</v>
      </c>
      <c r="G272" s="80">
        <v>0</v>
      </c>
      <c r="H272" s="80">
        <v>0</v>
      </c>
      <c r="I272" s="80">
        <v>0</v>
      </c>
      <c r="J272" s="80">
        <v>0</v>
      </c>
      <c r="K272" s="80">
        <v>0</v>
      </c>
      <c r="L272" s="80">
        <v>0</v>
      </c>
      <c r="M272" s="80">
        <v>0</v>
      </c>
      <c r="N272" s="80">
        <v>0</v>
      </c>
      <c r="O272" s="80">
        <v>0</v>
      </c>
      <c r="P272" s="80">
        <v>0</v>
      </c>
      <c r="Q272" s="80">
        <v>0</v>
      </c>
      <c r="R272" s="80">
        <v>0</v>
      </c>
      <c r="S272" s="80">
        <v>0</v>
      </c>
      <c r="T272" s="80">
        <v>0</v>
      </c>
      <c r="U272" s="80">
        <v>0</v>
      </c>
      <c r="V272" s="80">
        <v>0</v>
      </c>
      <c r="W272" s="80">
        <v>0</v>
      </c>
      <c r="X272" s="80">
        <v>0</v>
      </c>
      <c r="Y272" s="80">
        <v>0</v>
      </c>
      <c r="Z272" s="80">
        <v>0</v>
      </c>
      <c r="AA272" s="80">
        <v>0</v>
      </c>
      <c r="AB272" s="80">
        <v>0</v>
      </c>
      <c r="AC272" s="80">
        <v>0</v>
      </c>
      <c r="AD272" s="80">
        <v>0</v>
      </c>
      <c r="AE272" s="80">
        <v>0</v>
      </c>
      <c r="AF272" s="80">
        <v>0</v>
      </c>
      <c r="AG272" s="80">
        <v>0</v>
      </c>
      <c r="AH272" s="80">
        <v>0</v>
      </c>
      <c r="AI272" s="80">
        <v>0</v>
      </c>
      <c r="AJ272" s="80">
        <v>0</v>
      </c>
      <c r="AK272" s="80"/>
      <c r="AL272" s="80"/>
    </row>
    <row r="273" spans="1:38" ht="16.350000000000001" customHeight="1">
      <c r="A273" s="79" t="s">
        <v>626</v>
      </c>
      <c r="B273" s="80">
        <v>0</v>
      </c>
      <c r="C273" s="80">
        <v>0</v>
      </c>
      <c r="D273" s="80">
        <v>0</v>
      </c>
      <c r="E273" s="80">
        <v>0</v>
      </c>
      <c r="F273" s="80">
        <v>0</v>
      </c>
      <c r="G273" s="80">
        <v>0</v>
      </c>
      <c r="H273" s="80">
        <v>0</v>
      </c>
      <c r="I273" s="80">
        <v>0</v>
      </c>
      <c r="J273" s="80">
        <v>0</v>
      </c>
      <c r="K273" s="80">
        <v>0</v>
      </c>
      <c r="L273" s="80">
        <v>0</v>
      </c>
      <c r="M273" s="80">
        <v>0</v>
      </c>
      <c r="N273" s="80">
        <v>0</v>
      </c>
      <c r="O273" s="80">
        <v>0</v>
      </c>
      <c r="P273" s="80">
        <v>0</v>
      </c>
      <c r="Q273" s="80">
        <v>0</v>
      </c>
      <c r="R273" s="80">
        <v>0</v>
      </c>
      <c r="S273" s="80">
        <v>0</v>
      </c>
      <c r="T273" s="80">
        <v>0</v>
      </c>
      <c r="U273" s="80">
        <v>0</v>
      </c>
      <c r="V273" s="80">
        <v>0</v>
      </c>
      <c r="W273" s="80">
        <v>0</v>
      </c>
      <c r="X273" s="80">
        <v>0</v>
      </c>
      <c r="Y273" s="80">
        <v>0</v>
      </c>
      <c r="Z273" s="80">
        <v>0</v>
      </c>
      <c r="AA273" s="80">
        <v>0</v>
      </c>
      <c r="AB273" s="80">
        <v>0</v>
      </c>
      <c r="AC273" s="80">
        <v>0</v>
      </c>
      <c r="AD273" s="80">
        <v>0</v>
      </c>
      <c r="AE273" s="80">
        <v>0</v>
      </c>
      <c r="AF273" s="80">
        <v>0</v>
      </c>
      <c r="AG273" s="80">
        <v>0</v>
      </c>
      <c r="AH273" s="80">
        <v>0</v>
      </c>
      <c r="AI273" s="80">
        <v>0</v>
      </c>
      <c r="AJ273" s="80">
        <v>0</v>
      </c>
      <c r="AK273" s="80"/>
      <c r="AL273" s="80"/>
    </row>
    <row r="274" spans="1:38" ht="16.350000000000001" customHeight="1">
      <c r="A274" s="79" t="s">
        <v>627</v>
      </c>
      <c r="B274" s="80">
        <v>0</v>
      </c>
      <c r="C274" s="80">
        <v>0</v>
      </c>
      <c r="D274" s="80">
        <v>0</v>
      </c>
      <c r="E274" s="80">
        <v>0</v>
      </c>
      <c r="F274" s="80">
        <v>0</v>
      </c>
      <c r="G274" s="80">
        <v>0</v>
      </c>
      <c r="H274" s="80">
        <v>0</v>
      </c>
      <c r="I274" s="80">
        <v>0</v>
      </c>
      <c r="J274" s="80">
        <v>0</v>
      </c>
      <c r="K274" s="80">
        <v>0</v>
      </c>
      <c r="L274" s="80">
        <v>0</v>
      </c>
      <c r="M274" s="80">
        <v>0</v>
      </c>
      <c r="N274" s="80">
        <v>0</v>
      </c>
      <c r="O274" s="80">
        <v>0</v>
      </c>
      <c r="P274" s="80">
        <v>0</v>
      </c>
      <c r="Q274" s="80">
        <v>0</v>
      </c>
      <c r="R274" s="80">
        <v>0</v>
      </c>
      <c r="S274" s="80">
        <v>0</v>
      </c>
      <c r="T274" s="80">
        <v>0</v>
      </c>
      <c r="U274" s="80">
        <v>0</v>
      </c>
      <c r="V274" s="80">
        <v>0</v>
      </c>
      <c r="W274" s="80">
        <v>0</v>
      </c>
      <c r="X274" s="80">
        <v>0</v>
      </c>
      <c r="Y274" s="80">
        <v>0</v>
      </c>
      <c r="Z274" s="80">
        <v>0</v>
      </c>
      <c r="AA274" s="80">
        <v>0</v>
      </c>
      <c r="AB274" s="80">
        <v>0</v>
      </c>
      <c r="AC274" s="80">
        <v>0</v>
      </c>
      <c r="AD274" s="80">
        <v>0</v>
      </c>
      <c r="AE274" s="80">
        <v>0</v>
      </c>
      <c r="AF274" s="80">
        <v>0</v>
      </c>
      <c r="AG274" s="80">
        <v>0</v>
      </c>
      <c r="AH274" s="80">
        <v>0</v>
      </c>
      <c r="AI274" s="80">
        <v>0</v>
      </c>
      <c r="AJ274" s="80">
        <v>0</v>
      </c>
      <c r="AK274" s="80"/>
      <c r="AL274" s="80"/>
    </row>
    <row r="275" spans="1:38" ht="16.350000000000001" customHeight="1">
      <c r="A275" s="79" t="s">
        <v>628</v>
      </c>
      <c r="B275" s="80">
        <v>0</v>
      </c>
      <c r="C275" s="80">
        <v>0</v>
      </c>
      <c r="D275" s="80">
        <v>0</v>
      </c>
      <c r="E275" s="80">
        <v>0</v>
      </c>
      <c r="F275" s="80">
        <v>0</v>
      </c>
      <c r="G275" s="80">
        <v>0</v>
      </c>
      <c r="H275" s="80">
        <v>0</v>
      </c>
      <c r="I275" s="80">
        <v>0</v>
      </c>
      <c r="J275" s="80">
        <v>0</v>
      </c>
      <c r="K275" s="80">
        <v>0</v>
      </c>
      <c r="L275" s="80">
        <v>0</v>
      </c>
      <c r="M275" s="80">
        <v>0</v>
      </c>
      <c r="N275" s="80">
        <v>0</v>
      </c>
      <c r="O275" s="80">
        <v>0</v>
      </c>
      <c r="P275" s="80">
        <v>0</v>
      </c>
      <c r="Q275" s="80">
        <v>0</v>
      </c>
      <c r="R275" s="80">
        <v>0</v>
      </c>
      <c r="S275" s="80">
        <v>0</v>
      </c>
      <c r="T275" s="80">
        <v>0</v>
      </c>
      <c r="U275" s="80">
        <v>0</v>
      </c>
      <c r="V275" s="80">
        <v>0</v>
      </c>
      <c r="W275" s="80">
        <v>0</v>
      </c>
      <c r="X275" s="80">
        <v>0</v>
      </c>
      <c r="Y275" s="80">
        <v>0</v>
      </c>
      <c r="Z275" s="80">
        <v>0</v>
      </c>
      <c r="AA275" s="80">
        <v>0</v>
      </c>
      <c r="AB275" s="80">
        <v>0</v>
      </c>
      <c r="AC275" s="80">
        <v>0</v>
      </c>
      <c r="AD275" s="80">
        <v>0</v>
      </c>
      <c r="AE275" s="80">
        <v>0</v>
      </c>
      <c r="AF275" s="80">
        <v>0</v>
      </c>
      <c r="AG275" s="80">
        <v>0</v>
      </c>
      <c r="AH275" s="80">
        <v>0</v>
      </c>
      <c r="AI275" s="80">
        <v>0</v>
      </c>
      <c r="AJ275" s="80">
        <v>0</v>
      </c>
      <c r="AK275" s="80"/>
      <c r="AL275" s="80"/>
    </row>
    <row r="276" spans="1:38" ht="16.350000000000001" customHeight="1">
      <c r="A276" s="79" t="s">
        <v>629</v>
      </c>
      <c r="B276" s="80">
        <v>0</v>
      </c>
      <c r="C276" s="80">
        <v>0</v>
      </c>
      <c r="D276" s="80">
        <v>0</v>
      </c>
      <c r="E276" s="80">
        <v>0</v>
      </c>
      <c r="F276" s="80">
        <v>0</v>
      </c>
      <c r="G276" s="80">
        <v>0</v>
      </c>
      <c r="H276" s="80">
        <v>0</v>
      </c>
      <c r="I276" s="80">
        <v>0</v>
      </c>
      <c r="J276" s="80">
        <v>0</v>
      </c>
      <c r="K276" s="80">
        <v>0</v>
      </c>
      <c r="L276" s="80">
        <v>0</v>
      </c>
      <c r="M276" s="80">
        <v>0</v>
      </c>
      <c r="N276" s="80">
        <v>0</v>
      </c>
      <c r="O276" s="80">
        <v>0</v>
      </c>
      <c r="P276" s="80">
        <v>0</v>
      </c>
      <c r="Q276" s="80">
        <v>0</v>
      </c>
      <c r="R276" s="80">
        <v>0</v>
      </c>
      <c r="S276" s="80">
        <v>0</v>
      </c>
      <c r="T276" s="80">
        <v>0</v>
      </c>
      <c r="U276" s="80">
        <v>0</v>
      </c>
      <c r="V276" s="80">
        <v>0</v>
      </c>
      <c r="W276" s="80">
        <v>0</v>
      </c>
      <c r="X276" s="80">
        <v>0</v>
      </c>
      <c r="Y276" s="80">
        <v>0</v>
      </c>
      <c r="Z276" s="80">
        <v>0</v>
      </c>
      <c r="AA276" s="80">
        <v>0</v>
      </c>
      <c r="AB276" s="80">
        <v>0</v>
      </c>
      <c r="AC276" s="80">
        <v>0</v>
      </c>
      <c r="AD276" s="80">
        <v>0</v>
      </c>
      <c r="AE276" s="80">
        <v>0</v>
      </c>
      <c r="AF276" s="80">
        <v>0</v>
      </c>
      <c r="AG276" s="80">
        <v>0</v>
      </c>
      <c r="AH276" s="80">
        <v>0</v>
      </c>
      <c r="AI276" s="80">
        <v>0</v>
      </c>
      <c r="AJ276" s="80">
        <v>0</v>
      </c>
      <c r="AK276" s="80"/>
      <c r="AL276" s="80"/>
    </row>
    <row r="277" spans="1:38" ht="16.350000000000001" customHeight="1">
      <c r="A277" s="79" t="s">
        <v>630</v>
      </c>
      <c r="B277" s="80">
        <v>0</v>
      </c>
      <c r="C277" s="80">
        <v>0</v>
      </c>
      <c r="D277" s="80">
        <v>0</v>
      </c>
      <c r="E277" s="80">
        <v>0</v>
      </c>
      <c r="F277" s="80">
        <v>0</v>
      </c>
      <c r="G277" s="80">
        <v>0</v>
      </c>
      <c r="H277" s="80">
        <v>0</v>
      </c>
      <c r="I277" s="80">
        <v>0</v>
      </c>
      <c r="J277" s="80">
        <v>0</v>
      </c>
      <c r="K277" s="80">
        <v>0</v>
      </c>
      <c r="L277" s="80">
        <v>0</v>
      </c>
      <c r="M277" s="80">
        <v>0</v>
      </c>
      <c r="N277" s="80">
        <v>0</v>
      </c>
      <c r="O277" s="80">
        <v>0</v>
      </c>
      <c r="P277" s="80">
        <v>0</v>
      </c>
      <c r="Q277" s="80">
        <v>0</v>
      </c>
      <c r="R277" s="80">
        <v>0</v>
      </c>
      <c r="S277" s="80">
        <v>0</v>
      </c>
      <c r="T277" s="80">
        <v>0</v>
      </c>
      <c r="U277" s="80">
        <v>0</v>
      </c>
      <c r="V277" s="80">
        <v>0</v>
      </c>
      <c r="W277" s="80">
        <v>0</v>
      </c>
      <c r="X277" s="80">
        <v>0</v>
      </c>
      <c r="Y277" s="80">
        <v>0</v>
      </c>
      <c r="Z277" s="80">
        <v>0</v>
      </c>
      <c r="AA277" s="80">
        <v>0</v>
      </c>
      <c r="AB277" s="80">
        <v>0</v>
      </c>
      <c r="AC277" s="80">
        <v>0</v>
      </c>
      <c r="AD277" s="80">
        <v>0</v>
      </c>
      <c r="AE277" s="80">
        <v>0</v>
      </c>
      <c r="AF277" s="80">
        <v>0</v>
      </c>
      <c r="AG277" s="80">
        <v>0</v>
      </c>
      <c r="AH277" s="80">
        <v>0</v>
      </c>
      <c r="AI277" s="80">
        <v>0</v>
      </c>
      <c r="AJ277" s="80">
        <v>0</v>
      </c>
      <c r="AK277" s="80"/>
      <c r="AL277" s="80"/>
    </row>
    <row r="278" spans="1:38" ht="16.350000000000001" customHeight="1">
      <c r="A278" s="79" t="s">
        <v>631</v>
      </c>
      <c r="B278" s="80">
        <v>0</v>
      </c>
      <c r="C278" s="80">
        <v>0</v>
      </c>
      <c r="D278" s="80">
        <v>0</v>
      </c>
      <c r="E278" s="80">
        <v>0</v>
      </c>
      <c r="F278" s="80">
        <v>0</v>
      </c>
      <c r="G278" s="80">
        <v>0</v>
      </c>
      <c r="H278" s="80">
        <v>0</v>
      </c>
      <c r="I278" s="80">
        <v>0</v>
      </c>
      <c r="J278" s="80">
        <v>0</v>
      </c>
      <c r="K278" s="80">
        <v>0</v>
      </c>
      <c r="L278" s="80">
        <v>0</v>
      </c>
      <c r="M278" s="80">
        <v>0</v>
      </c>
      <c r="N278" s="80">
        <v>0</v>
      </c>
      <c r="O278" s="80">
        <v>0</v>
      </c>
      <c r="P278" s="80">
        <v>0</v>
      </c>
      <c r="Q278" s="80">
        <v>0</v>
      </c>
      <c r="R278" s="80">
        <v>0</v>
      </c>
      <c r="S278" s="80">
        <v>0</v>
      </c>
      <c r="T278" s="80">
        <v>0</v>
      </c>
      <c r="U278" s="80">
        <v>0</v>
      </c>
      <c r="V278" s="80">
        <v>0</v>
      </c>
      <c r="W278" s="80">
        <v>0</v>
      </c>
      <c r="X278" s="80">
        <v>0</v>
      </c>
      <c r="Y278" s="80">
        <v>0</v>
      </c>
      <c r="Z278" s="80">
        <v>0</v>
      </c>
      <c r="AA278" s="80">
        <v>0</v>
      </c>
      <c r="AB278" s="80">
        <v>0</v>
      </c>
      <c r="AC278" s="80">
        <v>0</v>
      </c>
      <c r="AD278" s="80">
        <v>0</v>
      </c>
      <c r="AE278" s="80">
        <v>0</v>
      </c>
      <c r="AF278" s="80">
        <v>0</v>
      </c>
      <c r="AG278" s="80">
        <v>0</v>
      </c>
      <c r="AH278" s="80">
        <v>0</v>
      </c>
      <c r="AI278" s="80">
        <v>0</v>
      </c>
      <c r="AJ278" s="80">
        <v>0</v>
      </c>
      <c r="AK278" s="80"/>
      <c r="AL278" s="80"/>
    </row>
    <row r="279" spans="1:38" ht="16.350000000000001" customHeight="1">
      <c r="A279" s="79" t="s">
        <v>632</v>
      </c>
      <c r="B279" s="80">
        <v>0</v>
      </c>
      <c r="C279" s="80">
        <v>0</v>
      </c>
      <c r="D279" s="80">
        <v>0</v>
      </c>
      <c r="E279" s="80">
        <v>0</v>
      </c>
      <c r="F279" s="80">
        <v>0</v>
      </c>
      <c r="G279" s="80">
        <v>0</v>
      </c>
      <c r="H279" s="80">
        <v>0</v>
      </c>
      <c r="I279" s="80">
        <v>0</v>
      </c>
      <c r="J279" s="80">
        <v>0</v>
      </c>
      <c r="K279" s="80">
        <v>0</v>
      </c>
      <c r="L279" s="80">
        <v>0</v>
      </c>
      <c r="M279" s="80">
        <v>0</v>
      </c>
      <c r="N279" s="80">
        <v>0</v>
      </c>
      <c r="O279" s="80">
        <v>0</v>
      </c>
      <c r="P279" s="80">
        <v>0</v>
      </c>
      <c r="Q279" s="80">
        <v>0</v>
      </c>
      <c r="R279" s="80">
        <v>0</v>
      </c>
      <c r="S279" s="80">
        <v>0</v>
      </c>
      <c r="T279" s="80">
        <v>0</v>
      </c>
      <c r="U279" s="80">
        <v>0</v>
      </c>
      <c r="V279" s="80">
        <v>0</v>
      </c>
      <c r="W279" s="80">
        <v>0</v>
      </c>
      <c r="X279" s="80">
        <v>0</v>
      </c>
      <c r="Y279" s="80">
        <v>0</v>
      </c>
      <c r="Z279" s="80">
        <v>0</v>
      </c>
      <c r="AA279" s="80">
        <v>0</v>
      </c>
      <c r="AB279" s="80">
        <v>0</v>
      </c>
      <c r="AC279" s="80">
        <v>0</v>
      </c>
      <c r="AD279" s="80">
        <v>0</v>
      </c>
      <c r="AE279" s="80">
        <v>0</v>
      </c>
      <c r="AF279" s="80">
        <v>0</v>
      </c>
      <c r="AG279" s="80">
        <v>0</v>
      </c>
      <c r="AH279" s="80">
        <v>0</v>
      </c>
      <c r="AI279" s="80">
        <v>0</v>
      </c>
      <c r="AJ279" s="80">
        <v>0</v>
      </c>
      <c r="AK279" s="80"/>
      <c r="AL279" s="80"/>
    </row>
    <row r="280" spans="1:38" ht="16.350000000000001" customHeight="1">
      <c r="A280" s="79" t="s">
        <v>633</v>
      </c>
      <c r="B280" s="80">
        <v>0</v>
      </c>
      <c r="C280" s="80">
        <v>0</v>
      </c>
      <c r="D280" s="80">
        <v>0</v>
      </c>
      <c r="E280" s="80">
        <v>0</v>
      </c>
      <c r="F280" s="80">
        <v>0</v>
      </c>
      <c r="G280" s="80">
        <v>0</v>
      </c>
      <c r="H280" s="80">
        <v>0</v>
      </c>
      <c r="I280" s="80">
        <v>0</v>
      </c>
      <c r="J280" s="80">
        <v>0</v>
      </c>
      <c r="K280" s="80">
        <v>0</v>
      </c>
      <c r="L280" s="80">
        <v>0</v>
      </c>
      <c r="M280" s="80">
        <v>0</v>
      </c>
      <c r="N280" s="80">
        <v>0</v>
      </c>
      <c r="O280" s="80">
        <v>0</v>
      </c>
      <c r="P280" s="80">
        <v>0</v>
      </c>
      <c r="Q280" s="80">
        <v>0</v>
      </c>
      <c r="R280" s="80">
        <v>0</v>
      </c>
      <c r="S280" s="80">
        <v>0</v>
      </c>
      <c r="T280" s="80">
        <v>0</v>
      </c>
      <c r="U280" s="80">
        <v>0</v>
      </c>
      <c r="V280" s="80">
        <v>0</v>
      </c>
      <c r="W280" s="80">
        <v>0</v>
      </c>
      <c r="X280" s="80">
        <v>0</v>
      </c>
      <c r="Y280" s="80">
        <v>0</v>
      </c>
      <c r="Z280" s="80">
        <v>0</v>
      </c>
      <c r="AA280" s="80">
        <v>0</v>
      </c>
      <c r="AB280" s="80">
        <v>0</v>
      </c>
      <c r="AC280" s="80">
        <v>0</v>
      </c>
      <c r="AD280" s="80">
        <v>0</v>
      </c>
      <c r="AE280" s="80">
        <v>0</v>
      </c>
      <c r="AF280" s="80">
        <v>0</v>
      </c>
      <c r="AG280" s="80">
        <v>0</v>
      </c>
      <c r="AH280" s="80">
        <v>0</v>
      </c>
      <c r="AI280" s="80">
        <v>0</v>
      </c>
      <c r="AJ280" s="80">
        <v>0</v>
      </c>
      <c r="AK280" s="80"/>
      <c r="AL280" s="80"/>
    </row>
    <row r="281" spans="1:38" ht="16.350000000000001" customHeight="1">
      <c r="A281" s="79" t="s">
        <v>634</v>
      </c>
      <c r="B281" s="80">
        <v>0</v>
      </c>
      <c r="C281" s="80">
        <v>0</v>
      </c>
      <c r="D281" s="80">
        <v>0</v>
      </c>
      <c r="E281" s="80">
        <v>0</v>
      </c>
      <c r="F281" s="80">
        <v>0</v>
      </c>
      <c r="G281" s="80">
        <v>0</v>
      </c>
      <c r="H281" s="80">
        <v>0</v>
      </c>
      <c r="I281" s="80">
        <v>0</v>
      </c>
      <c r="J281" s="80">
        <v>0</v>
      </c>
      <c r="K281" s="80">
        <v>0</v>
      </c>
      <c r="L281" s="80">
        <v>0</v>
      </c>
      <c r="M281" s="80">
        <v>0</v>
      </c>
      <c r="N281" s="80">
        <v>0</v>
      </c>
      <c r="O281" s="80">
        <v>0</v>
      </c>
      <c r="P281" s="80">
        <v>0</v>
      </c>
      <c r="Q281" s="80">
        <v>0</v>
      </c>
      <c r="R281" s="80">
        <v>0</v>
      </c>
      <c r="S281" s="80">
        <v>0</v>
      </c>
      <c r="T281" s="80">
        <v>0</v>
      </c>
      <c r="U281" s="80">
        <v>0</v>
      </c>
      <c r="V281" s="80">
        <v>0</v>
      </c>
      <c r="W281" s="80">
        <v>0</v>
      </c>
      <c r="X281" s="80">
        <v>0</v>
      </c>
      <c r="Y281" s="80">
        <v>0</v>
      </c>
      <c r="Z281" s="80">
        <v>0</v>
      </c>
      <c r="AA281" s="80">
        <v>0</v>
      </c>
      <c r="AB281" s="80">
        <v>0</v>
      </c>
      <c r="AC281" s="80">
        <v>0</v>
      </c>
      <c r="AD281" s="80">
        <v>0</v>
      </c>
      <c r="AE281" s="80">
        <v>0</v>
      </c>
      <c r="AF281" s="80">
        <v>0</v>
      </c>
      <c r="AG281" s="80">
        <v>0</v>
      </c>
      <c r="AH281" s="80">
        <v>0</v>
      </c>
      <c r="AI281" s="80">
        <v>0</v>
      </c>
      <c r="AJ281" s="80">
        <v>0</v>
      </c>
      <c r="AK281" s="80"/>
      <c r="AL281" s="80"/>
    </row>
    <row r="282" spans="1:38" ht="16.350000000000001" customHeight="1">
      <c r="A282" s="79" t="s">
        <v>635</v>
      </c>
      <c r="B282" s="80">
        <v>0</v>
      </c>
      <c r="C282" s="80">
        <v>0</v>
      </c>
      <c r="D282" s="80">
        <v>0</v>
      </c>
      <c r="E282" s="80">
        <v>0</v>
      </c>
      <c r="F282" s="80">
        <v>0</v>
      </c>
      <c r="G282" s="80">
        <v>0</v>
      </c>
      <c r="H282" s="80">
        <v>0</v>
      </c>
      <c r="I282" s="80">
        <v>0</v>
      </c>
      <c r="J282" s="80">
        <v>0</v>
      </c>
      <c r="K282" s="80">
        <v>0</v>
      </c>
      <c r="L282" s="80">
        <v>0</v>
      </c>
      <c r="M282" s="80">
        <v>0</v>
      </c>
      <c r="N282" s="80">
        <v>0</v>
      </c>
      <c r="O282" s="80">
        <v>0</v>
      </c>
      <c r="P282" s="80">
        <v>0</v>
      </c>
      <c r="Q282" s="80">
        <v>0</v>
      </c>
      <c r="R282" s="80">
        <v>0</v>
      </c>
      <c r="S282" s="80">
        <v>0</v>
      </c>
      <c r="T282" s="80">
        <v>0</v>
      </c>
      <c r="U282" s="80">
        <v>0</v>
      </c>
      <c r="V282" s="80">
        <v>0</v>
      </c>
      <c r="W282" s="80">
        <v>0</v>
      </c>
      <c r="X282" s="80">
        <v>0</v>
      </c>
      <c r="Y282" s="80">
        <v>0</v>
      </c>
      <c r="Z282" s="80">
        <v>0</v>
      </c>
      <c r="AA282" s="80">
        <v>0</v>
      </c>
      <c r="AB282" s="80">
        <v>0</v>
      </c>
      <c r="AC282" s="80">
        <v>0</v>
      </c>
      <c r="AD282" s="80">
        <v>0</v>
      </c>
      <c r="AE282" s="80">
        <v>0</v>
      </c>
      <c r="AF282" s="80">
        <v>0</v>
      </c>
      <c r="AG282" s="80">
        <v>0</v>
      </c>
      <c r="AH282" s="80">
        <v>0</v>
      </c>
      <c r="AI282" s="80">
        <v>0</v>
      </c>
      <c r="AJ282" s="80">
        <v>0</v>
      </c>
      <c r="AK282" s="80"/>
      <c r="AL282" s="80"/>
    </row>
    <row r="283" spans="1:38" ht="16.350000000000001" customHeight="1">
      <c r="A283" s="79" t="s">
        <v>636</v>
      </c>
      <c r="B283" s="80">
        <v>0</v>
      </c>
      <c r="C283" s="80">
        <v>0</v>
      </c>
      <c r="D283" s="80">
        <v>0</v>
      </c>
      <c r="E283" s="80">
        <v>0</v>
      </c>
      <c r="F283" s="80">
        <v>0</v>
      </c>
      <c r="G283" s="80">
        <v>0</v>
      </c>
      <c r="H283" s="80">
        <v>0</v>
      </c>
      <c r="I283" s="80">
        <v>0</v>
      </c>
      <c r="J283" s="80">
        <v>0</v>
      </c>
      <c r="K283" s="80">
        <v>0</v>
      </c>
      <c r="L283" s="80">
        <v>0</v>
      </c>
      <c r="M283" s="80">
        <v>0</v>
      </c>
      <c r="N283" s="80">
        <v>0</v>
      </c>
      <c r="O283" s="80">
        <v>0</v>
      </c>
      <c r="P283" s="80">
        <v>0</v>
      </c>
      <c r="Q283" s="80">
        <v>0</v>
      </c>
      <c r="R283" s="80">
        <v>0</v>
      </c>
      <c r="S283" s="80">
        <v>0</v>
      </c>
      <c r="T283" s="80">
        <v>0</v>
      </c>
      <c r="U283" s="80">
        <v>0</v>
      </c>
      <c r="V283" s="80">
        <v>0</v>
      </c>
      <c r="W283" s="80">
        <v>0</v>
      </c>
      <c r="X283" s="80">
        <v>0</v>
      </c>
      <c r="Y283" s="80">
        <v>0</v>
      </c>
      <c r="Z283" s="80">
        <v>0</v>
      </c>
      <c r="AA283" s="80">
        <v>0</v>
      </c>
      <c r="AB283" s="80">
        <v>0</v>
      </c>
      <c r="AC283" s="80">
        <v>0</v>
      </c>
      <c r="AD283" s="80">
        <v>0</v>
      </c>
      <c r="AE283" s="80">
        <v>0</v>
      </c>
      <c r="AF283" s="80">
        <v>0</v>
      </c>
      <c r="AG283" s="80">
        <v>0</v>
      </c>
      <c r="AH283" s="80">
        <v>0</v>
      </c>
      <c r="AI283" s="80">
        <v>0</v>
      </c>
      <c r="AJ283" s="80">
        <v>0</v>
      </c>
      <c r="AK283" s="80"/>
      <c r="AL283" s="80"/>
    </row>
    <row r="284" spans="1:38" ht="16.350000000000001" customHeight="1">
      <c r="A284" s="79" t="s">
        <v>637</v>
      </c>
      <c r="B284" s="80">
        <v>0</v>
      </c>
      <c r="C284" s="80">
        <v>0</v>
      </c>
      <c r="D284" s="80">
        <v>0</v>
      </c>
      <c r="E284" s="80">
        <v>0</v>
      </c>
      <c r="F284" s="80">
        <v>0</v>
      </c>
      <c r="G284" s="80">
        <v>0</v>
      </c>
      <c r="H284" s="80">
        <v>0</v>
      </c>
      <c r="I284" s="80">
        <v>0</v>
      </c>
      <c r="J284" s="80">
        <v>0</v>
      </c>
      <c r="K284" s="80">
        <v>0</v>
      </c>
      <c r="L284" s="80">
        <v>0</v>
      </c>
      <c r="M284" s="80">
        <v>0</v>
      </c>
      <c r="N284" s="80">
        <v>0</v>
      </c>
      <c r="O284" s="80">
        <v>0</v>
      </c>
      <c r="P284" s="80">
        <v>0</v>
      </c>
      <c r="Q284" s="80">
        <v>0</v>
      </c>
      <c r="R284" s="80">
        <v>0</v>
      </c>
      <c r="S284" s="80">
        <v>0</v>
      </c>
      <c r="T284" s="80">
        <v>0</v>
      </c>
      <c r="U284" s="80">
        <v>0</v>
      </c>
      <c r="V284" s="80">
        <v>0</v>
      </c>
      <c r="W284" s="80">
        <v>0</v>
      </c>
      <c r="X284" s="80">
        <v>0</v>
      </c>
      <c r="Y284" s="80">
        <v>0</v>
      </c>
      <c r="Z284" s="80">
        <v>0</v>
      </c>
      <c r="AA284" s="80">
        <v>0</v>
      </c>
      <c r="AB284" s="80">
        <v>0</v>
      </c>
      <c r="AC284" s="80">
        <v>0</v>
      </c>
      <c r="AD284" s="80">
        <v>0</v>
      </c>
      <c r="AE284" s="80">
        <v>0</v>
      </c>
      <c r="AF284" s="80">
        <v>0</v>
      </c>
      <c r="AG284" s="80">
        <v>0</v>
      </c>
      <c r="AH284" s="80">
        <v>0</v>
      </c>
      <c r="AI284" s="80">
        <v>0</v>
      </c>
      <c r="AJ284" s="80">
        <v>0</v>
      </c>
      <c r="AK284" s="80"/>
      <c r="AL284" s="80"/>
    </row>
    <row r="285" spans="1:38" ht="16.350000000000001" customHeight="1">
      <c r="A285" s="79" t="s">
        <v>638</v>
      </c>
      <c r="B285" s="80">
        <v>0</v>
      </c>
      <c r="C285" s="80">
        <v>0</v>
      </c>
      <c r="D285" s="80">
        <v>0</v>
      </c>
      <c r="E285" s="80">
        <v>0</v>
      </c>
      <c r="F285" s="80">
        <v>0</v>
      </c>
      <c r="G285" s="80">
        <v>0</v>
      </c>
      <c r="H285" s="80">
        <v>0</v>
      </c>
      <c r="I285" s="80">
        <v>0</v>
      </c>
      <c r="J285" s="80">
        <v>0</v>
      </c>
      <c r="K285" s="80">
        <v>0</v>
      </c>
      <c r="L285" s="80">
        <v>0</v>
      </c>
      <c r="M285" s="80">
        <v>0</v>
      </c>
      <c r="N285" s="80">
        <v>0</v>
      </c>
      <c r="O285" s="80">
        <v>0</v>
      </c>
      <c r="P285" s="80">
        <v>0</v>
      </c>
      <c r="Q285" s="80">
        <v>0</v>
      </c>
      <c r="R285" s="80">
        <v>0</v>
      </c>
      <c r="S285" s="80">
        <v>0</v>
      </c>
      <c r="T285" s="80">
        <v>0</v>
      </c>
      <c r="U285" s="80">
        <v>0</v>
      </c>
      <c r="V285" s="80">
        <v>0</v>
      </c>
      <c r="W285" s="80">
        <v>0</v>
      </c>
      <c r="X285" s="80">
        <v>0</v>
      </c>
      <c r="Y285" s="80">
        <v>0</v>
      </c>
      <c r="Z285" s="80">
        <v>0</v>
      </c>
      <c r="AA285" s="80">
        <v>0</v>
      </c>
      <c r="AB285" s="80">
        <v>0</v>
      </c>
      <c r="AC285" s="80">
        <v>0</v>
      </c>
      <c r="AD285" s="80">
        <v>0</v>
      </c>
      <c r="AE285" s="80">
        <v>0</v>
      </c>
      <c r="AF285" s="80">
        <v>0</v>
      </c>
      <c r="AG285" s="80">
        <v>0</v>
      </c>
      <c r="AH285" s="80">
        <v>0</v>
      </c>
      <c r="AI285" s="80">
        <v>0</v>
      </c>
      <c r="AJ285" s="80">
        <v>0</v>
      </c>
      <c r="AK285" s="80"/>
      <c r="AL285" s="80"/>
    </row>
    <row r="286" spans="1:38" ht="16.350000000000001" customHeight="1">
      <c r="A286" s="79" t="s">
        <v>639</v>
      </c>
      <c r="B286" s="80">
        <v>0</v>
      </c>
      <c r="C286" s="80">
        <v>0</v>
      </c>
      <c r="D286" s="80">
        <v>0</v>
      </c>
      <c r="E286" s="80">
        <v>0</v>
      </c>
      <c r="F286" s="80">
        <v>0</v>
      </c>
      <c r="G286" s="80">
        <v>0</v>
      </c>
      <c r="H286" s="80">
        <v>0</v>
      </c>
      <c r="I286" s="80">
        <v>0</v>
      </c>
      <c r="J286" s="80">
        <v>0</v>
      </c>
      <c r="K286" s="80">
        <v>0</v>
      </c>
      <c r="L286" s="80">
        <v>0</v>
      </c>
      <c r="M286" s="80">
        <v>0</v>
      </c>
      <c r="N286" s="80">
        <v>0</v>
      </c>
      <c r="O286" s="80">
        <v>0</v>
      </c>
      <c r="P286" s="80">
        <v>0</v>
      </c>
      <c r="Q286" s="80">
        <v>0</v>
      </c>
      <c r="R286" s="80">
        <v>0</v>
      </c>
      <c r="S286" s="80">
        <v>0</v>
      </c>
      <c r="T286" s="80">
        <v>0</v>
      </c>
      <c r="U286" s="80">
        <v>0</v>
      </c>
      <c r="V286" s="80">
        <v>0</v>
      </c>
      <c r="W286" s="80">
        <v>0</v>
      </c>
      <c r="X286" s="80">
        <v>0</v>
      </c>
      <c r="Y286" s="80">
        <v>0</v>
      </c>
      <c r="Z286" s="80">
        <v>0</v>
      </c>
      <c r="AA286" s="80">
        <v>0</v>
      </c>
      <c r="AB286" s="80">
        <v>0</v>
      </c>
      <c r="AC286" s="80">
        <v>0</v>
      </c>
      <c r="AD286" s="80">
        <v>0</v>
      </c>
      <c r="AE286" s="80">
        <v>0</v>
      </c>
      <c r="AF286" s="80">
        <v>0</v>
      </c>
      <c r="AG286" s="80">
        <v>0</v>
      </c>
      <c r="AH286" s="80">
        <v>0</v>
      </c>
      <c r="AI286" s="80">
        <v>0</v>
      </c>
      <c r="AJ286" s="80">
        <v>0</v>
      </c>
      <c r="AK286" s="80"/>
      <c r="AL286" s="80"/>
    </row>
    <row r="287" spans="1:38" ht="16.350000000000001" customHeight="1">
      <c r="A287" s="79" t="s">
        <v>640</v>
      </c>
      <c r="B287" s="80">
        <v>0</v>
      </c>
      <c r="C287" s="80">
        <v>0</v>
      </c>
      <c r="D287" s="80">
        <v>0</v>
      </c>
      <c r="E287" s="80">
        <v>0</v>
      </c>
      <c r="F287" s="80">
        <v>0</v>
      </c>
      <c r="G287" s="80">
        <v>0</v>
      </c>
      <c r="H287" s="80">
        <v>0</v>
      </c>
      <c r="I287" s="80">
        <v>0</v>
      </c>
      <c r="J287" s="80">
        <v>0</v>
      </c>
      <c r="K287" s="80">
        <v>0</v>
      </c>
      <c r="L287" s="80">
        <v>0</v>
      </c>
      <c r="M287" s="80">
        <v>0</v>
      </c>
      <c r="N287" s="80">
        <v>0</v>
      </c>
      <c r="O287" s="80">
        <v>0</v>
      </c>
      <c r="P287" s="80">
        <v>0</v>
      </c>
      <c r="Q287" s="80">
        <v>0</v>
      </c>
      <c r="R287" s="80">
        <v>0</v>
      </c>
      <c r="S287" s="80">
        <v>0</v>
      </c>
      <c r="T287" s="80">
        <v>0</v>
      </c>
      <c r="U287" s="80">
        <v>0</v>
      </c>
      <c r="V287" s="80">
        <v>0</v>
      </c>
      <c r="W287" s="80">
        <v>0</v>
      </c>
      <c r="X287" s="80">
        <v>0</v>
      </c>
      <c r="Y287" s="80">
        <v>0</v>
      </c>
      <c r="Z287" s="80">
        <v>0</v>
      </c>
      <c r="AA287" s="80">
        <v>0</v>
      </c>
      <c r="AB287" s="80">
        <v>0</v>
      </c>
      <c r="AC287" s="80">
        <v>0</v>
      </c>
      <c r="AD287" s="80">
        <v>0</v>
      </c>
      <c r="AE287" s="80">
        <v>0</v>
      </c>
      <c r="AF287" s="80">
        <v>0</v>
      </c>
      <c r="AG287" s="80">
        <v>0</v>
      </c>
      <c r="AH287" s="80">
        <v>0</v>
      </c>
      <c r="AI287" s="80">
        <v>0</v>
      </c>
      <c r="AJ287" s="80">
        <v>0</v>
      </c>
      <c r="AK287" s="80"/>
      <c r="AL287" s="80"/>
    </row>
    <row r="288" spans="1:38" ht="16.350000000000001" customHeight="1">
      <c r="A288" s="79" t="s">
        <v>641</v>
      </c>
      <c r="B288" s="80">
        <v>0</v>
      </c>
      <c r="C288" s="80">
        <v>0</v>
      </c>
      <c r="D288" s="80">
        <v>0</v>
      </c>
      <c r="E288" s="80">
        <v>0</v>
      </c>
      <c r="F288" s="80">
        <v>0</v>
      </c>
      <c r="G288" s="80">
        <v>0</v>
      </c>
      <c r="H288" s="80">
        <v>0</v>
      </c>
      <c r="I288" s="80">
        <v>0</v>
      </c>
      <c r="J288" s="80">
        <v>0</v>
      </c>
      <c r="K288" s="80">
        <v>0</v>
      </c>
      <c r="L288" s="80">
        <v>0</v>
      </c>
      <c r="M288" s="80">
        <v>0</v>
      </c>
      <c r="N288" s="80">
        <v>0</v>
      </c>
      <c r="O288" s="80">
        <v>0</v>
      </c>
      <c r="P288" s="80">
        <v>0</v>
      </c>
      <c r="Q288" s="80">
        <v>0</v>
      </c>
      <c r="R288" s="80">
        <v>0</v>
      </c>
      <c r="S288" s="80">
        <v>0</v>
      </c>
      <c r="T288" s="80">
        <v>0</v>
      </c>
      <c r="U288" s="80">
        <v>0</v>
      </c>
      <c r="V288" s="80">
        <v>0</v>
      </c>
      <c r="W288" s="80">
        <v>0</v>
      </c>
      <c r="X288" s="80">
        <v>0</v>
      </c>
      <c r="Y288" s="80">
        <v>0</v>
      </c>
      <c r="Z288" s="80">
        <v>0</v>
      </c>
      <c r="AA288" s="80">
        <v>0</v>
      </c>
      <c r="AB288" s="80">
        <v>0</v>
      </c>
      <c r="AC288" s="80">
        <v>0</v>
      </c>
      <c r="AD288" s="80">
        <v>0</v>
      </c>
      <c r="AE288" s="80">
        <v>0</v>
      </c>
      <c r="AF288" s="80">
        <v>0</v>
      </c>
      <c r="AG288" s="80">
        <v>0</v>
      </c>
      <c r="AH288" s="80">
        <v>0</v>
      </c>
      <c r="AI288" s="80">
        <v>0</v>
      </c>
      <c r="AJ288" s="80">
        <v>0</v>
      </c>
      <c r="AK288" s="80"/>
      <c r="AL288" s="80"/>
    </row>
    <row r="289" spans="1:38" ht="16.350000000000001" customHeight="1">
      <c r="A289" s="79" t="s">
        <v>642</v>
      </c>
      <c r="B289" s="80">
        <v>0</v>
      </c>
      <c r="C289" s="80">
        <v>0</v>
      </c>
      <c r="D289" s="80">
        <v>0</v>
      </c>
      <c r="E289" s="80">
        <v>0</v>
      </c>
      <c r="F289" s="80">
        <v>0</v>
      </c>
      <c r="G289" s="80">
        <v>0</v>
      </c>
      <c r="H289" s="80">
        <v>0</v>
      </c>
      <c r="I289" s="80">
        <v>0</v>
      </c>
      <c r="J289" s="80">
        <v>0</v>
      </c>
      <c r="K289" s="80">
        <v>0</v>
      </c>
      <c r="L289" s="80">
        <v>0</v>
      </c>
      <c r="M289" s="80">
        <v>0</v>
      </c>
      <c r="N289" s="80">
        <v>0</v>
      </c>
      <c r="O289" s="80">
        <v>0</v>
      </c>
      <c r="P289" s="80">
        <v>0</v>
      </c>
      <c r="Q289" s="80">
        <v>0</v>
      </c>
      <c r="R289" s="80">
        <v>0</v>
      </c>
      <c r="S289" s="80">
        <v>0</v>
      </c>
      <c r="T289" s="80">
        <v>0</v>
      </c>
      <c r="U289" s="80">
        <v>0</v>
      </c>
      <c r="V289" s="80">
        <v>0</v>
      </c>
      <c r="W289" s="80">
        <v>0</v>
      </c>
      <c r="X289" s="80">
        <v>0</v>
      </c>
      <c r="Y289" s="80">
        <v>0</v>
      </c>
      <c r="Z289" s="80">
        <v>0</v>
      </c>
      <c r="AA289" s="80">
        <v>0</v>
      </c>
      <c r="AB289" s="80">
        <v>0</v>
      </c>
      <c r="AC289" s="80">
        <v>0</v>
      </c>
      <c r="AD289" s="80">
        <v>0</v>
      </c>
      <c r="AE289" s="80">
        <v>0</v>
      </c>
      <c r="AF289" s="80">
        <v>0</v>
      </c>
      <c r="AG289" s="80">
        <v>0</v>
      </c>
      <c r="AH289" s="80">
        <v>0</v>
      </c>
      <c r="AI289" s="80">
        <v>0</v>
      </c>
      <c r="AJ289" s="80">
        <v>0</v>
      </c>
      <c r="AK289" s="80"/>
      <c r="AL289" s="80"/>
    </row>
    <row r="290" spans="1:38" ht="16.350000000000001" customHeight="1">
      <c r="A290" s="79" t="s">
        <v>643</v>
      </c>
      <c r="B290" s="80">
        <v>0</v>
      </c>
      <c r="C290" s="80">
        <v>0</v>
      </c>
      <c r="D290" s="80">
        <v>0</v>
      </c>
      <c r="E290" s="80">
        <v>0</v>
      </c>
      <c r="F290" s="80">
        <v>0</v>
      </c>
      <c r="G290" s="80">
        <v>0</v>
      </c>
      <c r="H290" s="80">
        <v>0</v>
      </c>
      <c r="I290" s="80">
        <v>0</v>
      </c>
      <c r="J290" s="80">
        <v>0</v>
      </c>
      <c r="K290" s="80">
        <v>0</v>
      </c>
      <c r="L290" s="80">
        <v>0</v>
      </c>
      <c r="M290" s="80">
        <v>0</v>
      </c>
      <c r="N290" s="80">
        <v>0</v>
      </c>
      <c r="O290" s="80">
        <v>0</v>
      </c>
      <c r="P290" s="80">
        <v>0</v>
      </c>
      <c r="Q290" s="80">
        <v>0</v>
      </c>
      <c r="R290" s="80">
        <v>0</v>
      </c>
      <c r="S290" s="80">
        <v>0</v>
      </c>
      <c r="T290" s="80">
        <v>0</v>
      </c>
      <c r="U290" s="80">
        <v>0</v>
      </c>
      <c r="V290" s="80">
        <v>0</v>
      </c>
      <c r="W290" s="80">
        <v>0</v>
      </c>
      <c r="X290" s="80">
        <v>0</v>
      </c>
      <c r="Y290" s="80">
        <v>0</v>
      </c>
      <c r="Z290" s="80">
        <v>0</v>
      </c>
      <c r="AA290" s="80">
        <v>0</v>
      </c>
      <c r="AB290" s="80">
        <v>0</v>
      </c>
      <c r="AC290" s="80">
        <v>0</v>
      </c>
      <c r="AD290" s="80">
        <v>0</v>
      </c>
      <c r="AE290" s="80">
        <v>0</v>
      </c>
      <c r="AF290" s="80">
        <v>0</v>
      </c>
      <c r="AG290" s="80">
        <v>0</v>
      </c>
      <c r="AH290" s="80">
        <v>0</v>
      </c>
      <c r="AI290" s="80">
        <v>0</v>
      </c>
      <c r="AJ290" s="80">
        <v>0</v>
      </c>
      <c r="AK290" s="80"/>
      <c r="AL290" s="80"/>
    </row>
    <row r="291" spans="1:38" ht="16.350000000000001" customHeight="1">
      <c r="A291" s="79" t="s">
        <v>644</v>
      </c>
      <c r="B291" s="80">
        <v>0</v>
      </c>
      <c r="C291" s="80">
        <v>0</v>
      </c>
      <c r="D291" s="80">
        <v>0</v>
      </c>
      <c r="E291" s="80">
        <v>0</v>
      </c>
      <c r="F291" s="80">
        <v>0</v>
      </c>
      <c r="G291" s="80">
        <v>0</v>
      </c>
      <c r="H291" s="80">
        <v>0</v>
      </c>
      <c r="I291" s="80">
        <v>0</v>
      </c>
      <c r="J291" s="80">
        <v>0</v>
      </c>
      <c r="K291" s="80">
        <v>0</v>
      </c>
      <c r="L291" s="80">
        <v>0</v>
      </c>
      <c r="M291" s="80">
        <v>0</v>
      </c>
      <c r="N291" s="80">
        <v>0</v>
      </c>
      <c r="O291" s="80">
        <v>0</v>
      </c>
      <c r="P291" s="80">
        <v>0</v>
      </c>
      <c r="Q291" s="80">
        <v>0</v>
      </c>
      <c r="R291" s="80">
        <v>0</v>
      </c>
      <c r="S291" s="80">
        <v>0</v>
      </c>
      <c r="T291" s="80">
        <v>0</v>
      </c>
      <c r="U291" s="80">
        <v>0</v>
      </c>
      <c r="V291" s="80">
        <v>0</v>
      </c>
      <c r="W291" s="80">
        <v>0</v>
      </c>
      <c r="X291" s="80">
        <v>0</v>
      </c>
      <c r="Y291" s="80">
        <v>0</v>
      </c>
      <c r="Z291" s="80">
        <v>0</v>
      </c>
      <c r="AA291" s="80">
        <v>0</v>
      </c>
      <c r="AB291" s="80">
        <v>0</v>
      </c>
      <c r="AC291" s="80">
        <v>0</v>
      </c>
      <c r="AD291" s="80">
        <v>0</v>
      </c>
      <c r="AE291" s="80">
        <v>0</v>
      </c>
      <c r="AF291" s="80">
        <v>0</v>
      </c>
      <c r="AG291" s="80">
        <v>0</v>
      </c>
      <c r="AH291" s="80">
        <v>0</v>
      </c>
      <c r="AI291" s="80">
        <v>0</v>
      </c>
      <c r="AJ291" s="80">
        <v>0</v>
      </c>
      <c r="AK291" s="80"/>
      <c r="AL291" s="80"/>
    </row>
    <row r="292" spans="1:38" ht="16.350000000000001" customHeight="1">
      <c r="A292" s="79" t="s">
        <v>645</v>
      </c>
      <c r="B292" s="80">
        <v>0</v>
      </c>
      <c r="C292" s="80">
        <v>0</v>
      </c>
      <c r="D292" s="80">
        <v>0</v>
      </c>
      <c r="E292" s="80">
        <v>0</v>
      </c>
      <c r="F292" s="80">
        <v>0</v>
      </c>
      <c r="G292" s="80">
        <v>0</v>
      </c>
      <c r="H292" s="80">
        <v>0</v>
      </c>
      <c r="I292" s="80">
        <v>0</v>
      </c>
      <c r="J292" s="80">
        <v>0</v>
      </c>
      <c r="K292" s="80">
        <v>0</v>
      </c>
      <c r="L292" s="80">
        <v>0</v>
      </c>
      <c r="M292" s="80">
        <v>0</v>
      </c>
      <c r="N292" s="80">
        <v>0</v>
      </c>
      <c r="O292" s="80">
        <v>0</v>
      </c>
      <c r="P292" s="80">
        <v>0</v>
      </c>
      <c r="Q292" s="80">
        <v>0</v>
      </c>
      <c r="R292" s="80">
        <v>0</v>
      </c>
      <c r="S292" s="80">
        <v>0</v>
      </c>
      <c r="T292" s="80">
        <v>0</v>
      </c>
      <c r="U292" s="80">
        <v>0</v>
      </c>
      <c r="V292" s="80">
        <v>0</v>
      </c>
      <c r="W292" s="80">
        <v>0</v>
      </c>
      <c r="X292" s="80">
        <v>0</v>
      </c>
      <c r="Y292" s="80">
        <v>0</v>
      </c>
      <c r="Z292" s="80">
        <v>0</v>
      </c>
      <c r="AA292" s="80">
        <v>0</v>
      </c>
      <c r="AB292" s="80">
        <v>0</v>
      </c>
      <c r="AC292" s="80">
        <v>0</v>
      </c>
      <c r="AD292" s="80">
        <v>0</v>
      </c>
      <c r="AE292" s="80">
        <v>0</v>
      </c>
      <c r="AF292" s="80">
        <v>0</v>
      </c>
      <c r="AG292" s="80">
        <v>0</v>
      </c>
      <c r="AH292" s="80">
        <v>0</v>
      </c>
      <c r="AI292" s="80">
        <v>0</v>
      </c>
      <c r="AJ292" s="80">
        <v>0</v>
      </c>
      <c r="AK292" s="80"/>
      <c r="AL292" s="80"/>
    </row>
    <row r="293" spans="1:38" ht="16.350000000000001" customHeight="1">
      <c r="A293" s="79" t="s">
        <v>646</v>
      </c>
      <c r="B293" s="80">
        <v>0</v>
      </c>
      <c r="C293" s="80">
        <v>0</v>
      </c>
      <c r="D293" s="80">
        <v>0</v>
      </c>
      <c r="E293" s="80">
        <v>0</v>
      </c>
      <c r="F293" s="80">
        <v>0</v>
      </c>
      <c r="G293" s="80">
        <v>0</v>
      </c>
      <c r="H293" s="80">
        <v>0</v>
      </c>
      <c r="I293" s="80">
        <v>0</v>
      </c>
      <c r="J293" s="80">
        <v>0</v>
      </c>
      <c r="K293" s="80">
        <v>0</v>
      </c>
      <c r="L293" s="80">
        <v>0</v>
      </c>
      <c r="M293" s="80">
        <v>0</v>
      </c>
      <c r="N293" s="80">
        <v>0</v>
      </c>
      <c r="O293" s="80">
        <v>0</v>
      </c>
      <c r="P293" s="80">
        <v>0</v>
      </c>
      <c r="Q293" s="80">
        <v>0</v>
      </c>
      <c r="R293" s="80">
        <v>0</v>
      </c>
      <c r="S293" s="80">
        <v>0</v>
      </c>
      <c r="T293" s="80">
        <v>0</v>
      </c>
      <c r="U293" s="80">
        <v>0</v>
      </c>
      <c r="V293" s="80">
        <v>0</v>
      </c>
      <c r="W293" s="80">
        <v>0</v>
      </c>
      <c r="X293" s="80">
        <v>0</v>
      </c>
      <c r="Y293" s="80">
        <v>0</v>
      </c>
      <c r="Z293" s="80">
        <v>0</v>
      </c>
      <c r="AA293" s="80">
        <v>0</v>
      </c>
      <c r="AB293" s="80">
        <v>0</v>
      </c>
      <c r="AC293" s="80">
        <v>0</v>
      </c>
      <c r="AD293" s="80">
        <v>0</v>
      </c>
      <c r="AE293" s="80">
        <v>0</v>
      </c>
      <c r="AF293" s="80">
        <v>0</v>
      </c>
      <c r="AG293" s="80">
        <v>0</v>
      </c>
      <c r="AH293" s="80">
        <v>0</v>
      </c>
      <c r="AI293" s="80">
        <v>0</v>
      </c>
      <c r="AJ293" s="80">
        <v>0</v>
      </c>
      <c r="AK293" s="80"/>
      <c r="AL293" s="80"/>
    </row>
    <row r="294" spans="1:38" ht="16.350000000000001" customHeight="1">
      <c r="A294" s="79" t="s">
        <v>647</v>
      </c>
      <c r="B294" s="80">
        <v>0</v>
      </c>
      <c r="C294" s="80">
        <v>0</v>
      </c>
      <c r="D294" s="80">
        <v>0</v>
      </c>
      <c r="E294" s="80">
        <v>0</v>
      </c>
      <c r="F294" s="80">
        <v>0</v>
      </c>
      <c r="G294" s="80">
        <v>0</v>
      </c>
      <c r="H294" s="80">
        <v>0</v>
      </c>
      <c r="I294" s="80">
        <v>0</v>
      </c>
      <c r="J294" s="80">
        <v>0</v>
      </c>
      <c r="K294" s="80">
        <v>0</v>
      </c>
      <c r="L294" s="80">
        <v>0</v>
      </c>
      <c r="M294" s="80">
        <v>0</v>
      </c>
      <c r="N294" s="80">
        <v>0</v>
      </c>
      <c r="O294" s="80">
        <v>0</v>
      </c>
      <c r="P294" s="80">
        <v>0</v>
      </c>
      <c r="Q294" s="80">
        <v>0</v>
      </c>
      <c r="R294" s="80">
        <v>0</v>
      </c>
      <c r="S294" s="80">
        <v>0</v>
      </c>
      <c r="T294" s="80">
        <v>0</v>
      </c>
      <c r="U294" s="80">
        <v>0</v>
      </c>
      <c r="V294" s="80">
        <v>0</v>
      </c>
      <c r="W294" s="80">
        <v>0</v>
      </c>
      <c r="X294" s="80">
        <v>0</v>
      </c>
      <c r="Y294" s="80">
        <v>0</v>
      </c>
      <c r="Z294" s="80">
        <v>0</v>
      </c>
      <c r="AA294" s="80">
        <v>0</v>
      </c>
      <c r="AB294" s="80">
        <v>0</v>
      </c>
      <c r="AC294" s="80">
        <v>0</v>
      </c>
      <c r="AD294" s="80">
        <v>0</v>
      </c>
      <c r="AE294" s="80">
        <v>0</v>
      </c>
      <c r="AF294" s="80">
        <v>0</v>
      </c>
      <c r="AG294" s="80">
        <v>0</v>
      </c>
      <c r="AH294" s="80">
        <v>0</v>
      </c>
      <c r="AI294" s="80">
        <v>0</v>
      </c>
      <c r="AJ294" s="80">
        <v>0</v>
      </c>
      <c r="AK294" s="80"/>
      <c r="AL294" s="80"/>
    </row>
    <row r="295" spans="1:38" ht="16.350000000000001" customHeight="1">
      <c r="A295" s="79" t="s">
        <v>648</v>
      </c>
      <c r="B295" s="80">
        <v>0</v>
      </c>
      <c r="C295" s="80">
        <v>0</v>
      </c>
      <c r="D295" s="80">
        <v>0</v>
      </c>
      <c r="E295" s="80">
        <v>0</v>
      </c>
      <c r="F295" s="80">
        <v>0</v>
      </c>
      <c r="G295" s="80">
        <v>0</v>
      </c>
      <c r="H295" s="80">
        <v>0</v>
      </c>
      <c r="I295" s="80">
        <v>0</v>
      </c>
      <c r="J295" s="80">
        <v>0</v>
      </c>
      <c r="K295" s="80">
        <v>0</v>
      </c>
      <c r="L295" s="80">
        <v>0</v>
      </c>
      <c r="M295" s="80">
        <v>0</v>
      </c>
      <c r="N295" s="80">
        <v>0</v>
      </c>
      <c r="O295" s="80">
        <v>0</v>
      </c>
      <c r="P295" s="80">
        <v>0</v>
      </c>
      <c r="Q295" s="80">
        <v>0</v>
      </c>
      <c r="R295" s="80">
        <v>0</v>
      </c>
      <c r="S295" s="80">
        <v>0</v>
      </c>
      <c r="T295" s="80">
        <v>0</v>
      </c>
      <c r="U295" s="80">
        <v>0</v>
      </c>
      <c r="V295" s="80">
        <v>0</v>
      </c>
      <c r="W295" s="80">
        <v>0</v>
      </c>
      <c r="X295" s="80">
        <v>0</v>
      </c>
      <c r="Y295" s="80">
        <v>0</v>
      </c>
      <c r="Z295" s="80">
        <v>0</v>
      </c>
      <c r="AA295" s="80">
        <v>0</v>
      </c>
      <c r="AB295" s="80">
        <v>0</v>
      </c>
      <c r="AC295" s="80">
        <v>0</v>
      </c>
      <c r="AD295" s="80">
        <v>0</v>
      </c>
      <c r="AE295" s="80">
        <v>0</v>
      </c>
      <c r="AF295" s="80">
        <v>0</v>
      </c>
      <c r="AG295" s="80">
        <v>0</v>
      </c>
      <c r="AH295" s="80">
        <v>0</v>
      </c>
      <c r="AI295" s="80">
        <v>0</v>
      </c>
      <c r="AJ295" s="80">
        <v>0</v>
      </c>
      <c r="AK295" s="80"/>
      <c r="AL295" s="80"/>
    </row>
    <row r="296" spans="1:38" ht="16.350000000000001" customHeight="1">
      <c r="A296" s="79" t="s">
        <v>649</v>
      </c>
      <c r="B296" s="80">
        <v>0</v>
      </c>
      <c r="C296" s="80">
        <v>0</v>
      </c>
      <c r="D296" s="80">
        <v>0</v>
      </c>
      <c r="E296" s="80">
        <v>0</v>
      </c>
      <c r="F296" s="80">
        <v>0</v>
      </c>
      <c r="G296" s="80">
        <v>0</v>
      </c>
      <c r="H296" s="80">
        <v>0</v>
      </c>
      <c r="I296" s="80">
        <v>0</v>
      </c>
      <c r="J296" s="80">
        <v>0</v>
      </c>
      <c r="K296" s="80">
        <v>0</v>
      </c>
      <c r="L296" s="80">
        <v>0</v>
      </c>
      <c r="M296" s="80">
        <v>0</v>
      </c>
      <c r="N296" s="80">
        <v>0</v>
      </c>
      <c r="O296" s="80">
        <v>0</v>
      </c>
      <c r="P296" s="80">
        <v>0</v>
      </c>
      <c r="Q296" s="80">
        <v>0</v>
      </c>
      <c r="R296" s="80">
        <v>0</v>
      </c>
      <c r="S296" s="80">
        <v>0</v>
      </c>
      <c r="T296" s="80">
        <v>0</v>
      </c>
      <c r="U296" s="80">
        <v>0</v>
      </c>
      <c r="V296" s="80">
        <v>0</v>
      </c>
      <c r="W296" s="80">
        <v>0</v>
      </c>
      <c r="X296" s="80">
        <v>0</v>
      </c>
      <c r="Y296" s="80">
        <v>0</v>
      </c>
      <c r="Z296" s="80">
        <v>0</v>
      </c>
      <c r="AA296" s="80">
        <v>0</v>
      </c>
      <c r="AB296" s="80">
        <v>0</v>
      </c>
      <c r="AC296" s="80">
        <v>0</v>
      </c>
      <c r="AD296" s="80">
        <v>0</v>
      </c>
      <c r="AE296" s="80">
        <v>0</v>
      </c>
      <c r="AF296" s="80">
        <v>0</v>
      </c>
      <c r="AG296" s="80">
        <v>0</v>
      </c>
      <c r="AH296" s="80">
        <v>0</v>
      </c>
      <c r="AI296" s="80">
        <v>0</v>
      </c>
      <c r="AJ296" s="80">
        <v>0</v>
      </c>
      <c r="AK296" s="80"/>
      <c r="AL296" s="80"/>
    </row>
    <row r="297" spans="1:38" ht="16.350000000000001" customHeight="1">
      <c r="A297" s="79" t="s">
        <v>650</v>
      </c>
      <c r="B297" s="80">
        <v>0</v>
      </c>
      <c r="C297" s="80">
        <v>0</v>
      </c>
      <c r="D297" s="80">
        <v>0</v>
      </c>
      <c r="E297" s="80">
        <v>0</v>
      </c>
      <c r="F297" s="80">
        <v>0</v>
      </c>
      <c r="G297" s="80">
        <v>0</v>
      </c>
      <c r="H297" s="80">
        <v>0</v>
      </c>
      <c r="I297" s="80">
        <v>0</v>
      </c>
      <c r="J297" s="80">
        <v>0</v>
      </c>
      <c r="K297" s="80">
        <v>0</v>
      </c>
      <c r="L297" s="80">
        <v>0</v>
      </c>
      <c r="M297" s="80">
        <v>0</v>
      </c>
      <c r="N297" s="80">
        <v>0</v>
      </c>
      <c r="O297" s="80">
        <v>0</v>
      </c>
      <c r="P297" s="80">
        <v>0</v>
      </c>
      <c r="Q297" s="80">
        <v>0</v>
      </c>
      <c r="R297" s="80">
        <v>0</v>
      </c>
      <c r="S297" s="80">
        <v>0</v>
      </c>
      <c r="T297" s="80">
        <v>0</v>
      </c>
      <c r="U297" s="80">
        <v>0</v>
      </c>
      <c r="V297" s="80">
        <v>0</v>
      </c>
      <c r="W297" s="80">
        <v>0</v>
      </c>
      <c r="X297" s="80">
        <v>0</v>
      </c>
      <c r="Y297" s="80">
        <v>0</v>
      </c>
      <c r="Z297" s="80">
        <v>0</v>
      </c>
      <c r="AA297" s="80">
        <v>0</v>
      </c>
      <c r="AB297" s="80">
        <v>0</v>
      </c>
      <c r="AC297" s="80">
        <v>0</v>
      </c>
      <c r="AD297" s="80">
        <v>0</v>
      </c>
      <c r="AE297" s="80">
        <v>0</v>
      </c>
      <c r="AF297" s="80">
        <v>0</v>
      </c>
      <c r="AG297" s="80">
        <v>0</v>
      </c>
      <c r="AH297" s="80">
        <v>0</v>
      </c>
      <c r="AI297" s="80">
        <v>0</v>
      </c>
      <c r="AJ297" s="80">
        <v>0</v>
      </c>
      <c r="AK297" s="80"/>
      <c r="AL297" s="80"/>
    </row>
    <row r="298" spans="1:38" ht="16.350000000000001" customHeight="1">
      <c r="A298" s="79" t="s">
        <v>651</v>
      </c>
      <c r="B298" s="80">
        <v>0</v>
      </c>
      <c r="C298" s="80">
        <v>0</v>
      </c>
      <c r="D298" s="80">
        <v>0</v>
      </c>
      <c r="E298" s="80">
        <v>0</v>
      </c>
      <c r="F298" s="80">
        <v>0</v>
      </c>
      <c r="G298" s="80">
        <v>0</v>
      </c>
      <c r="H298" s="80">
        <v>0</v>
      </c>
      <c r="I298" s="80">
        <v>0</v>
      </c>
      <c r="J298" s="80">
        <v>0</v>
      </c>
      <c r="K298" s="80">
        <v>0</v>
      </c>
      <c r="L298" s="80">
        <v>0</v>
      </c>
      <c r="M298" s="80">
        <v>0</v>
      </c>
      <c r="N298" s="80">
        <v>0</v>
      </c>
      <c r="O298" s="80">
        <v>0</v>
      </c>
      <c r="P298" s="80">
        <v>0</v>
      </c>
      <c r="Q298" s="80">
        <v>0</v>
      </c>
      <c r="R298" s="80">
        <v>0</v>
      </c>
      <c r="S298" s="80">
        <v>0</v>
      </c>
      <c r="T298" s="80">
        <v>0</v>
      </c>
      <c r="U298" s="80">
        <v>0</v>
      </c>
      <c r="V298" s="80">
        <v>0</v>
      </c>
      <c r="W298" s="80">
        <v>0</v>
      </c>
      <c r="X298" s="80">
        <v>0</v>
      </c>
      <c r="Y298" s="80">
        <v>0</v>
      </c>
      <c r="Z298" s="80">
        <v>0</v>
      </c>
      <c r="AA298" s="80">
        <v>0</v>
      </c>
      <c r="AB298" s="80">
        <v>0</v>
      </c>
      <c r="AC298" s="80">
        <v>0</v>
      </c>
      <c r="AD298" s="80">
        <v>0</v>
      </c>
      <c r="AE298" s="80">
        <v>0</v>
      </c>
      <c r="AF298" s="80">
        <v>0</v>
      </c>
      <c r="AG298" s="80">
        <v>0</v>
      </c>
      <c r="AH298" s="80">
        <v>0</v>
      </c>
      <c r="AI298" s="80">
        <v>0</v>
      </c>
      <c r="AJ298" s="80">
        <v>0</v>
      </c>
      <c r="AK298" s="80"/>
      <c r="AL298" s="80"/>
    </row>
    <row r="299" spans="1:38" ht="16.350000000000001" customHeight="1">
      <c r="A299" s="79" t="s">
        <v>652</v>
      </c>
      <c r="B299" s="80">
        <v>0</v>
      </c>
      <c r="C299" s="80">
        <v>0</v>
      </c>
      <c r="D299" s="80">
        <v>0</v>
      </c>
      <c r="E299" s="80">
        <v>0</v>
      </c>
      <c r="F299" s="80">
        <v>0</v>
      </c>
      <c r="G299" s="80">
        <v>0</v>
      </c>
      <c r="H299" s="80">
        <v>0</v>
      </c>
      <c r="I299" s="80">
        <v>0</v>
      </c>
      <c r="J299" s="80">
        <v>0</v>
      </c>
      <c r="K299" s="80">
        <v>0</v>
      </c>
      <c r="L299" s="80">
        <v>0</v>
      </c>
      <c r="M299" s="80">
        <v>0</v>
      </c>
      <c r="N299" s="80">
        <v>0</v>
      </c>
      <c r="O299" s="80">
        <v>0</v>
      </c>
      <c r="P299" s="80">
        <v>0</v>
      </c>
      <c r="Q299" s="80">
        <v>0</v>
      </c>
      <c r="R299" s="80">
        <v>0</v>
      </c>
      <c r="S299" s="80">
        <v>0</v>
      </c>
      <c r="T299" s="80">
        <v>0</v>
      </c>
      <c r="U299" s="80">
        <v>0</v>
      </c>
      <c r="V299" s="80">
        <v>0</v>
      </c>
      <c r="W299" s="80">
        <v>0</v>
      </c>
      <c r="X299" s="80">
        <v>0</v>
      </c>
      <c r="Y299" s="80">
        <v>0</v>
      </c>
      <c r="Z299" s="80">
        <v>0</v>
      </c>
      <c r="AA299" s="80">
        <v>0</v>
      </c>
      <c r="AB299" s="80">
        <v>0</v>
      </c>
      <c r="AC299" s="80">
        <v>0</v>
      </c>
      <c r="AD299" s="80">
        <v>0</v>
      </c>
      <c r="AE299" s="80">
        <v>0</v>
      </c>
      <c r="AF299" s="80">
        <v>0</v>
      </c>
      <c r="AG299" s="80">
        <v>0</v>
      </c>
      <c r="AH299" s="80">
        <v>0</v>
      </c>
      <c r="AI299" s="80">
        <v>0</v>
      </c>
      <c r="AJ299" s="80">
        <v>0</v>
      </c>
      <c r="AK299" s="80"/>
      <c r="AL299" s="80"/>
    </row>
    <row r="300" spans="1:38" ht="16.350000000000001" customHeight="1">
      <c r="A300" s="79" t="s">
        <v>653</v>
      </c>
      <c r="B300" s="80">
        <v>0</v>
      </c>
      <c r="C300" s="80">
        <v>0</v>
      </c>
      <c r="D300" s="80">
        <v>0</v>
      </c>
      <c r="E300" s="80">
        <v>0</v>
      </c>
      <c r="F300" s="80">
        <v>0</v>
      </c>
      <c r="G300" s="80">
        <v>0</v>
      </c>
      <c r="H300" s="80">
        <v>0</v>
      </c>
      <c r="I300" s="80">
        <v>0</v>
      </c>
      <c r="J300" s="80">
        <v>0</v>
      </c>
      <c r="K300" s="80">
        <v>0</v>
      </c>
      <c r="L300" s="80">
        <v>0</v>
      </c>
      <c r="M300" s="80">
        <v>0</v>
      </c>
      <c r="N300" s="80">
        <v>0</v>
      </c>
      <c r="O300" s="80">
        <v>0</v>
      </c>
      <c r="P300" s="80">
        <v>0</v>
      </c>
      <c r="Q300" s="80">
        <v>0</v>
      </c>
      <c r="R300" s="80">
        <v>0</v>
      </c>
      <c r="S300" s="80">
        <v>0</v>
      </c>
      <c r="T300" s="80">
        <v>0</v>
      </c>
      <c r="U300" s="80">
        <v>0</v>
      </c>
      <c r="V300" s="80">
        <v>0</v>
      </c>
      <c r="W300" s="80">
        <v>0</v>
      </c>
      <c r="X300" s="80">
        <v>0</v>
      </c>
      <c r="Y300" s="80">
        <v>0</v>
      </c>
      <c r="Z300" s="80">
        <v>0</v>
      </c>
      <c r="AA300" s="80">
        <v>0</v>
      </c>
      <c r="AB300" s="80">
        <v>0</v>
      </c>
      <c r="AC300" s="80">
        <v>0</v>
      </c>
      <c r="AD300" s="80">
        <v>0</v>
      </c>
      <c r="AE300" s="80">
        <v>0</v>
      </c>
      <c r="AF300" s="80">
        <v>0</v>
      </c>
      <c r="AG300" s="80">
        <v>0</v>
      </c>
      <c r="AH300" s="80">
        <v>0</v>
      </c>
      <c r="AI300" s="80">
        <v>0</v>
      </c>
      <c r="AJ300" s="80">
        <v>0</v>
      </c>
      <c r="AK300" s="80"/>
      <c r="AL300" s="80"/>
    </row>
    <row r="301" spans="1:38" ht="16.350000000000001" customHeight="1">
      <c r="A301" s="79" t="s">
        <v>654</v>
      </c>
      <c r="B301" s="80">
        <v>0</v>
      </c>
      <c r="C301" s="80">
        <v>0</v>
      </c>
      <c r="D301" s="80">
        <v>0</v>
      </c>
      <c r="E301" s="80">
        <v>0</v>
      </c>
      <c r="F301" s="80">
        <v>0</v>
      </c>
      <c r="G301" s="80">
        <v>0</v>
      </c>
      <c r="H301" s="80">
        <v>0</v>
      </c>
      <c r="I301" s="80">
        <v>0</v>
      </c>
      <c r="J301" s="80">
        <v>0</v>
      </c>
      <c r="K301" s="80">
        <v>0</v>
      </c>
      <c r="L301" s="80">
        <v>0</v>
      </c>
      <c r="M301" s="80">
        <v>0</v>
      </c>
      <c r="N301" s="80">
        <v>0</v>
      </c>
      <c r="O301" s="80">
        <v>0</v>
      </c>
      <c r="P301" s="80">
        <v>0</v>
      </c>
      <c r="Q301" s="80">
        <v>0</v>
      </c>
      <c r="R301" s="80">
        <v>0</v>
      </c>
      <c r="S301" s="80">
        <v>0</v>
      </c>
      <c r="T301" s="80">
        <v>0</v>
      </c>
      <c r="U301" s="80">
        <v>0</v>
      </c>
      <c r="V301" s="80">
        <v>0</v>
      </c>
      <c r="W301" s="80">
        <v>0</v>
      </c>
      <c r="X301" s="80">
        <v>0</v>
      </c>
      <c r="Y301" s="80">
        <v>0</v>
      </c>
      <c r="Z301" s="80">
        <v>0</v>
      </c>
      <c r="AA301" s="80">
        <v>0</v>
      </c>
      <c r="AB301" s="80">
        <v>0</v>
      </c>
      <c r="AC301" s="80">
        <v>0</v>
      </c>
      <c r="AD301" s="80">
        <v>0</v>
      </c>
      <c r="AE301" s="80">
        <v>0</v>
      </c>
      <c r="AF301" s="80">
        <v>0</v>
      </c>
      <c r="AG301" s="80">
        <v>0</v>
      </c>
      <c r="AH301" s="80">
        <v>0</v>
      </c>
      <c r="AI301" s="80">
        <v>0</v>
      </c>
      <c r="AJ301" s="80">
        <v>0</v>
      </c>
      <c r="AK301" s="80"/>
      <c r="AL301" s="80"/>
    </row>
    <row r="302" spans="1:38" ht="16.350000000000001" customHeight="1">
      <c r="A302" s="79" t="s">
        <v>655</v>
      </c>
      <c r="B302" s="80">
        <v>0</v>
      </c>
      <c r="C302" s="80">
        <v>0</v>
      </c>
      <c r="D302" s="80">
        <v>0</v>
      </c>
      <c r="E302" s="80">
        <v>0</v>
      </c>
      <c r="F302" s="80">
        <v>0</v>
      </c>
      <c r="G302" s="80">
        <v>0</v>
      </c>
      <c r="H302" s="80">
        <v>0</v>
      </c>
      <c r="I302" s="80">
        <v>0</v>
      </c>
      <c r="J302" s="80">
        <v>0</v>
      </c>
      <c r="K302" s="80">
        <v>0</v>
      </c>
      <c r="L302" s="80">
        <v>0</v>
      </c>
      <c r="M302" s="80">
        <v>0</v>
      </c>
      <c r="N302" s="80">
        <v>0</v>
      </c>
      <c r="O302" s="80">
        <v>0</v>
      </c>
      <c r="P302" s="80">
        <v>0</v>
      </c>
      <c r="Q302" s="80">
        <v>0</v>
      </c>
      <c r="R302" s="80">
        <v>0</v>
      </c>
      <c r="S302" s="80">
        <v>0</v>
      </c>
      <c r="T302" s="80">
        <v>0</v>
      </c>
      <c r="U302" s="80">
        <v>0</v>
      </c>
      <c r="V302" s="80">
        <v>0</v>
      </c>
      <c r="W302" s="80">
        <v>0</v>
      </c>
      <c r="X302" s="80">
        <v>0</v>
      </c>
      <c r="Y302" s="80">
        <v>0</v>
      </c>
      <c r="Z302" s="80">
        <v>0</v>
      </c>
      <c r="AA302" s="80">
        <v>0</v>
      </c>
      <c r="AB302" s="80">
        <v>0</v>
      </c>
      <c r="AC302" s="80">
        <v>0</v>
      </c>
      <c r="AD302" s="80">
        <v>0</v>
      </c>
      <c r="AE302" s="80">
        <v>0</v>
      </c>
      <c r="AF302" s="80">
        <v>0</v>
      </c>
      <c r="AG302" s="80">
        <v>0</v>
      </c>
      <c r="AH302" s="80">
        <v>0</v>
      </c>
      <c r="AI302" s="80">
        <v>0</v>
      </c>
      <c r="AJ302" s="80">
        <v>0</v>
      </c>
      <c r="AK302" s="80"/>
      <c r="AL302" s="80"/>
    </row>
    <row r="303" spans="1:38" ht="16.350000000000001" customHeight="1">
      <c r="A303" s="79" t="s">
        <v>656</v>
      </c>
      <c r="B303" s="80">
        <v>0</v>
      </c>
      <c r="C303" s="80">
        <v>0</v>
      </c>
      <c r="D303" s="80">
        <v>0</v>
      </c>
      <c r="E303" s="80">
        <v>0</v>
      </c>
      <c r="F303" s="80">
        <v>0</v>
      </c>
      <c r="G303" s="80">
        <v>0</v>
      </c>
      <c r="H303" s="80">
        <v>0</v>
      </c>
      <c r="I303" s="80">
        <v>0</v>
      </c>
      <c r="J303" s="80">
        <v>0</v>
      </c>
      <c r="K303" s="80">
        <v>0</v>
      </c>
      <c r="L303" s="80">
        <v>0</v>
      </c>
      <c r="M303" s="80">
        <v>0</v>
      </c>
      <c r="N303" s="80">
        <v>0</v>
      </c>
      <c r="O303" s="80">
        <v>0</v>
      </c>
      <c r="P303" s="80">
        <v>0</v>
      </c>
      <c r="Q303" s="80">
        <v>0</v>
      </c>
      <c r="R303" s="80">
        <v>0</v>
      </c>
      <c r="S303" s="80">
        <v>0</v>
      </c>
      <c r="T303" s="80">
        <v>0</v>
      </c>
      <c r="U303" s="80">
        <v>0</v>
      </c>
      <c r="V303" s="80">
        <v>0</v>
      </c>
      <c r="W303" s="80">
        <v>0</v>
      </c>
      <c r="X303" s="80">
        <v>0</v>
      </c>
      <c r="Y303" s="80">
        <v>0</v>
      </c>
      <c r="Z303" s="80">
        <v>0</v>
      </c>
      <c r="AA303" s="80">
        <v>0</v>
      </c>
      <c r="AB303" s="80">
        <v>0</v>
      </c>
      <c r="AC303" s="80">
        <v>0</v>
      </c>
      <c r="AD303" s="80">
        <v>0</v>
      </c>
      <c r="AE303" s="80">
        <v>0</v>
      </c>
      <c r="AF303" s="80">
        <v>0</v>
      </c>
      <c r="AG303" s="80">
        <v>0</v>
      </c>
      <c r="AH303" s="80">
        <v>0</v>
      </c>
      <c r="AI303" s="80">
        <v>0</v>
      </c>
      <c r="AJ303" s="80">
        <v>0</v>
      </c>
      <c r="AK303" s="80"/>
      <c r="AL303" s="80"/>
    </row>
    <row r="304" spans="1:38" ht="16.350000000000001" customHeight="1">
      <c r="A304" s="79" t="s">
        <v>657</v>
      </c>
      <c r="B304" s="80">
        <v>0</v>
      </c>
      <c r="C304" s="80">
        <v>0</v>
      </c>
      <c r="D304" s="80">
        <v>0</v>
      </c>
      <c r="E304" s="80">
        <v>0</v>
      </c>
      <c r="F304" s="80">
        <v>0</v>
      </c>
      <c r="G304" s="80">
        <v>0</v>
      </c>
      <c r="H304" s="80">
        <v>0</v>
      </c>
      <c r="I304" s="80">
        <v>0</v>
      </c>
      <c r="J304" s="80">
        <v>0</v>
      </c>
      <c r="K304" s="80">
        <v>0</v>
      </c>
      <c r="L304" s="80">
        <v>0</v>
      </c>
      <c r="M304" s="80">
        <v>0</v>
      </c>
      <c r="N304" s="80">
        <v>0</v>
      </c>
      <c r="O304" s="80">
        <v>0</v>
      </c>
      <c r="P304" s="80">
        <v>0</v>
      </c>
      <c r="Q304" s="80">
        <v>0</v>
      </c>
      <c r="R304" s="80">
        <v>0</v>
      </c>
      <c r="S304" s="80">
        <v>0</v>
      </c>
      <c r="T304" s="80">
        <v>0</v>
      </c>
      <c r="U304" s="80">
        <v>0</v>
      </c>
      <c r="V304" s="80">
        <v>0</v>
      </c>
      <c r="W304" s="80">
        <v>0</v>
      </c>
      <c r="X304" s="80">
        <v>0</v>
      </c>
      <c r="Y304" s="80">
        <v>0</v>
      </c>
      <c r="Z304" s="80">
        <v>0</v>
      </c>
      <c r="AA304" s="80">
        <v>0</v>
      </c>
      <c r="AB304" s="80">
        <v>0</v>
      </c>
      <c r="AC304" s="80">
        <v>0</v>
      </c>
      <c r="AD304" s="80">
        <v>0</v>
      </c>
      <c r="AE304" s="80">
        <v>0</v>
      </c>
      <c r="AF304" s="80">
        <v>0</v>
      </c>
      <c r="AG304" s="80">
        <v>0</v>
      </c>
      <c r="AH304" s="80">
        <v>0</v>
      </c>
      <c r="AI304" s="80">
        <v>0</v>
      </c>
      <c r="AJ304" s="80">
        <v>0</v>
      </c>
      <c r="AK304" s="80"/>
      <c r="AL304" s="80"/>
    </row>
    <row r="305" spans="1:38" ht="16.350000000000001" customHeight="1">
      <c r="A305" s="79" t="s">
        <v>658</v>
      </c>
      <c r="B305" s="80">
        <v>0</v>
      </c>
      <c r="C305" s="80">
        <v>0</v>
      </c>
      <c r="D305" s="80">
        <v>0</v>
      </c>
      <c r="E305" s="80">
        <v>0</v>
      </c>
      <c r="F305" s="80">
        <v>0</v>
      </c>
      <c r="G305" s="80">
        <v>0</v>
      </c>
      <c r="H305" s="80">
        <v>0</v>
      </c>
      <c r="I305" s="80">
        <v>0</v>
      </c>
      <c r="J305" s="80">
        <v>0</v>
      </c>
      <c r="K305" s="80">
        <v>0</v>
      </c>
      <c r="L305" s="80">
        <v>0</v>
      </c>
      <c r="M305" s="80">
        <v>0</v>
      </c>
      <c r="N305" s="80">
        <v>0</v>
      </c>
      <c r="O305" s="80">
        <v>0</v>
      </c>
      <c r="P305" s="80">
        <v>0</v>
      </c>
      <c r="Q305" s="80">
        <v>0</v>
      </c>
      <c r="R305" s="80">
        <v>0</v>
      </c>
      <c r="S305" s="80">
        <v>0</v>
      </c>
      <c r="T305" s="80">
        <v>0</v>
      </c>
      <c r="U305" s="80">
        <v>0</v>
      </c>
      <c r="V305" s="80">
        <v>0</v>
      </c>
      <c r="W305" s="80">
        <v>0</v>
      </c>
      <c r="X305" s="80">
        <v>0</v>
      </c>
      <c r="Y305" s="80">
        <v>0</v>
      </c>
      <c r="Z305" s="80">
        <v>0</v>
      </c>
      <c r="AA305" s="80">
        <v>0</v>
      </c>
      <c r="AB305" s="80">
        <v>0</v>
      </c>
      <c r="AC305" s="80">
        <v>0</v>
      </c>
      <c r="AD305" s="80">
        <v>0</v>
      </c>
      <c r="AE305" s="80">
        <v>0</v>
      </c>
      <c r="AF305" s="80">
        <v>0</v>
      </c>
      <c r="AG305" s="80">
        <v>0</v>
      </c>
      <c r="AH305" s="80">
        <v>0</v>
      </c>
      <c r="AI305" s="80">
        <v>0</v>
      </c>
      <c r="AJ305" s="80">
        <v>0</v>
      </c>
      <c r="AK305" s="80"/>
      <c r="AL305" s="80"/>
    </row>
    <row r="306" spans="1:38" ht="16.350000000000001" customHeight="1">
      <c r="A306" s="79" t="s">
        <v>659</v>
      </c>
      <c r="B306" s="80">
        <v>0</v>
      </c>
      <c r="C306" s="80">
        <v>0</v>
      </c>
      <c r="D306" s="80">
        <v>0</v>
      </c>
      <c r="E306" s="80">
        <v>0</v>
      </c>
      <c r="F306" s="80">
        <v>0</v>
      </c>
      <c r="G306" s="80">
        <v>0</v>
      </c>
      <c r="H306" s="80">
        <v>0</v>
      </c>
      <c r="I306" s="80">
        <v>0</v>
      </c>
      <c r="J306" s="80">
        <v>0</v>
      </c>
      <c r="K306" s="80">
        <v>0</v>
      </c>
      <c r="L306" s="80">
        <v>0</v>
      </c>
      <c r="M306" s="80">
        <v>0</v>
      </c>
      <c r="N306" s="80">
        <v>0</v>
      </c>
      <c r="O306" s="80">
        <v>0</v>
      </c>
      <c r="P306" s="80">
        <v>0</v>
      </c>
      <c r="Q306" s="80">
        <v>0</v>
      </c>
      <c r="R306" s="80">
        <v>0</v>
      </c>
      <c r="S306" s="80">
        <v>0</v>
      </c>
      <c r="T306" s="80">
        <v>0</v>
      </c>
      <c r="U306" s="80">
        <v>0</v>
      </c>
      <c r="V306" s="80">
        <v>0</v>
      </c>
      <c r="W306" s="80">
        <v>0</v>
      </c>
      <c r="X306" s="80">
        <v>0</v>
      </c>
      <c r="Y306" s="80">
        <v>0</v>
      </c>
      <c r="Z306" s="80">
        <v>0</v>
      </c>
      <c r="AA306" s="80">
        <v>0</v>
      </c>
      <c r="AB306" s="80">
        <v>0</v>
      </c>
      <c r="AC306" s="80">
        <v>0</v>
      </c>
      <c r="AD306" s="80">
        <v>0</v>
      </c>
      <c r="AE306" s="80">
        <v>0</v>
      </c>
      <c r="AF306" s="80">
        <v>0</v>
      </c>
      <c r="AG306" s="80">
        <v>0</v>
      </c>
      <c r="AH306" s="80">
        <v>0</v>
      </c>
      <c r="AI306" s="80">
        <v>0</v>
      </c>
      <c r="AJ306" s="80">
        <v>0</v>
      </c>
      <c r="AK306" s="80"/>
      <c r="AL306" s="80"/>
    </row>
    <row r="307" spans="1:38" ht="16.350000000000001" customHeight="1">
      <c r="A307" s="79" t="s">
        <v>660</v>
      </c>
      <c r="B307" s="80">
        <v>0</v>
      </c>
      <c r="C307" s="80">
        <v>0</v>
      </c>
      <c r="D307" s="80">
        <v>0</v>
      </c>
      <c r="E307" s="80">
        <v>0</v>
      </c>
      <c r="F307" s="80">
        <v>0</v>
      </c>
      <c r="G307" s="80">
        <v>0</v>
      </c>
      <c r="H307" s="80">
        <v>0</v>
      </c>
      <c r="I307" s="80">
        <v>0</v>
      </c>
      <c r="J307" s="80">
        <v>0</v>
      </c>
      <c r="K307" s="80">
        <v>0</v>
      </c>
      <c r="L307" s="80">
        <v>0</v>
      </c>
      <c r="M307" s="80">
        <v>0</v>
      </c>
      <c r="N307" s="80">
        <v>0</v>
      </c>
      <c r="O307" s="80">
        <v>0</v>
      </c>
      <c r="P307" s="80">
        <v>0</v>
      </c>
      <c r="Q307" s="80">
        <v>0</v>
      </c>
      <c r="R307" s="80">
        <v>0</v>
      </c>
      <c r="S307" s="80">
        <v>0</v>
      </c>
      <c r="T307" s="80">
        <v>0</v>
      </c>
      <c r="U307" s="80">
        <v>0</v>
      </c>
      <c r="V307" s="80">
        <v>0</v>
      </c>
      <c r="W307" s="80">
        <v>0</v>
      </c>
      <c r="X307" s="80">
        <v>0</v>
      </c>
      <c r="Y307" s="80">
        <v>0</v>
      </c>
      <c r="Z307" s="80">
        <v>0</v>
      </c>
      <c r="AA307" s="80">
        <v>0</v>
      </c>
      <c r="AB307" s="80">
        <v>0</v>
      </c>
      <c r="AC307" s="80">
        <v>0</v>
      </c>
      <c r="AD307" s="80">
        <v>0</v>
      </c>
      <c r="AE307" s="80">
        <v>0</v>
      </c>
      <c r="AF307" s="80">
        <v>0</v>
      </c>
      <c r="AG307" s="80">
        <v>0</v>
      </c>
      <c r="AH307" s="80">
        <v>0</v>
      </c>
      <c r="AI307" s="80">
        <v>0</v>
      </c>
      <c r="AJ307" s="80">
        <v>0</v>
      </c>
      <c r="AK307" s="80"/>
      <c r="AL307" s="80"/>
    </row>
    <row r="308" spans="1:38" ht="16.350000000000001" customHeight="1">
      <c r="A308" s="79" t="s">
        <v>661</v>
      </c>
      <c r="B308" s="80">
        <v>0</v>
      </c>
      <c r="C308" s="80">
        <v>0</v>
      </c>
      <c r="D308" s="80">
        <v>0</v>
      </c>
      <c r="E308" s="80">
        <v>0</v>
      </c>
      <c r="F308" s="80">
        <v>0</v>
      </c>
      <c r="G308" s="80">
        <v>0</v>
      </c>
      <c r="H308" s="80">
        <v>0</v>
      </c>
      <c r="I308" s="80">
        <v>0</v>
      </c>
      <c r="J308" s="80">
        <v>0</v>
      </c>
      <c r="K308" s="80">
        <v>0</v>
      </c>
      <c r="L308" s="80">
        <v>0</v>
      </c>
      <c r="M308" s="80">
        <v>0</v>
      </c>
      <c r="N308" s="80">
        <v>0</v>
      </c>
      <c r="O308" s="80">
        <v>0</v>
      </c>
      <c r="P308" s="80">
        <v>0</v>
      </c>
      <c r="Q308" s="80">
        <v>0</v>
      </c>
      <c r="R308" s="80">
        <v>0</v>
      </c>
      <c r="S308" s="80">
        <v>0</v>
      </c>
      <c r="T308" s="80">
        <v>0</v>
      </c>
      <c r="U308" s="80">
        <v>0</v>
      </c>
      <c r="V308" s="80">
        <v>0</v>
      </c>
      <c r="W308" s="80">
        <v>0</v>
      </c>
      <c r="X308" s="80">
        <v>0</v>
      </c>
      <c r="Y308" s="80">
        <v>0</v>
      </c>
      <c r="Z308" s="80">
        <v>0</v>
      </c>
      <c r="AA308" s="80">
        <v>0</v>
      </c>
      <c r="AB308" s="80">
        <v>0</v>
      </c>
      <c r="AC308" s="80">
        <v>0</v>
      </c>
      <c r="AD308" s="80">
        <v>0</v>
      </c>
      <c r="AE308" s="80">
        <v>0</v>
      </c>
      <c r="AF308" s="80">
        <v>0</v>
      </c>
      <c r="AG308" s="80">
        <v>0</v>
      </c>
      <c r="AH308" s="80">
        <v>0</v>
      </c>
      <c r="AI308" s="80">
        <v>0</v>
      </c>
      <c r="AJ308" s="80">
        <v>0</v>
      </c>
      <c r="AK308" s="80"/>
      <c r="AL308" s="80"/>
    </row>
    <row r="309" spans="1:38" ht="16.350000000000001" customHeight="1">
      <c r="A309" s="79" t="s">
        <v>662</v>
      </c>
      <c r="B309" s="80">
        <v>0</v>
      </c>
      <c r="C309" s="80">
        <v>0</v>
      </c>
      <c r="D309" s="80">
        <v>0</v>
      </c>
      <c r="E309" s="80">
        <v>0</v>
      </c>
      <c r="F309" s="80">
        <v>0</v>
      </c>
      <c r="G309" s="80">
        <v>0</v>
      </c>
      <c r="H309" s="80">
        <v>0</v>
      </c>
      <c r="I309" s="80">
        <v>0</v>
      </c>
      <c r="J309" s="80">
        <v>0</v>
      </c>
      <c r="K309" s="80">
        <v>0</v>
      </c>
      <c r="L309" s="80">
        <v>0</v>
      </c>
      <c r="M309" s="80">
        <v>0</v>
      </c>
      <c r="N309" s="80">
        <v>0</v>
      </c>
      <c r="O309" s="80">
        <v>0</v>
      </c>
      <c r="P309" s="80">
        <v>0</v>
      </c>
      <c r="Q309" s="80">
        <v>0</v>
      </c>
      <c r="R309" s="80">
        <v>0</v>
      </c>
      <c r="S309" s="80">
        <v>0</v>
      </c>
      <c r="T309" s="80">
        <v>0</v>
      </c>
      <c r="U309" s="80">
        <v>0</v>
      </c>
      <c r="V309" s="80">
        <v>0</v>
      </c>
      <c r="W309" s="80">
        <v>0</v>
      </c>
      <c r="X309" s="80">
        <v>0</v>
      </c>
      <c r="Y309" s="80">
        <v>0</v>
      </c>
      <c r="Z309" s="80">
        <v>0</v>
      </c>
      <c r="AA309" s="80">
        <v>0</v>
      </c>
      <c r="AB309" s="80">
        <v>0</v>
      </c>
      <c r="AC309" s="80">
        <v>0</v>
      </c>
      <c r="AD309" s="80">
        <v>0</v>
      </c>
      <c r="AE309" s="80">
        <v>0</v>
      </c>
      <c r="AF309" s="80">
        <v>0</v>
      </c>
      <c r="AG309" s="80">
        <v>0</v>
      </c>
      <c r="AH309" s="80">
        <v>0</v>
      </c>
      <c r="AI309" s="80">
        <v>0</v>
      </c>
      <c r="AJ309" s="80">
        <v>0</v>
      </c>
      <c r="AK309" s="80"/>
      <c r="AL309" s="80"/>
    </row>
    <row r="310" spans="1:38" ht="16.350000000000001" customHeight="1">
      <c r="A310" s="79" t="s">
        <v>663</v>
      </c>
      <c r="B310" s="80">
        <v>0</v>
      </c>
      <c r="C310" s="80">
        <v>0</v>
      </c>
      <c r="D310" s="80">
        <v>0</v>
      </c>
      <c r="E310" s="80">
        <v>0</v>
      </c>
      <c r="F310" s="80">
        <v>0</v>
      </c>
      <c r="G310" s="80">
        <v>0</v>
      </c>
      <c r="H310" s="80">
        <v>0</v>
      </c>
      <c r="I310" s="80">
        <v>0</v>
      </c>
      <c r="J310" s="80">
        <v>0</v>
      </c>
      <c r="K310" s="80">
        <v>0</v>
      </c>
      <c r="L310" s="80">
        <v>0</v>
      </c>
      <c r="M310" s="80">
        <v>0</v>
      </c>
      <c r="N310" s="80">
        <v>0</v>
      </c>
      <c r="O310" s="80">
        <v>0</v>
      </c>
      <c r="P310" s="80">
        <v>0</v>
      </c>
      <c r="Q310" s="80">
        <v>0</v>
      </c>
      <c r="R310" s="80">
        <v>0</v>
      </c>
      <c r="S310" s="80">
        <v>0</v>
      </c>
      <c r="T310" s="80">
        <v>0</v>
      </c>
      <c r="U310" s="80">
        <v>0</v>
      </c>
      <c r="V310" s="80">
        <v>0</v>
      </c>
      <c r="W310" s="80">
        <v>0</v>
      </c>
      <c r="X310" s="80">
        <v>0</v>
      </c>
      <c r="Y310" s="80">
        <v>0</v>
      </c>
      <c r="Z310" s="80">
        <v>0</v>
      </c>
      <c r="AA310" s="80">
        <v>0</v>
      </c>
      <c r="AB310" s="80">
        <v>0</v>
      </c>
      <c r="AC310" s="80">
        <v>0</v>
      </c>
      <c r="AD310" s="80">
        <v>0</v>
      </c>
      <c r="AE310" s="80">
        <v>0</v>
      </c>
      <c r="AF310" s="80">
        <v>0</v>
      </c>
      <c r="AG310" s="80">
        <v>0</v>
      </c>
      <c r="AH310" s="80">
        <v>0</v>
      </c>
      <c r="AI310" s="80">
        <v>0</v>
      </c>
      <c r="AJ310" s="80">
        <v>0</v>
      </c>
      <c r="AK310" s="80"/>
      <c r="AL310" s="80"/>
    </row>
    <row r="311" spans="1:38" ht="16.350000000000001" customHeight="1">
      <c r="A311" s="79" t="s">
        <v>664</v>
      </c>
      <c r="B311" s="80">
        <v>0</v>
      </c>
      <c r="C311" s="80">
        <v>0</v>
      </c>
      <c r="D311" s="80">
        <v>0</v>
      </c>
      <c r="E311" s="80">
        <v>0</v>
      </c>
      <c r="F311" s="80">
        <v>0</v>
      </c>
      <c r="G311" s="80">
        <v>0</v>
      </c>
      <c r="H311" s="80">
        <v>0</v>
      </c>
      <c r="I311" s="80">
        <v>0</v>
      </c>
      <c r="J311" s="80">
        <v>0</v>
      </c>
      <c r="K311" s="80">
        <v>0</v>
      </c>
      <c r="L311" s="80">
        <v>0</v>
      </c>
      <c r="M311" s="80">
        <v>0</v>
      </c>
      <c r="N311" s="80">
        <v>0</v>
      </c>
      <c r="O311" s="80">
        <v>0</v>
      </c>
      <c r="P311" s="80">
        <v>0</v>
      </c>
      <c r="Q311" s="80">
        <v>0</v>
      </c>
      <c r="R311" s="80">
        <v>0</v>
      </c>
      <c r="S311" s="80">
        <v>0</v>
      </c>
      <c r="T311" s="80">
        <v>0</v>
      </c>
      <c r="U311" s="80">
        <v>0</v>
      </c>
      <c r="V311" s="80">
        <v>0</v>
      </c>
      <c r="W311" s="80">
        <v>0</v>
      </c>
      <c r="X311" s="80">
        <v>0</v>
      </c>
      <c r="Y311" s="80">
        <v>0</v>
      </c>
      <c r="Z311" s="80">
        <v>0</v>
      </c>
      <c r="AA311" s="80">
        <v>0</v>
      </c>
      <c r="AB311" s="80">
        <v>0</v>
      </c>
      <c r="AC311" s="80">
        <v>0</v>
      </c>
      <c r="AD311" s="80">
        <v>0</v>
      </c>
      <c r="AE311" s="80">
        <v>0</v>
      </c>
      <c r="AF311" s="80">
        <v>0</v>
      </c>
      <c r="AG311" s="80">
        <v>0</v>
      </c>
      <c r="AH311" s="80">
        <v>0</v>
      </c>
      <c r="AI311" s="80">
        <v>0</v>
      </c>
      <c r="AJ311" s="80">
        <v>0</v>
      </c>
      <c r="AK311" s="80"/>
      <c r="AL311" s="80"/>
    </row>
    <row r="312" spans="1:38" ht="16.350000000000001" customHeight="1">
      <c r="A312" s="79" t="s">
        <v>665</v>
      </c>
      <c r="B312" s="80">
        <v>0</v>
      </c>
      <c r="C312" s="80">
        <v>0</v>
      </c>
      <c r="D312" s="80">
        <v>0</v>
      </c>
      <c r="E312" s="80">
        <v>0</v>
      </c>
      <c r="F312" s="80">
        <v>0</v>
      </c>
      <c r="G312" s="80">
        <v>0</v>
      </c>
      <c r="H312" s="80">
        <v>0</v>
      </c>
      <c r="I312" s="80">
        <v>0</v>
      </c>
      <c r="J312" s="80">
        <v>0</v>
      </c>
      <c r="K312" s="80">
        <v>0</v>
      </c>
      <c r="L312" s="80">
        <v>0</v>
      </c>
      <c r="M312" s="80">
        <v>0</v>
      </c>
      <c r="N312" s="80">
        <v>0</v>
      </c>
      <c r="O312" s="80">
        <v>0</v>
      </c>
      <c r="P312" s="80">
        <v>0</v>
      </c>
      <c r="Q312" s="80">
        <v>0</v>
      </c>
      <c r="R312" s="80">
        <v>0</v>
      </c>
      <c r="S312" s="80">
        <v>0</v>
      </c>
      <c r="T312" s="80">
        <v>0</v>
      </c>
      <c r="U312" s="80">
        <v>0</v>
      </c>
      <c r="V312" s="80">
        <v>0</v>
      </c>
      <c r="W312" s="80">
        <v>0</v>
      </c>
      <c r="X312" s="80">
        <v>0</v>
      </c>
      <c r="Y312" s="80">
        <v>0</v>
      </c>
      <c r="Z312" s="80">
        <v>0</v>
      </c>
      <c r="AA312" s="80">
        <v>0</v>
      </c>
      <c r="AB312" s="80">
        <v>0</v>
      </c>
      <c r="AC312" s="80">
        <v>0</v>
      </c>
      <c r="AD312" s="80">
        <v>0</v>
      </c>
      <c r="AE312" s="80">
        <v>0</v>
      </c>
      <c r="AF312" s="80">
        <v>0</v>
      </c>
      <c r="AG312" s="80">
        <v>0</v>
      </c>
      <c r="AH312" s="80">
        <v>0</v>
      </c>
      <c r="AI312" s="80">
        <v>0</v>
      </c>
      <c r="AJ312" s="80">
        <v>0</v>
      </c>
      <c r="AK312" s="80"/>
      <c r="AL312" s="80"/>
    </row>
    <row r="313" spans="1:38" ht="16.350000000000001" customHeight="1">
      <c r="A313" s="79" t="s">
        <v>666</v>
      </c>
      <c r="B313" s="80">
        <v>0</v>
      </c>
      <c r="C313" s="80">
        <v>0</v>
      </c>
      <c r="D313" s="80">
        <v>0</v>
      </c>
      <c r="E313" s="80">
        <v>0</v>
      </c>
      <c r="F313" s="80">
        <v>0</v>
      </c>
      <c r="G313" s="80">
        <v>0</v>
      </c>
      <c r="H313" s="80">
        <v>0</v>
      </c>
      <c r="I313" s="80">
        <v>0</v>
      </c>
      <c r="J313" s="80">
        <v>0</v>
      </c>
      <c r="K313" s="80">
        <v>0</v>
      </c>
      <c r="L313" s="80">
        <v>0</v>
      </c>
      <c r="M313" s="80">
        <v>0</v>
      </c>
      <c r="N313" s="80">
        <v>0</v>
      </c>
      <c r="O313" s="80">
        <v>0</v>
      </c>
      <c r="P313" s="80">
        <v>0</v>
      </c>
      <c r="Q313" s="80">
        <v>0</v>
      </c>
      <c r="R313" s="80">
        <v>0</v>
      </c>
      <c r="S313" s="80">
        <v>0</v>
      </c>
      <c r="T313" s="80">
        <v>0</v>
      </c>
      <c r="U313" s="80">
        <v>0</v>
      </c>
      <c r="V313" s="80">
        <v>0</v>
      </c>
      <c r="W313" s="80">
        <v>0</v>
      </c>
      <c r="X313" s="80">
        <v>0</v>
      </c>
      <c r="Y313" s="80">
        <v>0</v>
      </c>
      <c r="Z313" s="80">
        <v>0</v>
      </c>
      <c r="AA313" s="80">
        <v>0</v>
      </c>
      <c r="AB313" s="80">
        <v>0</v>
      </c>
      <c r="AC313" s="80">
        <v>0</v>
      </c>
      <c r="AD313" s="80">
        <v>0</v>
      </c>
      <c r="AE313" s="80">
        <v>0</v>
      </c>
      <c r="AF313" s="80">
        <v>0</v>
      </c>
      <c r="AG313" s="80">
        <v>0</v>
      </c>
      <c r="AH313" s="80">
        <v>0</v>
      </c>
      <c r="AI313" s="80">
        <v>0</v>
      </c>
      <c r="AJ313" s="80">
        <v>0</v>
      </c>
      <c r="AK313" s="80"/>
      <c r="AL313" s="80"/>
    </row>
    <row r="314" spans="1:38" ht="16.350000000000001" customHeight="1">
      <c r="A314" s="79" t="s">
        <v>667</v>
      </c>
      <c r="B314" s="80">
        <v>0</v>
      </c>
      <c r="C314" s="80">
        <v>0</v>
      </c>
      <c r="D314" s="80">
        <v>0</v>
      </c>
      <c r="E314" s="80">
        <v>0</v>
      </c>
      <c r="F314" s="80">
        <v>0</v>
      </c>
      <c r="G314" s="80">
        <v>0</v>
      </c>
      <c r="H314" s="80">
        <v>0</v>
      </c>
      <c r="I314" s="80">
        <v>0</v>
      </c>
      <c r="J314" s="80">
        <v>0</v>
      </c>
      <c r="K314" s="80">
        <v>0</v>
      </c>
      <c r="L314" s="80">
        <v>0</v>
      </c>
      <c r="M314" s="80">
        <v>0</v>
      </c>
      <c r="N314" s="80">
        <v>0</v>
      </c>
      <c r="O314" s="80">
        <v>0</v>
      </c>
      <c r="P314" s="80">
        <v>0</v>
      </c>
      <c r="Q314" s="80">
        <v>0</v>
      </c>
      <c r="R314" s="80">
        <v>0</v>
      </c>
      <c r="S314" s="80">
        <v>0</v>
      </c>
      <c r="T314" s="80">
        <v>0</v>
      </c>
      <c r="U314" s="80">
        <v>0</v>
      </c>
      <c r="V314" s="80">
        <v>0</v>
      </c>
      <c r="W314" s="80">
        <v>0</v>
      </c>
      <c r="X314" s="80">
        <v>0</v>
      </c>
      <c r="Y314" s="80">
        <v>0</v>
      </c>
      <c r="Z314" s="80">
        <v>0</v>
      </c>
      <c r="AA314" s="80">
        <v>0</v>
      </c>
      <c r="AB314" s="80">
        <v>0</v>
      </c>
      <c r="AC314" s="80">
        <v>0</v>
      </c>
      <c r="AD314" s="80">
        <v>0</v>
      </c>
      <c r="AE314" s="80">
        <v>0</v>
      </c>
      <c r="AF314" s="80">
        <v>0</v>
      </c>
      <c r="AG314" s="80">
        <v>0</v>
      </c>
      <c r="AH314" s="80">
        <v>0</v>
      </c>
      <c r="AI314" s="80">
        <v>0</v>
      </c>
      <c r="AJ314" s="80">
        <v>0</v>
      </c>
      <c r="AK314" s="80"/>
      <c r="AL314" s="80"/>
    </row>
    <row r="315" spans="1:38" ht="16.350000000000001" customHeight="1">
      <c r="A315" s="79" t="s">
        <v>668</v>
      </c>
      <c r="B315" s="80">
        <v>0</v>
      </c>
      <c r="C315" s="80">
        <v>0</v>
      </c>
      <c r="D315" s="80">
        <v>0</v>
      </c>
      <c r="E315" s="80">
        <v>0</v>
      </c>
      <c r="F315" s="80">
        <v>0</v>
      </c>
      <c r="G315" s="80">
        <v>0</v>
      </c>
      <c r="H315" s="80">
        <v>0</v>
      </c>
      <c r="I315" s="80">
        <v>0</v>
      </c>
      <c r="J315" s="80">
        <v>0</v>
      </c>
      <c r="K315" s="80">
        <v>0</v>
      </c>
      <c r="L315" s="80">
        <v>0</v>
      </c>
      <c r="M315" s="80">
        <v>0</v>
      </c>
      <c r="N315" s="80">
        <v>0</v>
      </c>
      <c r="O315" s="80">
        <v>0</v>
      </c>
      <c r="P315" s="80">
        <v>0</v>
      </c>
      <c r="Q315" s="80">
        <v>0</v>
      </c>
      <c r="R315" s="80">
        <v>0</v>
      </c>
      <c r="S315" s="80">
        <v>0</v>
      </c>
      <c r="T315" s="80">
        <v>0</v>
      </c>
      <c r="U315" s="80">
        <v>0</v>
      </c>
      <c r="V315" s="80">
        <v>0</v>
      </c>
      <c r="W315" s="80">
        <v>0</v>
      </c>
      <c r="X315" s="80">
        <v>0</v>
      </c>
      <c r="Y315" s="80">
        <v>0</v>
      </c>
      <c r="Z315" s="80">
        <v>0</v>
      </c>
      <c r="AA315" s="80">
        <v>0</v>
      </c>
      <c r="AB315" s="80">
        <v>0</v>
      </c>
      <c r="AC315" s="80">
        <v>0</v>
      </c>
      <c r="AD315" s="80">
        <v>0</v>
      </c>
      <c r="AE315" s="80">
        <v>0</v>
      </c>
      <c r="AF315" s="80">
        <v>0</v>
      </c>
      <c r="AG315" s="80">
        <v>0</v>
      </c>
      <c r="AH315" s="80">
        <v>0</v>
      </c>
      <c r="AI315" s="80">
        <v>0</v>
      </c>
      <c r="AJ315" s="80">
        <v>0</v>
      </c>
      <c r="AK315" s="80"/>
      <c r="AL315" s="80"/>
    </row>
    <row r="316" spans="1:38" ht="16.350000000000001" customHeight="1">
      <c r="A316" s="79" t="s">
        <v>669</v>
      </c>
      <c r="B316" s="80">
        <v>0</v>
      </c>
      <c r="C316" s="80">
        <v>0</v>
      </c>
      <c r="D316" s="80">
        <v>0</v>
      </c>
      <c r="E316" s="80">
        <v>0</v>
      </c>
      <c r="F316" s="80">
        <v>0</v>
      </c>
      <c r="G316" s="80">
        <v>0</v>
      </c>
      <c r="H316" s="80">
        <v>0</v>
      </c>
      <c r="I316" s="80">
        <v>0</v>
      </c>
      <c r="J316" s="80">
        <v>0</v>
      </c>
      <c r="K316" s="80">
        <v>0</v>
      </c>
      <c r="L316" s="80">
        <v>0</v>
      </c>
      <c r="M316" s="80">
        <v>0</v>
      </c>
      <c r="N316" s="80">
        <v>0</v>
      </c>
      <c r="O316" s="80">
        <v>0</v>
      </c>
      <c r="P316" s="80">
        <v>0</v>
      </c>
      <c r="Q316" s="80">
        <v>0</v>
      </c>
      <c r="R316" s="80">
        <v>0</v>
      </c>
      <c r="S316" s="80">
        <v>0</v>
      </c>
      <c r="T316" s="80">
        <v>0</v>
      </c>
      <c r="U316" s="80">
        <v>0</v>
      </c>
      <c r="V316" s="80">
        <v>0</v>
      </c>
      <c r="W316" s="80">
        <v>0</v>
      </c>
      <c r="X316" s="80">
        <v>0</v>
      </c>
      <c r="Y316" s="80">
        <v>0</v>
      </c>
      <c r="Z316" s="80">
        <v>0</v>
      </c>
      <c r="AA316" s="80">
        <v>0</v>
      </c>
      <c r="AB316" s="80">
        <v>0</v>
      </c>
      <c r="AC316" s="80">
        <v>0</v>
      </c>
      <c r="AD316" s="80">
        <v>0</v>
      </c>
      <c r="AE316" s="80">
        <v>0</v>
      </c>
      <c r="AF316" s="80">
        <v>0</v>
      </c>
      <c r="AG316" s="80">
        <v>0</v>
      </c>
      <c r="AH316" s="80">
        <v>0</v>
      </c>
      <c r="AI316" s="80">
        <v>0</v>
      </c>
      <c r="AJ316" s="80">
        <v>0</v>
      </c>
      <c r="AK316" s="80"/>
      <c r="AL316" s="80"/>
    </row>
    <row r="317" spans="1:38" ht="16.350000000000001" customHeight="1">
      <c r="A317" s="79" t="s">
        <v>670</v>
      </c>
      <c r="B317" s="80">
        <v>0</v>
      </c>
      <c r="C317" s="80">
        <v>0</v>
      </c>
      <c r="D317" s="80">
        <v>0</v>
      </c>
      <c r="E317" s="80">
        <v>0</v>
      </c>
      <c r="F317" s="80">
        <v>0</v>
      </c>
      <c r="G317" s="80">
        <v>0</v>
      </c>
      <c r="H317" s="80">
        <v>0</v>
      </c>
      <c r="I317" s="80">
        <v>0</v>
      </c>
      <c r="J317" s="80">
        <v>0</v>
      </c>
      <c r="K317" s="80">
        <v>0</v>
      </c>
      <c r="L317" s="80">
        <v>0</v>
      </c>
      <c r="M317" s="80">
        <v>0</v>
      </c>
      <c r="N317" s="80">
        <v>0</v>
      </c>
      <c r="O317" s="80">
        <v>0</v>
      </c>
      <c r="P317" s="80">
        <v>0</v>
      </c>
      <c r="Q317" s="80">
        <v>0</v>
      </c>
      <c r="R317" s="80">
        <v>0</v>
      </c>
      <c r="S317" s="80">
        <v>0</v>
      </c>
      <c r="T317" s="80">
        <v>0</v>
      </c>
      <c r="U317" s="80">
        <v>0</v>
      </c>
      <c r="V317" s="80">
        <v>0</v>
      </c>
      <c r="W317" s="80">
        <v>0</v>
      </c>
      <c r="X317" s="80">
        <v>0</v>
      </c>
      <c r="Y317" s="80">
        <v>0</v>
      </c>
      <c r="Z317" s="80">
        <v>0</v>
      </c>
      <c r="AA317" s="80">
        <v>0</v>
      </c>
      <c r="AB317" s="80">
        <v>0</v>
      </c>
      <c r="AC317" s="80">
        <v>0</v>
      </c>
      <c r="AD317" s="80">
        <v>0</v>
      </c>
      <c r="AE317" s="80">
        <v>0</v>
      </c>
      <c r="AF317" s="80">
        <v>0</v>
      </c>
      <c r="AG317" s="80">
        <v>0</v>
      </c>
      <c r="AH317" s="80">
        <v>0</v>
      </c>
      <c r="AI317" s="80">
        <v>0</v>
      </c>
      <c r="AJ317" s="80">
        <v>0</v>
      </c>
      <c r="AK317" s="80"/>
      <c r="AL317" s="80"/>
    </row>
    <row r="318" spans="1:38" ht="16.350000000000001" customHeight="1">
      <c r="A318" s="79" t="s">
        <v>671</v>
      </c>
      <c r="B318" s="80">
        <v>0</v>
      </c>
      <c r="C318" s="80">
        <v>0</v>
      </c>
      <c r="D318" s="80">
        <v>0</v>
      </c>
      <c r="E318" s="80">
        <v>0</v>
      </c>
      <c r="F318" s="80">
        <v>0</v>
      </c>
      <c r="G318" s="80">
        <v>0</v>
      </c>
      <c r="H318" s="80">
        <v>0</v>
      </c>
      <c r="I318" s="80">
        <v>0</v>
      </c>
      <c r="J318" s="80">
        <v>0</v>
      </c>
      <c r="K318" s="80">
        <v>0</v>
      </c>
      <c r="L318" s="80">
        <v>0</v>
      </c>
      <c r="M318" s="80">
        <v>0</v>
      </c>
      <c r="N318" s="80">
        <v>0</v>
      </c>
      <c r="O318" s="80">
        <v>0</v>
      </c>
      <c r="P318" s="80">
        <v>0</v>
      </c>
      <c r="Q318" s="80">
        <v>0</v>
      </c>
      <c r="R318" s="80">
        <v>0</v>
      </c>
      <c r="S318" s="80">
        <v>0</v>
      </c>
      <c r="T318" s="80">
        <v>0</v>
      </c>
      <c r="U318" s="80">
        <v>0</v>
      </c>
      <c r="V318" s="80">
        <v>0</v>
      </c>
      <c r="W318" s="80">
        <v>0</v>
      </c>
      <c r="X318" s="80">
        <v>0</v>
      </c>
      <c r="Y318" s="80">
        <v>0</v>
      </c>
      <c r="Z318" s="80">
        <v>0</v>
      </c>
      <c r="AA318" s="80">
        <v>0</v>
      </c>
      <c r="AB318" s="80">
        <v>0</v>
      </c>
      <c r="AC318" s="80">
        <v>0</v>
      </c>
      <c r="AD318" s="80">
        <v>0</v>
      </c>
      <c r="AE318" s="80">
        <v>0</v>
      </c>
      <c r="AF318" s="80">
        <v>0</v>
      </c>
      <c r="AG318" s="80">
        <v>0</v>
      </c>
      <c r="AH318" s="80">
        <v>0</v>
      </c>
      <c r="AI318" s="80">
        <v>0</v>
      </c>
      <c r="AJ318" s="80">
        <v>0</v>
      </c>
      <c r="AK318" s="80"/>
      <c r="AL318" s="80"/>
    </row>
    <row r="319" spans="1:38" ht="16.350000000000001" customHeight="1">
      <c r="A319" s="79" t="s">
        <v>672</v>
      </c>
      <c r="B319" s="80">
        <v>0</v>
      </c>
      <c r="C319" s="80">
        <v>0</v>
      </c>
      <c r="D319" s="80">
        <v>0</v>
      </c>
      <c r="E319" s="80">
        <v>0</v>
      </c>
      <c r="F319" s="80">
        <v>0</v>
      </c>
      <c r="G319" s="80">
        <v>0</v>
      </c>
      <c r="H319" s="80">
        <v>0</v>
      </c>
      <c r="I319" s="80">
        <v>0</v>
      </c>
      <c r="J319" s="80">
        <v>0</v>
      </c>
      <c r="K319" s="80">
        <v>0</v>
      </c>
      <c r="L319" s="80">
        <v>0</v>
      </c>
      <c r="M319" s="80">
        <v>0</v>
      </c>
      <c r="N319" s="80">
        <v>0</v>
      </c>
      <c r="O319" s="80">
        <v>0</v>
      </c>
      <c r="P319" s="80">
        <v>0</v>
      </c>
      <c r="Q319" s="80">
        <v>0</v>
      </c>
      <c r="R319" s="80">
        <v>0</v>
      </c>
      <c r="S319" s="80">
        <v>0</v>
      </c>
      <c r="T319" s="80">
        <v>0</v>
      </c>
      <c r="U319" s="80">
        <v>0</v>
      </c>
      <c r="V319" s="80">
        <v>0</v>
      </c>
      <c r="W319" s="80">
        <v>0</v>
      </c>
      <c r="X319" s="80">
        <v>0</v>
      </c>
      <c r="Y319" s="80">
        <v>0</v>
      </c>
      <c r="Z319" s="80">
        <v>0</v>
      </c>
      <c r="AA319" s="80">
        <v>0</v>
      </c>
      <c r="AB319" s="80">
        <v>0</v>
      </c>
      <c r="AC319" s="80">
        <v>0</v>
      </c>
      <c r="AD319" s="80">
        <v>0</v>
      </c>
      <c r="AE319" s="80">
        <v>0</v>
      </c>
      <c r="AF319" s="80">
        <v>0</v>
      </c>
      <c r="AG319" s="80">
        <v>0</v>
      </c>
      <c r="AH319" s="80">
        <v>0</v>
      </c>
      <c r="AI319" s="80">
        <v>0</v>
      </c>
      <c r="AJ319" s="80">
        <v>0</v>
      </c>
      <c r="AK319" s="80"/>
      <c r="AL319" s="80"/>
    </row>
    <row r="320" spans="1:38" ht="16.350000000000001" customHeight="1">
      <c r="A320" s="79" t="s">
        <v>673</v>
      </c>
      <c r="B320" s="80">
        <v>0</v>
      </c>
      <c r="C320" s="80">
        <v>0</v>
      </c>
      <c r="D320" s="80">
        <v>0</v>
      </c>
      <c r="E320" s="80">
        <v>0</v>
      </c>
      <c r="F320" s="80">
        <v>0</v>
      </c>
      <c r="G320" s="80">
        <v>0</v>
      </c>
      <c r="H320" s="80">
        <v>0</v>
      </c>
      <c r="I320" s="80">
        <v>0</v>
      </c>
      <c r="J320" s="80">
        <v>0</v>
      </c>
      <c r="K320" s="80">
        <v>0</v>
      </c>
      <c r="L320" s="80">
        <v>0</v>
      </c>
      <c r="M320" s="80">
        <v>0</v>
      </c>
      <c r="N320" s="80">
        <v>0</v>
      </c>
      <c r="O320" s="80">
        <v>0</v>
      </c>
      <c r="P320" s="80">
        <v>0</v>
      </c>
      <c r="Q320" s="80">
        <v>0</v>
      </c>
      <c r="R320" s="80">
        <v>0</v>
      </c>
      <c r="S320" s="80">
        <v>0</v>
      </c>
      <c r="T320" s="80">
        <v>0</v>
      </c>
      <c r="U320" s="80">
        <v>0</v>
      </c>
      <c r="V320" s="80">
        <v>0</v>
      </c>
      <c r="W320" s="80">
        <v>0</v>
      </c>
      <c r="X320" s="80">
        <v>0</v>
      </c>
      <c r="Y320" s="80">
        <v>0</v>
      </c>
      <c r="Z320" s="80">
        <v>0</v>
      </c>
      <c r="AA320" s="80">
        <v>0</v>
      </c>
      <c r="AB320" s="80">
        <v>0</v>
      </c>
      <c r="AC320" s="80">
        <v>0</v>
      </c>
      <c r="AD320" s="80">
        <v>0</v>
      </c>
      <c r="AE320" s="80">
        <v>0</v>
      </c>
      <c r="AF320" s="80">
        <v>0</v>
      </c>
      <c r="AG320" s="80">
        <v>0</v>
      </c>
      <c r="AH320" s="80">
        <v>0</v>
      </c>
      <c r="AI320" s="80">
        <v>0</v>
      </c>
      <c r="AJ320" s="80">
        <v>0</v>
      </c>
      <c r="AK320" s="80"/>
      <c r="AL320" s="80"/>
    </row>
    <row r="321" spans="1:38" ht="16.350000000000001" customHeight="1">
      <c r="A321" s="79" t="s">
        <v>674</v>
      </c>
      <c r="B321" s="80">
        <v>0</v>
      </c>
      <c r="C321" s="80">
        <v>0</v>
      </c>
      <c r="D321" s="80">
        <v>0</v>
      </c>
      <c r="E321" s="80">
        <v>0</v>
      </c>
      <c r="F321" s="80">
        <v>0</v>
      </c>
      <c r="G321" s="80">
        <v>0</v>
      </c>
      <c r="H321" s="80">
        <v>0</v>
      </c>
      <c r="I321" s="80">
        <v>0</v>
      </c>
      <c r="J321" s="80">
        <v>0</v>
      </c>
      <c r="K321" s="80">
        <v>0</v>
      </c>
      <c r="L321" s="80">
        <v>0</v>
      </c>
      <c r="M321" s="80">
        <v>0</v>
      </c>
      <c r="N321" s="80">
        <v>0</v>
      </c>
      <c r="O321" s="80">
        <v>0</v>
      </c>
      <c r="P321" s="80">
        <v>0</v>
      </c>
      <c r="Q321" s="80">
        <v>0</v>
      </c>
      <c r="R321" s="80">
        <v>0</v>
      </c>
      <c r="S321" s="80">
        <v>0</v>
      </c>
      <c r="T321" s="80">
        <v>0</v>
      </c>
      <c r="U321" s="80">
        <v>0</v>
      </c>
      <c r="V321" s="80">
        <v>0</v>
      </c>
      <c r="W321" s="80">
        <v>0</v>
      </c>
      <c r="X321" s="80">
        <v>0</v>
      </c>
      <c r="Y321" s="80">
        <v>0</v>
      </c>
      <c r="Z321" s="80">
        <v>0</v>
      </c>
      <c r="AA321" s="80">
        <v>0</v>
      </c>
      <c r="AB321" s="80">
        <v>0</v>
      </c>
      <c r="AC321" s="80">
        <v>0</v>
      </c>
      <c r="AD321" s="80">
        <v>0</v>
      </c>
      <c r="AE321" s="80">
        <v>0</v>
      </c>
      <c r="AF321" s="80">
        <v>0</v>
      </c>
      <c r="AG321" s="80">
        <v>0</v>
      </c>
      <c r="AH321" s="80">
        <v>0</v>
      </c>
      <c r="AI321" s="80">
        <v>0</v>
      </c>
      <c r="AJ321" s="80">
        <v>0</v>
      </c>
      <c r="AK321" s="80"/>
      <c r="AL321" s="80"/>
    </row>
    <row r="322" spans="1:38" ht="16.350000000000001" customHeight="1">
      <c r="A322" s="79" t="s">
        <v>675</v>
      </c>
      <c r="B322" s="80">
        <v>0</v>
      </c>
      <c r="C322" s="80">
        <v>0</v>
      </c>
      <c r="D322" s="80">
        <v>0</v>
      </c>
      <c r="E322" s="80">
        <v>0</v>
      </c>
      <c r="F322" s="80">
        <v>0</v>
      </c>
      <c r="G322" s="80">
        <v>0</v>
      </c>
      <c r="H322" s="80">
        <v>0</v>
      </c>
      <c r="I322" s="80">
        <v>0</v>
      </c>
      <c r="J322" s="80">
        <v>0</v>
      </c>
      <c r="K322" s="80">
        <v>0</v>
      </c>
      <c r="L322" s="80">
        <v>0</v>
      </c>
      <c r="M322" s="80">
        <v>0</v>
      </c>
      <c r="N322" s="80">
        <v>0</v>
      </c>
      <c r="O322" s="80">
        <v>0</v>
      </c>
      <c r="P322" s="80">
        <v>0</v>
      </c>
      <c r="Q322" s="80">
        <v>0</v>
      </c>
      <c r="R322" s="80">
        <v>0</v>
      </c>
      <c r="S322" s="80">
        <v>0</v>
      </c>
      <c r="T322" s="80">
        <v>0</v>
      </c>
      <c r="U322" s="80">
        <v>0</v>
      </c>
      <c r="V322" s="80">
        <v>0</v>
      </c>
      <c r="W322" s="80">
        <v>0</v>
      </c>
      <c r="X322" s="80">
        <v>0</v>
      </c>
      <c r="Y322" s="80">
        <v>0</v>
      </c>
      <c r="Z322" s="80">
        <v>0</v>
      </c>
      <c r="AA322" s="80">
        <v>0</v>
      </c>
      <c r="AB322" s="80">
        <v>0</v>
      </c>
      <c r="AC322" s="80">
        <v>0</v>
      </c>
      <c r="AD322" s="80">
        <v>0</v>
      </c>
      <c r="AE322" s="80">
        <v>0</v>
      </c>
      <c r="AF322" s="80">
        <v>0</v>
      </c>
      <c r="AG322" s="80">
        <v>0</v>
      </c>
      <c r="AH322" s="80">
        <v>0</v>
      </c>
      <c r="AI322" s="80">
        <v>0</v>
      </c>
      <c r="AJ322" s="80">
        <v>0</v>
      </c>
      <c r="AK322" s="80"/>
      <c r="AL322" s="80"/>
    </row>
    <row r="323" spans="1:38" ht="16.350000000000001" customHeight="1">
      <c r="A323" s="79" t="s">
        <v>676</v>
      </c>
      <c r="B323" s="80">
        <v>0</v>
      </c>
      <c r="C323" s="80">
        <v>0</v>
      </c>
      <c r="D323" s="80">
        <v>0</v>
      </c>
      <c r="E323" s="80">
        <v>0</v>
      </c>
      <c r="F323" s="80">
        <v>0</v>
      </c>
      <c r="G323" s="80">
        <v>0</v>
      </c>
      <c r="H323" s="80">
        <v>0</v>
      </c>
      <c r="I323" s="80">
        <v>0</v>
      </c>
      <c r="J323" s="80">
        <v>0</v>
      </c>
      <c r="K323" s="80">
        <v>0</v>
      </c>
      <c r="L323" s="80">
        <v>0</v>
      </c>
      <c r="M323" s="80">
        <v>0</v>
      </c>
      <c r="N323" s="80">
        <v>0</v>
      </c>
      <c r="O323" s="80">
        <v>0</v>
      </c>
      <c r="P323" s="80">
        <v>0</v>
      </c>
      <c r="Q323" s="80">
        <v>0</v>
      </c>
      <c r="R323" s="80">
        <v>0</v>
      </c>
      <c r="S323" s="80">
        <v>0</v>
      </c>
      <c r="T323" s="80">
        <v>0</v>
      </c>
      <c r="U323" s="80">
        <v>0</v>
      </c>
      <c r="V323" s="80">
        <v>0</v>
      </c>
      <c r="W323" s="80">
        <v>0</v>
      </c>
      <c r="X323" s="80">
        <v>0</v>
      </c>
      <c r="Y323" s="80">
        <v>0</v>
      </c>
      <c r="Z323" s="80">
        <v>0</v>
      </c>
      <c r="AA323" s="80">
        <v>0</v>
      </c>
      <c r="AB323" s="80">
        <v>0</v>
      </c>
      <c r="AC323" s="80">
        <v>0</v>
      </c>
      <c r="AD323" s="80">
        <v>0</v>
      </c>
      <c r="AE323" s="80">
        <v>0</v>
      </c>
      <c r="AF323" s="80">
        <v>0</v>
      </c>
      <c r="AG323" s="80">
        <v>0</v>
      </c>
      <c r="AH323" s="80">
        <v>0</v>
      </c>
      <c r="AI323" s="80">
        <v>0</v>
      </c>
      <c r="AJ323" s="80">
        <v>0</v>
      </c>
      <c r="AK323" s="80"/>
      <c r="AL323" s="80"/>
    </row>
    <row r="324" spans="1:38" ht="16.350000000000001" customHeight="1">
      <c r="A324" s="79" t="s">
        <v>677</v>
      </c>
      <c r="B324" s="80">
        <v>0</v>
      </c>
      <c r="C324" s="80">
        <v>0</v>
      </c>
      <c r="D324" s="80">
        <v>0</v>
      </c>
      <c r="E324" s="80">
        <v>0</v>
      </c>
      <c r="F324" s="80">
        <v>0</v>
      </c>
      <c r="G324" s="80">
        <v>0</v>
      </c>
      <c r="H324" s="80">
        <v>0</v>
      </c>
      <c r="I324" s="80">
        <v>0</v>
      </c>
      <c r="J324" s="80">
        <v>0</v>
      </c>
      <c r="K324" s="80">
        <v>0</v>
      </c>
      <c r="L324" s="80">
        <v>0</v>
      </c>
      <c r="M324" s="80">
        <v>0</v>
      </c>
      <c r="N324" s="80">
        <v>0</v>
      </c>
      <c r="O324" s="80">
        <v>0</v>
      </c>
      <c r="P324" s="80">
        <v>0</v>
      </c>
      <c r="Q324" s="80">
        <v>0</v>
      </c>
      <c r="R324" s="80">
        <v>0</v>
      </c>
      <c r="S324" s="80">
        <v>0</v>
      </c>
      <c r="T324" s="80">
        <v>0</v>
      </c>
      <c r="U324" s="80">
        <v>0</v>
      </c>
      <c r="V324" s="80">
        <v>0</v>
      </c>
      <c r="W324" s="80">
        <v>0</v>
      </c>
      <c r="X324" s="80">
        <v>0</v>
      </c>
      <c r="Y324" s="80">
        <v>0</v>
      </c>
      <c r="Z324" s="80">
        <v>0</v>
      </c>
      <c r="AA324" s="80">
        <v>0</v>
      </c>
      <c r="AB324" s="80">
        <v>0</v>
      </c>
      <c r="AC324" s="80">
        <v>0</v>
      </c>
      <c r="AD324" s="80">
        <v>0</v>
      </c>
      <c r="AE324" s="80">
        <v>0</v>
      </c>
      <c r="AF324" s="80">
        <v>0</v>
      </c>
      <c r="AG324" s="80">
        <v>0</v>
      </c>
      <c r="AH324" s="80">
        <v>0</v>
      </c>
      <c r="AI324" s="80">
        <v>0</v>
      </c>
      <c r="AJ324" s="80">
        <v>0</v>
      </c>
      <c r="AK324" s="80"/>
      <c r="AL324" s="80"/>
    </row>
    <row r="325" spans="1:38" ht="16.350000000000001" customHeight="1">
      <c r="A325" s="79" t="s">
        <v>678</v>
      </c>
      <c r="B325" s="80">
        <v>0</v>
      </c>
      <c r="C325" s="80">
        <v>0</v>
      </c>
      <c r="D325" s="80">
        <v>0</v>
      </c>
      <c r="E325" s="80">
        <v>0</v>
      </c>
      <c r="F325" s="80">
        <v>0</v>
      </c>
      <c r="G325" s="80">
        <v>0</v>
      </c>
      <c r="H325" s="80">
        <v>0</v>
      </c>
      <c r="I325" s="80">
        <v>0</v>
      </c>
      <c r="J325" s="80">
        <v>0</v>
      </c>
      <c r="K325" s="80">
        <v>0</v>
      </c>
      <c r="L325" s="80">
        <v>0</v>
      </c>
      <c r="M325" s="80">
        <v>0</v>
      </c>
      <c r="N325" s="80">
        <v>0</v>
      </c>
      <c r="O325" s="80">
        <v>0</v>
      </c>
      <c r="P325" s="80">
        <v>0</v>
      </c>
      <c r="Q325" s="80">
        <v>0</v>
      </c>
      <c r="R325" s="80">
        <v>0</v>
      </c>
      <c r="S325" s="80">
        <v>0</v>
      </c>
      <c r="T325" s="80">
        <v>0</v>
      </c>
      <c r="U325" s="80">
        <v>0</v>
      </c>
      <c r="V325" s="80">
        <v>0</v>
      </c>
      <c r="W325" s="80">
        <v>0</v>
      </c>
      <c r="X325" s="80">
        <v>0</v>
      </c>
      <c r="Y325" s="80">
        <v>0</v>
      </c>
      <c r="Z325" s="80">
        <v>0</v>
      </c>
      <c r="AA325" s="80">
        <v>0</v>
      </c>
      <c r="AB325" s="80">
        <v>0</v>
      </c>
      <c r="AC325" s="80">
        <v>0</v>
      </c>
      <c r="AD325" s="80">
        <v>0</v>
      </c>
      <c r="AE325" s="80">
        <v>0</v>
      </c>
      <c r="AF325" s="80">
        <v>0</v>
      </c>
      <c r="AG325" s="80">
        <v>0</v>
      </c>
      <c r="AH325" s="80">
        <v>0</v>
      </c>
      <c r="AI325" s="80">
        <v>0</v>
      </c>
      <c r="AJ325" s="80">
        <v>0</v>
      </c>
      <c r="AK325" s="80"/>
      <c r="AL325" s="80"/>
    </row>
    <row r="326" spans="1:38" ht="16.350000000000001" customHeight="1">
      <c r="A326" s="79" t="s">
        <v>679</v>
      </c>
      <c r="B326" s="80">
        <v>0</v>
      </c>
      <c r="C326" s="80">
        <v>0</v>
      </c>
      <c r="D326" s="80">
        <v>0</v>
      </c>
      <c r="E326" s="80">
        <v>0</v>
      </c>
      <c r="F326" s="80">
        <v>0</v>
      </c>
      <c r="G326" s="80">
        <v>0</v>
      </c>
      <c r="H326" s="80">
        <v>0</v>
      </c>
      <c r="I326" s="80">
        <v>0</v>
      </c>
      <c r="J326" s="80">
        <v>0</v>
      </c>
      <c r="K326" s="80">
        <v>0</v>
      </c>
      <c r="L326" s="80">
        <v>0</v>
      </c>
      <c r="M326" s="80">
        <v>0</v>
      </c>
      <c r="N326" s="80">
        <v>0</v>
      </c>
      <c r="O326" s="80">
        <v>0</v>
      </c>
      <c r="P326" s="80">
        <v>0</v>
      </c>
      <c r="Q326" s="80">
        <v>0</v>
      </c>
      <c r="R326" s="80">
        <v>0</v>
      </c>
      <c r="S326" s="80">
        <v>0</v>
      </c>
      <c r="T326" s="80">
        <v>0</v>
      </c>
      <c r="U326" s="80">
        <v>0</v>
      </c>
      <c r="V326" s="80">
        <v>0</v>
      </c>
      <c r="W326" s="80">
        <v>0</v>
      </c>
      <c r="X326" s="80">
        <v>0</v>
      </c>
      <c r="Y326" s="80">
        <v>0</v>
      </c>
      <c r="Z326" s="80">
        <v>0</v>
      </c>
      <c r="AA326" s="80">
        <v>0</v>
      </c>
      <c r="AB326" s="80">
        <v>0</v>
      </c>
      <c r="AC326" s="80">
        <v>0</v>
      </c>
      <c r="AD326" s="80">
        <v>0</v>
      </c>
      <c r="AE326" s="80">
        <v>0</v>
      </c>
      <c r="AF326" s="80">
        <v>0</v>
      </c>
      <c r="AG326" s="80">
        <v>0</v>
      </c>
      <c r="AH326" s="80">
        <v>0</v>
      </c>
      <c r="AI326" s="80">
        <v>0</v>
      </c>
      <c r="AJ326" s="80">
        <v>0</v>
      </c>
      <c r="AK326" s="80"/>
      <c r="AL326" s="80"/>
    </row>
    <row r="327" spans="1:38" ht="16.350000000000001" customHeight="1">
      <c r="A327" s="79" t="s">
        <v>680</v>
      </c>
      <c r="B327" s="80">
        <v>0</v>
      </c>
      <c r="C327" s="80">
        <v>0</v>
      </c>
      <c r="D327" s="80">
        <v>0</v>
      </c>
      <c r="E327" s="80">
        <v>0</v>
      </c>
      <c r="F327" s="80">
        <v>0</v>
      </c>
      <c r="G327" s="80">
        <v>0</v>
      </c>
      <c r="H327" s="80">
        <v>0</v>
      </c>
      <c r="I327" s="80">
        <v>0</v>
      </c>
      <c r="J327" s="80">
        <v>0</v>
      </c>
      <c r="K327" s="80">
        <v>0</v>
      </c>
      <c r="L327" s="80">
        <v>0</v>
      </c>
      <c r="M327" s="80">
        <v>0</v>
      </c>
      <c r="N327" s="80">
        <v>0</v>
      </c>
      <c r="O327" s="80">
        <v>0</v>
      </c>
      <c r="P327" s="80">
        <v>0</v>
      </c>
      <c r="Q327" s="80">
        <v>0</v>
      </c>
      <c r="R327" s="80">
        <v>0</v>
      </c>
      <c r="S327" s="80">
        <v>0</v>
      </c>
      <c r="T327" s="80">
        <v>0</v>
      </c>
      <c r="U327" s="80">
        <v>0</v>
      </c>
      <c r="V327" s="80">
        <v>0</v>
      </c>
      <c r="W327" s="80">
        <v>0</v>
      </c>
      <c r="X327" s="80">
        <v>0</v>
      </c>
      <c r="Y327" s="80">
        <v>0</v>
      </c>
      <c r="Z327" s="80">
        <v>0</v>
      </c>
      <c r="AA327" s="80">
        <v>0</v>
      </c>
      <c r="AB327" s="80">
        <v>0</v>
      </c>
      <c r="AC327" s="80">
        <v>0</v>
      </c>
      <c r="AD327" s="80">
        <v>0</v>
      </c>
      <c r="AE327" s="80">
        <v>0</v>
      </c>
      <c r="AF327" s="80">
        <v>0</v>
      </c>
      <c r="AG327" s="80">
        <v>0</v>
      </c>
      <c r="AH327" s="80">
        <v>0</v>
      </c>
      <c r="AI327" s="80">
        <v>0</v>
      </c>
      <c r="AJ327" s="80">
        <v>0</v>
      </c>
      <c r="AK327" s="80"/>
      <c r="AL327" s="80"/>
    </row>
    <row r="328" spans="1:38" ht="16.350000000000001" customHeight="1">
      <c r="A328" s="79" t="s">
        <v>681</v>
      </c>
      <c r="B328" s="80">
        <v>0</v>
      </c>
      <c r="C328" s="80">
        <v>0</v>
      </c>
      <c r="D328" s="80">
        <v>0</v>
      </c>
      <c r="E328" s="80">
        <v>0</v>
      </c>
      <c r="F328" s="80">
        <v>0</v>
      </c>
      <c r="G328" s="80">
        <v>0</v>
      </c>
      <c r="H328" s="80">
        <v>0</v>
      </c>
      <c r="I328" s="80">
        <v>0</v>
      </c>
      <c r="J328" s="80">
        <v>0</v>
      </c>
      <c r="K328" s="80">
        <v>0</v>
      </c>
      <c r="L328" s="80">
        <v>0</v>
      </c>
      <c r="M328" s="80">
        <v>0</v>
      </c>
      <c r="N328" s="80">
        <v>0</v>
      </c>
      <c r="O328" s="80">
        <v>0</v>
      </c>
      <c r="P328" s="80">
        <v>0</v>
      </c>
      <c r="Q328" s="80">
        <v>0</v>
      </c>
      <c r="R328" s="80">
        <v>0</v>
      </c>
      <c r="S328" s="80">
        <v>0</v>
      </c>
      <c r="T328" s="80">
        <v>0</v>
      </c>
      <c r="U328" s="80">
        <v>0</v>
      </c>
      <c r="V328" s="80">
        <v>0</v>
      </c>
      <c r="W328" s="80">
        <v>0</v>
      </c>
      <c r="X328" s="80">
        <v>0</v>
      </c>
      <c r="Y328" s="80">
        <v>0</v>
      </c>
      <c r="Z328" s="80">
        <v>0</v>
      </c>
      <c r="AA328" s="80">
        <v>0</v>
      </c>
      <c r="AB328" s="80">
        <v>0</v>
      </c>
      <c r="AC328" s="80">
        <v>0</v>
      </c>
      <c r="AD328" s="80">
        <v>0</v>
      </c>
      <c r="AE328" s="80">
        <v>0</v>
      </c>
      <c r="AF328" s="80">
        <v>0</v>
      </c>
      <c r="AG328" s="80">
        <v>0</v>
      </c>
      <c r="AH328" s="80">
        <v>0</v>
      </c>
      <c r="AI328" s="80">
        <v>0</v>
      </c>
      <c r="AJ328" s="80">
        <v>0</v>
      </c>
      <c r="AK328" s="80"/>
      <c r="AL328" s="80"/>
    </row>
    <row r="329" spans="1:38" ht="16.350000000000001" customHeight="1">
      <c r="A329" s="79" t="s">
        <v>682</v>
      </c>
      <c r="B329" s="80">
        <v>0</v>
      </c>
      <c r="C329" s="80">
        <v>0</v>
      </c>
      <c r="D329" s="80">
        <v>0</v>
      </c>
      <c r="E329" s="80">
        <v>0</v>
      </c>
      <c r="F329" s="80">
        <v>0</v>
      </c>
      <c r="G329" s="80">
        <v>0</v>
      </c>
      <c r="H329" s="80">
        <v>0</v>
      </c>
      <c r="I329" s="80">
        <v>0</v>
      </c>
      <c r="J329" s="80">
        <v>0</v>
      </c>
      <c r="K329" s="80">
        <v>0</v>
      </c>
      <c r="L329" s="80">
        <v>0</v>
      </c>
      <c r="M329" s="80">
        <v>0</v>
      </c>
      <c r="N329" s="80">
        <v>0</v>
      </c>
      <c r="O329" s="80">
        <v>0</v>
      </c>
      <c r="P329" s="80">
        <v>0</v>
      </c>
      <c r="Q329" s="80">
        <v>0</v>
      </c>
      <c r="R329" s="80">
        <v>0</v>
      </c>
      <c r="S329" s="80">
        <v>0</v>
      </c>
      <c r="T329" s="80">
        <v>0</v>
      </c>
      <c r="U329" s="80">
        <v>0</v>
      </c>
      <c r="V329" s="80">
        <v>0</v>
      </c>
      <c r="W329" s="80">
        <v>0</v>
      </c>
      <c r="X329" s="80">
        <v>0</v>
      </c>
      <c r="Y329" s="80">
        <v>0</v>
      </c>
      <c r="Z329" s="80">
        <v>0</v>
      </c>
      <c r="AA329" s="80">
        <v>0</v>
      </c>
      <c r="AB329" s="80">
        <v>0</v>
      </c>
      <c r="AC329" s="80">
        <v>0</v>
      </c>
      <c r="AD329" s="80">
        <v>0</v>
      </c>
      <c r="AE329" s="80">
        <v>0</v>
      </c>
      <c r="AF329" s="80">
        <v>0</v>
      </c>
      <c r="AG329" s="80">
        <v>0</v>
      </c>
      <c r="AH329" s="80">
        <v>0</v>
      </c>
      <c r="AI329" s="80">
        <v>0</v>
      </c>
      <c r="AJ329" s="80">
        <v>0</v>
      </c>
      <c r="AK329" s="80"/>
      <c r="AL329" s="80"/>
    </row>
    <row r="330" spans="1:38" ht="16.350000000000001" customHeight="1">
      <c r="A330" s="79" t="s">
        <v>683</v>
      </c>
      <c r="B330" s="80">
        <v>0</v>
      </c>
      <c r="C330" s="80">
        <v>0</v>
      </c>
      <c r="D330" s="80">
        <v>0</v>
      </c>
      <c r="E330" s="80">
        <v>0</v>
      </c>
      <c r="F330" s="80">
        <v>0</v>
      </c>
      <c r="G330" s="80">
        <v>0</v>
      </c>
      <c r="H330" s="80">
        <v>0</v>
      </c>
      <c r="I330" s="80">
        <v>0</v>
      </c>
      <c r="J330" s="80">
        <v>0</v>
      </c>
      <c r="K330" s="80">
        <v>0</v>
      </c>
      <c r="L330" s="80">
        <v>0</v>
      </c>
      <c r="M330" s="80">
        <v>0</v>
      </c>
      <c r="N330" s="80">
        <v>0</v>
      </c>
      <c r="O330" s="80">
        <v>0</v>
      </c>
      <c r="P330" s="80">
        <v>0</v>
      </c>
      <c r="Q330" s="80">
        <v>0</v>
      </c>
      <c r="R330" s="80">
        <v>0</v>
      </c>
      <c r="S330" s="80">
        <v>0</v>
      </c>
      <c r="T330" s="80">
        <v>0</v>
      </c>
      <c r="U330" s="80">
        <v>0</v>
      </c>
      <c r="V330" s="80">
        <v>0</v>
      </c>
      <c r="W330" s="80">
        <v>0</v>
      </c>
      <c r="X330" s="80">
        <v>0</v>
      </c>
      <c r="Y330" s="80">
        <v>0</v>
      </c>
      <c r="Z330" s="80">
        <v>0</v>
      </c>
      <c r="AA330" s="80">
        <v>0</v>
      </c>
      <c r="AB330" s="80">
        <v>0</v>
      </c>
      <c r="AC330" s="80">
        <v>0</v>
      </c>
      <c r="AD330" s="80">
        <v>0</v>
      </c>
      <c r="AE330" s="80">
        <v>0</v>
      </c>
      <c r="AF330" s="80">
        <v>0</v>
      </c>
      <c r="AG330" s="80">
        <v>0</v>
      </c>
      <c r="AH330" s="80">
        <v>0</v>
      </c>
      <c r="AI330" s="80">
        <v>0</v>
      </c>
      <c r="AJ330" s="80">
        <v>0</v>
      </c>
      <c r="AK330" s="80"/>
      <c r="AL330" s="80"/>
    </row>
    <row r="331" spans="1:38" ht="16.350000000000001" customHeight="1">
      <c r="A331" s="79" t="s">
        <v>684</v>
      </c>
      <c r="B331" s="80">
        <v>0</v>
      </c>
      <c r="C331" s="80">
        <v>0</v>
      </c>
      <c r="D331" s="80">
        <v>0</v>
      </c>
      <c r="E331" s="80">
        <v>0</v>
      </c>
      <c r="F331" s="80">
        <v>0</v>
      </c>
      <c r="G331" s="80">
        <v>0</v>
      </c>
      <c r="H331" s="80">
        <v>0</v>
      </c>
      <c r="I331" s="80">
        <v>0</v>
      </c>
      <c r="J331" s="80">
        <v>0</v>
      </c>
      <c r="K331" s="80">
        <v>0</v>
      </c>
      <c r="L331" s="80">
        <v>0</v>
      </c>
      <c r="M331" s="80">
        <v>0</v>
      </c>
      <c r="N331" s="80">
        <v>0</v>
      </c>
      <c r="O331" s="80">
        <v>0</v>
      </c>
      <c r="P331" s="80">
        <v>0</v>
      </c>
      <c r="Q331" s="80">
        <v>0</v>
      </c>
      <c r="R331" s="80">
        <v>0</v>
      </c>
      <c r="S331" s="80">
        <v>0</v>
      </c>
      <c r="T331" s="80">
        <v>0</v>
      </c>
      <c r="U331" s="80">
        <v>0</v>
      </c>
      <c r="V331" s="80">
        <v>0</v>
      </c>
      <c r="W331" s="80">
        <v>0</v>
      </c>
      <c r="X331" s="80">
        <v>0</v>
      </c>
      <c r="Y331" s="80">
        <v>0</v>
      </c>
      <c r="Z331" s="80">
        <v>0</v>
      </c>
      <c r="AA331" s="80">
        <v>0</v>
      </c>
      <c r="AB331" s="80">
        <v>0</v>
      </c>
      <c r="AC331" s="80">
        <v>0</v>
      </c>
      <c r="AD331" s="80">
        <v>0</v>
      </c>
      <c r="AE331" s="80">
        <v>0</v>
      </c>
      <c r="AF331" s="80">
        <v>0</v>
      </c>
      <c r="AG331" s="80">
        <v>0</v>
      </c>
      <c r="AH331" s="80">
        <v>0</v>
      </c>
      <c r="AI331" s="80">
        <v>0</v>
      </c>
      <c r="AJ331" s="80">
        <v>0</v>
      </c>
      <c r="AK331" s="80"/>
      <c r="AL331" s="80"/>
    </row>
    <row r="332" spans="1:38" ht="16.350000000000001" customHeight="1">
      <c r="A332" s="79" t="s">
        <v>685</v>
      </c>
      <c r="B332" s="80">
        <v>0</v>
      </c>
      <c r="C332" s="80">
        <v>0</v>
      </c>
      <c r="D332" s="80">
        <v>0</v>
      </c>
      <c r="E332" s="80">
        <v>0</v>
      </c>
      <c r="F332" s="80">
        <v>0</v>
      </c>
      <c r="G332" s="80">
        <v>0</v>
      </c>
      <c r="H332" s="80">
        <v>0</v>
      </c>
      <c r="I332" s="80">
        <v>0</v>
      </c>
      <c r="J332" s="80">
        <v>0</v>
      </c>
      <c r="K332" s="80">
        <v>0</v>
      </c>
      <c r="L332" s="80">
        <v>0</v>
      </c>
      <c r="M332" s="80">
        <v>0</v>
      </c>
      <c r="N332" s="80">
        <v>0</v>
      </c>
      <c r="O332" s="80">
        <v>0</v>
      </c>
      <c r="P332" s="80">
        <v>0</v>
      </c>
      <c r="Q332" s="80">
        <v>0</v>
      </c>
      <c r="R332" s="80">
        <v>0</v>
      </c>
      <c r="S332" s="80">
        <v>0</v>
      </c>
      <c r="T332" s="80">
        <v>0</v>
      </c>
      <c r="U332" s="80">
        <v>0</v>
      </c>
      <c r="V332" s="80">
        <v>0</v>
      </c>
      <c r="W332" s="80">
        <v>0</v>
      </c>
      <c r="X332" s="80">
        <v>0</v>
      </c>
      <c r="Y332" s="80">
        <v>0</v>
      </c>
      <c r="Z332" s="80">
        <v>0</v>
      </c>
      <c r="AA332" s="80">
        <v>0</v>
      </c>
      <c r="AB332" s="80">
        <v>0</v>
      </c>
      <c r="AC332" s="80">
        <v>0</v>
      </c>
      <c r="AD332" s="80">
        <v>0</v>
      </c>
      <c r="AE332" s="80">
        <v>0</v>
      </c>
      <c r="AF332" s="80">
        <v>0</v>
      </c>
      <c r="AG332" s="80">
        <v>0</v>
      </c>
      <c r="AH332" s="80">
        <v>0</v>
      </c>
      <c r="AI332" s="80">
        <v>0</v>
      </c>
      <c r="AJ332" s="80">
        <v>0</v>
      </c>
      <c r="AK332" s="80"/>
      <c r="AL332" s="80"/>
    </row>
    <row r="333" spans="1:38" ht="16.350000000000001" customHeight="1">
      <c r="A333" s="79" t="s">
        <v>686</v>
      </c>
      <c r="B333" s="80">
        <v>0</v>
      </c>
      <c r="C333" s="80">
        <v>0</v>
      </c>
      <c r="D333" s="80">
        <v>0</v>
      </c>
      <c r="E333" s="80">
        <v>0</v>
      </c>
      <c r="F333" s="80">
        <v>0</v>
      </c>
      <c r="G333" s="80">
        <v>0</v>
      </c>
      <c r="H333" s="80">
        <v>0</v>
      </c>
      <c r="I333" s="80">
        <v>0</v>
      </c>
      <c r="J333" s="80">
        <v>0</v>
      </c>
      <c r="K333" s="80">
        <v>0</v>
      </c>
      <c r="L333" s="80">
        <v>0</v>
      </c>
      <c r="M333" s="80">
        <v>0</v>
      </c>
      <c r="N333" s="80">
        <v>0</v>
      </c>
      <c r="O333" s="80">
        <v>0</v>
      </c>
      <c r="P333" s="80">
        <v>0</v>
      </c>
      <c r="Q333" s="80">
        <v>0</v>
      </c>
      <c r="R333" s="80">
        <v>0</v>
      </c>
      <c r="S333" s="80">
        <v>0</v>
      </c>
      <c r="T333" s="80">
        <v>0</v>
      </c>
      <c r="U333" s="80">
        <v>0</v>
      </c>
      <c r="V333" s="80">
        <v>0</v>
      </c>
      <c r="W333" s="80">
        <v>0</v>
      </c>
      <c r="X333" s="80">
        <v>0</v>
      </c>
      <c r="Y333" s="80">
        <v>0</v>
      </c>
      <c r="Z333" s="80">
        <v>0</v>
      </c>
      <c r="AA333" s="80">
        <v>0</v>
      </c>
      <c r="AB333" s="80">
        <v>0</v>
      </c>
      <c r="AC333" s="80">
        <v>0</v>
      </c>
      <c r="AD333" s="80">
        <v>0</v>
      </c>
      <c r="AE333" s="80">
        <v>0</v>
      </c>
      <c r="AF333" s="80">
        <v>0</v>
      </c>
      <c r="AG333" s="80">
        <v>0</v>
      </c>
      <c r="AH333" s="80">
        <v>0</v>
      </c>
      <c r="AI333" s="80">
        <v>0</v>
      </c>
      <c r="AJ333" s="80">
        <v>0</v>
      </c>
      <c r="AK333" s="80"/>
      <c r="AL333" s="80"/>
    </row>
    <row r="334" spans="1:38" ht="16.350000000000001" customHeight="1">
      <c r="A334" s="79" t="s">
        <v>687</v>
      </c>
      <c r="B334" s="80">
        <v>0</v>
      </c>
      <c r="C334" s="80">
        <v>0</v>
      </c>
      <c r="D334" s="80">
        <v>0</v>
      </c>
      <c r="E334" s="80">
        <v>0</v>
      </c>
      <c r="F334" s="80">
        <v>0</v>
      </c>
      <c r="G334" s="80">
        <v>0</v>
      </c>
      <c r="H334" s="80">
        <v>0</v>
      </c>
      <c r="I334" s="80">
        <v>0</v>
      </c>
      <c r="J334" s="80">
        <v>0</v>
      </c>
      <c r="K334" s="80">
        <v>0</v>
      </c>
      <c r="L334" s="80">
        <v>0</v>
      </c>
      <c r="M334" s="80">
        <v>0</v>
      </c>
      <c r="N334" s="80">
        <v>0</v>
      </c>
      <c r="O334" s="80">
        <v>0</v>
      </c>
      <c r="P334" s="80">
        <v>0</v>
      </c>
      <c r="Q334" s="80">
        <v>0</v>
      </c>
      <c r="R334" s="80">
        <v>0</v>
      </c>
      <c r="S334" s="80">
        <v>0</v>
      </c>
      <c r="T334" s="80">
        <v>0</v>
      </c>
      <c r="U334" s="80">
        <v>0</v>
      </c>
      <c r="V334" s="80">
        <v>0</v>
      </c>
      <c r="W334" s="80">
        <v>0</v>
      </c>
      <c r="X334" s="80">
        <v>0</v>
      </c>
      <c r="Y334" s="80">
        <v>0</v>
      </c>
      <c r="Z334" s="80">
        <v>0</v>
      </c>
      <c r="AA334" s="80">
        <v>0</v>
      </c>
      <c r="AB334" s="80">
        <v>0</v>
      </c>
      <c r="AC334" s="80">
        <v>0</v>
      </c>
      <c r="AD334" s="80">
        <v>0</v>
      </c>
      <c r="AE334" s="80">
        <v>0</v>
      </c>
      <c r="AF334" s="80">
        <v>0</v>
      </c>
      <c r="AG334" s="80">
        <v>0</v>
      </c>
      <c r="AH334" s="80">
        <v>0</v>
      </c>
      <c r="AI334" s="80">
        <v>0</v>
      </c>
      <c r="AJ334" s="80">
        <v>0</v>
      </c>
      <c r="AK334" s="80"/>
      <c r="AL334" s="80"/>
    </row>
    <row r="335" spans="1:38" ht="16.350000000000001" customHeight="1">
      <c r="A335" s="79" t="s">
        <v>688</v>
      </c>
      <c r="B335" s="80">
        <v>0</v>
      </c>
      <c r="C335" s="80">
        <v>0</v>
      </c>
      <c r="D335" s="80">
        <v>0</v>
      </c>
      <c r="E335" s="80">
        <v>0</v>
      </c>
      <c r="F335" s="80">
        <v>0</v>
      </c>
      <c r="G335" s="80">
        <v>0</v>
      </c>
      <c r="H335" s="80">
        <v>0</v>
      </c>
      <c r="I335" s="80">
        <v>0</v>
      </c>
      <c r="J335" s="80">
        <v>0</v>
      </c>
      <c r="K335" s="80">
        <v>0</v>
      </c>
      <c r="L335" s="80">
        <v>0</v>
      </c>
      <c r="M335" s="80">
        <v>0</v>
      </c>
      <c r="N335" s="80">
        <v>0</v>
      </c>
      <c r="O335" s="80">
        <v>0</v>
      </c>
      <c r="P335" s="80">
        <v>0</v>
      </c>
      <c r="Q335" s="80">
        <v>0</v>
      </c>
      <c r="R335" s="80">
        <v>0</v>
      </c>
      <c r="S335" s="80">
        <v>0</v>
      </c>
      <c r="T335" s="80">
        <v>0</v>
      </c>
      <c r="U335" s="80">
        <v>0</v>
      </c>
      <c r="V335" s="80">
        <v>0</v>
      </c>
      <c r="W335" s="80">
        <v>0</v>
      </c>
      <c r="X335" s="80">
        <v>0</v>
      </c>
      <c r="Y335" s="80">
        <v>0</v>
      </c>
      <c r="Z335" s="80">
        <v>0</v>
      </c>
      <c r="AA335" s="80">
        <v>0</v>
      </c>
      <c r="AB335" s="80">
        <v>0</v>
      </c>
      <c r="AC335" s="80">
        <v>0</v>
      </c>
      <c r="AD335" s="80">
        <v>0</v>
      </c>
      <c r="AE335" s="80">
        <v>0</v>
      </c>
      <c r="AF335" s="80">
        <v>0</v>
      </c>
      <c r="AG335" s="80">
        <v>0</v>
      </c>
      <c r="AH335" s="80">
        <v>0</v>
      </c>
      <c r="AI335" s="80">
        <v>0</v>
      </c>
      <c r="AJ335" s="80">
        <v>0</v>
      </c>
      <c r="AK335" s="80"/>
      <c r="AL335" s="80"/>
    </row>
    <row r="336" spans="1:38" ht="16.350000000000001" customHeight="1">
      <c r="A336" s="79" t="s">
        <v>689</v>
      </c>
      <c r="B336" s="80">
        <v>0</v>
      </c>
      <c r="C336" s="80">
        <v>0</v>
      </c>
      <c r="D336" s="80">
        <v>0</v>
      </c>
      <c r="E336" s="80">
        <v>0</v>
      </c>
      <c r="F336" s="80">
        <v>0</v>
      </c>
      <c r="G336" s="80">
        <v>0</v>
      </c>
      <c r="H336" s="80">
        <v>0</v>
      </c>
      <c r="I336" s="80">
        <v>0</v>
      </c>
      <c r="J336" s="80">
        <v>0</v>
      </c>
      <c r="K336" s="80">
        <v>0</v>
      </c>
      <c r="L336" s="80">
        <v>0</v>
      </c>
      <c r="M336" s="80">
        <v>0</v>
      </c>
      <c r="N336" s="80">
        <v>0</v>
      </c>
      <c r="O336" s="80">
        <v>0</v>
      </c>
      <c r="P336" s="80">
        <v>0</v>
      </c>
      <c r="Q336" s="80">
        <v>0</v>
      </c>
      <c r="R336" s="80">
        <v>0</v>
      </c>
      <c r="S336" s="80">
        <v>0</v>
      </c>
      <c r="T336" s="80">
        <v>0</v>
      </c>
      <c r="U336" s="80">
        <v>0</v>
      </c>
      <c r="V336" s="80">
        <v>0</v>
      </c>
      <c r="W336" s="80">
        <v>0</v>
      </c>
      <c r="X336" s="80">
        <v>0</v>
      </c>
      <c r="Y336" s="80">
        <v>0</v>
      </c>
      <c r="Z336" s="80">
        <v>0</v>
      </c>
      <c r="AA336" s="80">
        <v>0</v>
      </c>
      <c r="AB336" s="80">
        <v>0</v>
      </c>
      <c r="AC336" s="80">
        <v>0</v>
      </c>
      <c r="AD336" s="80">
        <v>0</v>
      </c>
      <c r="AE336" s="80">
        <v>0</v>
      </c>
      <c r="AF336" s="80">
        <v>0</v>
      </c>
      <c r="AG336" s="80">
        <v>0</v>
      </c>
      <c r="AH336" s="80">
        <v>0</v>
      </c>
      <c r="AI336" s="80">
        <v>0</v>
      </c>
      <c r="AJ336" s="80">
        <v>0</v>
      </c>
      <c r="AK336" s="80"/>
      <c r="AL336" s="80"/>
    </row>
    <row r="337" spans="1:38" ht="16.350000000000001" customHeight="1">
      <c r="A337" s="79" t="s">
        <v>690</v>
      </c>
      <c r="B337" s="80">
        <v>0</v>
      </c>
      <c r="C337" s="80">
        <v>0</v>
      </c>
      <c r="D337" s="80">
        <v>0</v>
      </c>
      <c r="E337" s="80">
        <v>0</v>
      </c>
      <c r="F337" s="80">
        <v>0</v>
      </c>
      <c r="G337" s="80">
        <v>0</v>
      </c>
      <c r="H337" s="80">
        <v>0</v>
      </c>
      <c r="I337" s="80">
        <v>0</v>
      </c>
      <c r="J337" s="80">
        <v>0</v>
      </c>
      <c r="K337" s="80">
        <v>0</v>
      </c>
      <c r="L337" s="80">
        <v>0</v>
      </c>
      <c r="M337" s="80">
        <v>0</v>
      </c>
      <c r="N337" s="80">
        <v>0</v>
      </c>
      <c r="O337" s="80">
        <v>0</v>
      </c>
      <c r="P337" s="80">
        <v>0</v>
      </c>
      <c r="Q337" s="80">
        <v>0</v>
      </c>
      <c r="R337" s="80">
        <v>0</v>
      </c>
      <c r="S337" s="80">
        <v>0</v>
      </c>
      <c r="T337" s="80">
        <v>0</v>
      </c>
      <c r="U337" s="80">
        <v>0</v>
      </c>
      <c r="V337" s="80">
        <v>0</v>
      </c>
      <c r="W337" s="80">
        <v>0</v>
      </c>
      <c r="X337" s="80">
        <v>0</v>
      </c>
      <c r="Y337" s="80">
        <v>0</v>
      </c>
      <c r="Z337" s="80">
        <v>0</v>
      </c>
      <c r="AA337" s="80">
        <v>0</v>
      </c>
      <c r="AB337" s="80">
        <v>0</v>
      </c>
      <c r="AC337" s="80">
        <v>0</v>
      </c>
      <c r="AD337" s="80">
        <v>0</v>
      </c>
      <c r="AE337" s="80">
        <v>0</v>
      </c>
      <c r="AF337" s="80">
        <v>0</v>
      </c>
      <c r="AG337" s="80">
        <v>0</v>
      </c>
      <c r="AH337" s="80">
        <v>0</v>
      </c>
      <c r="AI337" s="80">
        <v>0</v>
      </c>
      <c r="AJ337" s="80">
        <v>0</v>
      </c>
      <c r="AK337" s="80"/>
      <c r="AL337" s="80"/>
    </row>
    <row r="338" spans="1:38" ht="16.350000000000001" customHeight="1">
      <c r="A338" s="79" t="s">
        <v>691</v>
      </c>
      <c r="B338" s="80">
        <v>0</v>
      </c>
      <c r="C338" s="80">
        <v>0</v>
      </c>
      <c r="D338" s="80">
        <v>0</v>
      </c>
      <c r="E338" s="80">
        <v>0</v>
      </c>
      <c r="F338" s="80">
        <v>0</v>
      </c>
      <c r="G338" s="80">
        <v>0</v>
      </c>
      <c r="H338" s="80">
        <v>0</v>
      </c>
      <c r="I338" s="80">
        <v>0</v>
      </c>
      <c r="J338" s="80">
        <v>0</v>
      </c>
      <c r="K338" s="80">
        <v>0</v>
      </c>
      <c r="L338" s="80">
        <v>0</v>
      </c>
      <c r="M338" s="80">
        <v>0</v>
      </c>
      <c r="N338" s="80">
        <v>0</v>
      </c>
      <c r="O338" s="80">
        <v>0</v>
      </c>
      <c r="P338" s="80">
        <v>0</v>
      </c>
      <c r="Q338" s="80">
        <v>0</v>
      </c>
      <c r="R338" s="80">
        <v>0</v>
      </c>
      <c r="S338" s="80">
        <v>0</v>
      </c>
      <c r="T338" s="80">
        <v>0</v>
      </c>
      <c r="U338" s="80">
        <v>0</v>
      </c>
      <c r="V338" s="80">
        <v>0</v>
      </c>
      <c r="W338" s="80">
        <v>0</v>
      </c>
      <c r="X338" s="80">
        <v>0</v>
      </c>
      <c r="Y338" s="80">
        <v>0</v>
      </c>
      <c r="Z338" s="80">
        <v>0</v>
      </c>
      <c r="AA338" s="80">
        <v>0</v>
      </c>
      <c r="AB338" s="80">
        <v>0</v>
      </c>
      <c r="AC338" s="80">
        <v>0</v>
      </c>
      <c r="AD338" s="80">
        <v>0</v>
      </c>
      <c r="AE338" s="80">
        <v>0</v>
      </c>
      <c r="AF338" s="80">
        <v>0</v>
      </c>
      <c r="AG338" s="80">
        <v>0</v>
      </c>
      <c r="AH338" s="80">
        <v>0</v>
      </c>
      <c r="AI338" s="80">
        <v>0</v>
      </c>
      <c r="AJ338" s="80">
        <v>0</v>
      </c>
      <c r="AK338" s="80"/>
      <c r="AL338" s="80"/>
    </row>
    <row r="339" spans="1:38" ht="16.350000000000001" customHeight="1">
      <c r="A339" s="79" t="s">
        <v>692</v>
      </c>
      <c r="B339" s="80">
        <v>0</v>
      </c>
      <c r="C339" s="80">
        <v>0</v>
      </c>
      <c r="D339" s="80">
        <v>0</v>
      </c>
      <c r="E339" s="80">
        <v>0</v>
      </c>
      <c r="F339" s="80">
        <v>0</v>
      </c>
      <c r="G339" s="80">
        <v>0</v>
      </c>
      <c r="H339" s="80">
        <v>0</v>
      </c>
      <c r="I339" s="80">
        <v>0</v>
      </c>
      <c r="J339" s="80">
        <v>0</v>
      </c>
      <c r="K339" s="80">
        <v>0</v>
      </c>
      <c r="L339" s="80">
        <v>0</v>
      </c>
      <c r="M339" s="80">
        <v>0</v>
      </c>
      <c r="N339" s="80">
        <v>0</v>
      </c>
      <c r="O339" s="80">
        <v>0</v>
      </c>
      <c r="P339" s="80">
        <v>0</v>
      </c>
      <c r="Q339" s="80">
        <v>0</v>
      </c>
      <c r="R339" s="80">
        <v>0</v>
      </c>
      <c r="S339" s="80">
        <v>0</v>
      </c>
      <c r="T339" s="80">
        <v>0</v>
      </c>
      <c r="U339" s="80">
        <v>0</v>
      </c>
      <c r="V339" s="80">
        <v>0</v>
      </c>
      <c r="W339" s="80">
        <v>0</v>
      </c>
      <c r="X339" s="80">
        <v>0</v>
      </c>
      <c r="Y339" s="80">
        <v>0</v>
      </c>
      <c r="Z339" s="80">
        <v>0</v>
      </c>
      <c r="AA339" s="80">
        <v>0</v>
      </c>
      <c r="AB339" s="80">
        <v>0</v>
      </c>
      <c r="AC339" s="80">
        <v>0</v>
      </c>
      <c r="AD339" s="80">
        <v>0</v>
      </c>
      <c r="AE339" s="80">
        <v>0</v>
      </c>
      <c r="AF339" s="80">
        <v>0</v>
      </c>
      <c r="AG339" s="80">
        <v>0</v>
      </c>
      <c r="AH339" s="80">
        <v>0</v>
      </c>
      <c r="AI339" s="80">
        <v>0</v>
      </c>
      <c r="AJ339" s="80">
        <v>0</v>
      </c>
      <c r="AK339" s="80"/>
      <c r="AL339" s="80"/>
    </row>
    <row r="340" spans="1:38" ht="16.350000000000001" customHeight="1">
      <c r="A340" s="79" t="s">
        <v>693</v>
      </c>
      <c r="B340" s="80">
        <v>0</v>
      </c>
      <c r="C340" s="80">
        <v>0</v>
      </c>
      <c r="D340" s="80">
        <v>0</v>
      </c>
      <c r="E340" s="80">
        <v>0</v>
      </c>
      <c r="F340" s="80">
        <v>0</v>
      </c>
      <c r="G340" s="80">
        <v>0</v>
      </c>
      <c r="H340" s="80">
        <v>0</v>
      </c>
      <c r="I340" s="80">
        <v>0</v>
      </c>
      <c r="J340" s="80">
        <v>0</v>
      </c>
      <c r="K340" s="80">
        <v>0</v>
      </c>
      <c r="L340" s="80">
        <v>0</v>
      </c>
      <c r="M340" s="80">
        <v>0</v>
      </c>
      <c r="N340" s="80">
        <v>0</v>
      </c>
      <c r="O340" s="80">
        <v>0</v>
      </c>
      <c r="P340" s="80">
        <v>0</v>
      </c>
      <c r="Q340" s="80">
        <v>0</v>
      </c>
      <c r="R340" s="80">
        <v>0</v>
      </c>
      <c r="S340" s="80">
        <v>0</v>
      </c>
      <c r="T340" s="80">
        <v>0</v>
      </c>
      <c r="U340" s="80">
        <v>0</v>
      </c>
      <c r="V340" s="80">
        <v>0</v>
      </c>
      <c r="W340" s="80">
        <v>0</v>
      </c>
      <c r="X340" s="80">
        <v>0</v>
      </c>
      <c r="Y340" s="80">
        <v>0</v>
      </c>
      <c r="Z340" s="80">
        <v>0</v>
      </c>
      <c r="AA340" s="80">
        <v>0</v>
      </c>
      <c r="AB340" s="80">
        <v>0</v>
      </c>
      <c r="AC340" s="80">
        <v>0</v>
      </c>
      <c r="AD340" s="80">
        <v>0</v>
      </c>
      <c r="AE340" s="80">
        <v>0</v>
      </c>
      <c r="AF340" s="80">
        <v>0</v>
      </c>
      <c r="AG340" s="80">
        <v>0</v>
      </c>
      <c r="AH340" s="80">
        <v>0</v>
      </c>
      <c r="AI340" s="80">
        <v>0</v>
      </c>
      <c r="AJ340" s="80">
        <v>0</v>
      </c>
      <c r="AK340" s="80"/>
      <c r="AL340" s="80"/>
    </row>
    <row r="341" spans="1:38" ht="16.350000000000001" customHeight="1">
      <c r="A341" s="79" t="s">
        <v>694</v>
      </c>
      <c r="B341" s="80">
        <v>0</v>
      </c>
      <c r="C341" s="80">
        <v>0</v>
      </c>
      <c r="D341" s="80">
        <v>0</v>
      </c>
      <c r="E341" s="80">
        <v>0</v>
      </c>
      <c r="F341" s="80">
        <v>0</v>
      </c>
      <c r="G341" s="80">
        <v>0</v>
      </c>
      <c r="H341" s="80">
        <v>0</v>
      </c>
      <c r="I341" s="80">
        <v>0</v>
      </c>
      <c r="J341" s="80">
        <v>0</v>
      </c>
      <c r="K341" s="80">
        <v>0</v>
      </c>
      <c r="L341" s="80">
        <v>0</v>
      </c>
      <c r="M341" s="80">
        <v>0</v>
      </c>
      <c r="N341" s="80">
        <v>0</v>
      </c>
      <c r="O341" s="80">
        <v>0</v>
      </c>
      <c r="P341" s="80">
        <v>0</v>
      </c>
      <c r="Q341" s="80">
        <v>0</v>
      </c>
      <c r="R341" s="80">
        <v>0</v>
      </c>
      <c r="S341" s="80">
        <v>0</v>
      </c>
      <c r="T341" s="80">
        <v>0</v>
      </c>
      <c r="U341" s="80">
        <v>0</v>
      </c>
      <c r="V341" s="80">
        <v>0</v>
      </c>
      <c r="W341" s="80">
        <v>0</v>
      </c>
      <c r="X341" s="80">
        <v>0</v>
      </c>
      <c r="Y341" s="80">
        <v>0</v>
      </c>
      <c r="Z341" s="80">
        <v>0</v>
      </c>
      <c r="AA341" s="80">
        <v>0</v>
      </c>
      <c r="AB341" s="80">
        <v>0</v>
      </c>
      <c r="AC341" s="80">
        <v>0</v>
      </c>
      <c r="AD341" s="80">
        <v>0</v>
      </c>
      <c r="AE341" s="80">
        <v>0</v>
      </c>
      <c r="AF341" s="80">
        <v>0</v>
      </c>
      <c r="AG341" s="80">
        <v>0</v>
      </c>
      <c r="AH341" s="80">
        <v>0</v>
      </c>
      <c r="AI341" s="80">
        <v>0</v>
      </c>
      <c r="AJ341" s="80">
        <v>0</v>
      </c>
      <c r="AK341" s="80"/>
      <c r="AL341" s="80"/>
    </row>
    <row r="342" spans="1:38" ht="16.350000000000001" customHeight="1">
      <c r="A342" s="79" t="s">
        <v>695</v>
      </c>
      <c r="B342" s="80">
        <v>0</v>
      </c>
      <c r="C342" s="80">
        <v>0</v>
      </c>
      <c r="D342" s="80">
        <v>0</v>
      </c>
      <c r="E342" s="80">
        <v>0</v>
      </c>
      <c r="F342" s="80">
        <v>0</v>
      </c>
      <c r="G342" s="80">
        <v>0</v>
      </c>
      <c r="H342" s="80">
        <v>0</v>
      </c>
      <c r="I342" s="80">
        <v>0</v>
      </c>
      <c r="J342" s="80">
        <v>0</v>
      </c>
      <c r="K342" s="80">
        <v>0</v>
      </c>
      <c r="L342" s="80">
        <v>0</v>
      </c>
      <c r="M342" s="80">
        <v>0</v>
      </c>
      <c r="N342" s="80">
        <v>0</v>
      </c>
      <c r="O342" s="80">
        <v>0</v>
      </c>
      <c r="P342" s="80">
        <v>0</v>
      </c>
      <c r="Q342" s="80">
        <v>0</v>
      </c>
      <c r="R342" s="80">
        <v>0</v>
      </c>
      <c r="S342" s="80">
        <v>0</v>
      </c>
      <c r="T342" s="80">
        <v>0</v>
      </c>
      <c r="U342" s="80">
        <v>0</v>
      </c>
      <c r="V342" s="80">
        <v>0</v>
      </c>
      <c r="W342" s="80">
        <v>0</v>
      </c>
      <c r="X342" s="80">
        <v>0</v>
      </c>
      <c r="Y342" s="80">
        <v>0</v>
      </c>
      <c r="Z342" s="80">
        <v>0</v>
      </c>
      <c r="AA342" s="80">
        <v>0</v>
      </c>
      <c r="AB342" s="80">
        <v>0</v>
      </c>
      <c r="AC342" s="80">
        <v>0</v>
      </c>
      <c r="AD342" s="80">
        <v>0</v>
      </c>
      <c r="AE342" s="80">
        <v>0</v>
      </c>
      <c r="AF342" s="80">
        <v>0</v>
      </c>
      <c r="AG342" s="80">
        <v>0</v>
      </c>
      <c r="AH342" s="80">
        <v>0</v>
      </c>
      <c r="AI342" s="80">
        <v>0</v>
      </c>
      <c r="AJ342" s="80">
        <v>0</v>
      </c>
      <c r="AK342" s="80"/>
      <c r="AL342" s="80"/>
    </row>
    <row r="343" spans="1:38" ht="16.350000000000001" customHeight="1">
      <c r="A343" s="79" t="s">
        <v>696</v>
      </c>
      <c r="B343" s="80">
        <v>0</v>
      </c>
      <c r="C343" s="80">
        <v>0</v>
      </c>
      <c r="D343" s="80">
        <v>0</v>
      </c>
      <c r="E343" s="80">
        <v>0</v>
      </c>
      <c r="F343" s="80">
        <v>0</v>
      </c>
      <c r="G343" s="80">
        <v>0</v>
      </c>
      <c r="H343" s="80">
        <v>0</v>
      </c>
      <c r="I343" s="80">
        <v>0</v>
      </c>
      <c r="J343" s="80">
        <v>0</v>
      </c>
      <c r="K343" s="80">
        <v>0</v>
      </c>
      <c r="L343" s="80">
        <v>0</v>
      </c>
      <c r="M343" s="80">
        <v>0</v>
      </c>
      <c r="N343" s="80">
        <v>0</v>
      </c>
      <c r="O343" s="80">
        <v>0</v>
      </c>
      <c r="P343" s="80">
        <v>0</v>
      </c>
      <c r="Q343" s="80">
        <v>0</v>
      </c>
      <c r="R343" s="80">
        <v>0</v>
      </c>
      <c r="S343" s="80">
        <v>0</v>
      </c>
      <c r="T343" s="80">
        <v>0</v>
      </c>
      <c r="U343" s="80">
        <v>0</v>
      </c>
      <c r="V343" s="80">
        <v>0</v>
      </c>
      <c r="W343" s="80">
        <v>0</v>
      </c>
      <c r="X343" s="80">
        <v>0</v>
      </c>
      <c r="Y343" s="80">
        <v>0</v>
      </c>
      <c r="Z343" s="80">
        <v>0</v>
      </c>
      <c r="AA343" s="80">
        <v>0</v>
      </c>
      <c r="AB343" s="80">
        <v>0</v>
      </c>
      <c r="AC343" s="80">
        <v>0</v>
      </c>
      <c r="AD343" s="80">
        <v>0</v>
      </c>
      <c r="AE343" s="80">
        <v>0</v>
      </c>
      <c r="AF343" s="80">
        <v>0</v>
      </c>
      <c r="AG343" s="80">
        <v>0</v>
      </c>
      <c r="AH343" s="80">
        <v>0</v>
      </c>
      <c r="AI343" s="80">
        <v>0</v>
      </c>
      <c r="AJ343" s="80">
        <v>0</v>
      </c>
      <c r="AK343" s="80"/>
      <c r="AL343" s="80"/>
    </row>
    <row r="344" spans="1:38" ht="16.350000000000001" customHeight="1">
      <c r="A344" s="79" t="s">
        <v>697</v>
      </c>
      <c r="B344" s="80">
        <v>0</v>
      </c>
      <c r="C344" s="80">
        <v>0</v>
      </c>
      <c r="D344" s="80">
        <v>0</v>
      </c>
      <c r="E344" s="80">
        <v>0</v>
      </c>
      <c r="F344" s="80">
        <v>0</v>
      </c>
      <c r="G344" s="80">
        <v>0</v>
      </c>
      <c r="H344" s="80">
        <v>0</v>
      </c>
      <c r="I344" s="80">
        <v>0</v>
      </c>
      <c r="J344" s="80">
        <v>0</v>
      </c>
      <c r="K344" s="80">
        <v>0</v>
      </c>
      <c r="L344" s="80">
        <v>0</v>
      </c>
      <c r="M344" s="80">
        <v>0</v>
      </c>
      <c r="N344" s="80">
        <v>0</v>
      </c>
      <c r="O344" s="80">
        <v>0</v>
      </c>
      <c r="P344" s="80">
        <v>0</v>
      </c>
      <c r="Q344" s="80">
        <v>0</v>
      </c>
      <c r="R344" s="80">
        <v>0</v>
      </c>
      <c r="S344" s="80">
        <v>0</v>
      </c>
      <c r="T344" s="80">
        <v>0</v>
      </c>
      <c r="U344" s="80">
        <v>0</v>
      </c>
      <c r="V344" s="80">
        <v>0</v>
      </c>
      <c r="W344" s="80">
        <v>0</v>
      </c>
      <c r="X344" s="80">
        <v>0</v>
      </c>
      <c r="Y344" s="80">
        <v>0</v>
      </c>
      <c r="Z344" s="80">
        <v>0</v>
      </c>
      <c r="AA344" s="80">
        <v>0</v>
      </c>
      <c r="AB344" s="80">
        <v>0</v>
      </c>
      <c r="AC344" s="80">
        <v>0</v>
      </c>
      <c r="AD344" s="80">
        <v>0</v>
      </c>
      <c r="AE344" s="80">
        <v>0</v>
      </c>
      <c r="AF344" s="80">
        <v>0</v>
      </c>
      <c r="AG344" s="80">
        <v>0</v>
      </c>
      <c r="AH344" s="80">
        <v>0</v>
      </c>
      <c r="AI344" s="80">
        <v>0</v>
      </c>
      <c r="AJ344" s="80">
        <v>0</v>
      </c>
      <c r="AK344" s="80"/>
      <c r="AL344" s="80"/>
    </row>
    <row r="345" spans="1:38" ht="16.350000000000001" customHeight="1">
      <c r="A345" s="79" t="s">
        <v>698</v>
      </c>
      <c r="B345" s="80">
        <v>0</v>
      </c>
      <c r="C345" s="80">
        <v>0</v>
      </c>
      <c r="D345" s="80">
        <v>0</v>
      </c>
      <c r="E345" s="80">
        <v>0</v>
      </c>
      <c r="F345" s="80">
        <v>0</v>
      </c>
      <c r="G345" s="80">
        <v>0</v>
      </c>
      <c r="H345" s="80">
        <v>0</v>
      </c>
      <c r="I345" s="80">
        <v>0</v>
      </c>
      <c r="J345" s="80">
        <v>0</v>
      </c>
      <c r="K345" s="80">
        <v>0</v>
      </c>
      <c r="L345" s="80">
        <v>0</v>
      </c>
      <c r="M345" s="80">
        <v>0</v>
      </c>
      <c r="N345" s="80">
        <v>0</v>
      </c>
      <c r="O345" s="80">
        <v>0</v>
      </c>
      <c r="P345" s="80">
        <v>0</v>
      </c>
      <c r="Q345" s="80">
        <v>0</v>
      </c>
      <c r="R345" s="80">
        <v>0</v>
      </c>
      <c r="S345" s="80">
        <v>0</v>
      </c>
      <c r="T345" s="80">
        <v>0</v>
      </c>
      <c r="U345" s="80">
        <v>0</v>
      </c>
      <c r="V345" s="80">
        <v>0</v>
      </c>
      <c r="W345" s="80">
        <v>0</v>
      </c>
      <c r="X345" s="80">
        <v>0</v>
      </c>
      <c r="Y345" s="80">
        <v>0</v>
      </c>
      <c r="Z345" s="80">
        <v>0</v>
      </c>
      <c r="AA345" s="80">
        <v>0</v>
      </c>
      <c r="AB345" s="80">
        <v>0</v>
      </c>
      <c r="AC345" s="80">
        <v>0</v>
      </c>
      <c r="AD345" s="80">
        <v>0</v>
      </c>
      <c r="AE345" s="80">
        <v>0</v>
      </c>
      <c r="AF345" s="80">
        <v>0</v>
      </c>
      <c r="AG345" s="80">
        <v>0</v>
      </c>
      <c r="AH345" s="80">
        <v>0</v>
      </c>
      <c r="AI345" s="80">
        <v>0</v>
      </c>
      <c r="AJ345" s="80">
        <v>0</v>
      </c>
      <c r="AK345" s="80"/>
      <c r="AL345" s="80"/>
    </row>
    <row r="346" spans="1:38" ht="16.350000000000001" customHeight="1">
      <c r="A346" s="79" t="s">
        <v>699</v>
      </c>
      <c r="B346" s="80">
        <v>0</v>
      </c>
      <c r="C346" s="80">
        <v>0</v>
      </c>
      <c r="D346" s="80">
        <v>0</v>
      </c>
      <c r="E346" s="80">
        <v>0</v>
      </c>
      <c r="F346" s="80">
        <v>0</v>
      </c>
      <c r="G346" s="80">
        <v>0</v>
      </c>
      <c r="H346" s="80">
        <v>0</v>
      </c>
      <c r="I346" s="80">
        <v>0</v>
      </c>
      <c r="J346" s="80">
        <v>0</v>
      </c>
      <c r="K346" s="80">
        <v>0</v>
      </c>
      <c r="L346" s="80">
        <v>0</v>
      </c>
      <c r="M346" s="80">
        <v>0</v>
      </c>
      <c r="N346" s="80">
        <v>0</v>
      </c>
      <c r="O346" s="80">
        <v>0</v>
      </c>
      <c r="P346" s="80">
        <v>0</v>
      </c>
      <c r="Q346" s="80">
        <v>0</v>
      </c>
      <c r="R346" s="80">
        <v>0</v>
      </c>
      <c r="S346" s="80">
        <v>0</v>
      </c>
      <c r="T346" s="80">
        <v>0</v>
      </c>
      <c r="U346" s="80">
        <v>0</v>
      </c>
      <c r="V346" s="80">
        <v>0</v>
      </c>
      <c r="W346" s="80">
        <v>0</v>
      </c>
      <c r="X346" s="80">
        <v>0</v>
      </c>
      <c r="Y346" s="80">
        <v>0</v>
      </c>
      <c r="Z346" s="80">
        <v>0</v>
      </c>
      <c r="AA346" s="80">
        <v>0</v>
      </c>
      <c r="AB346" s="80">
        <v>0</v>
      </c>
      <c r="AC346" s="80">
        <v>0</v>
      </c>
      <c r="AD346" s="80">
        <v>0</v>
      </c>
      <c r="AE346" s="80">
        <v>0</v>
      </c>
      <c r="AF346" s="80">
        <v>0</v>
      </c>
      <c r="AG346" s="80">
        <v>0</v>
      </c>
      <c r="AH346" s="80">
        <v>0</v>
      </c>
      <c r="AI346" s="80">
        <v>0</v>
      </c>
      <c r="AJ346" s="80">
        <v>0</v>
      </c>
      <c r="AK346" s="80"/>
      <c r="AL346" s="80"/>
    </row>
    <row r="347" spans="1:38" ht="16.350000000000001" customHeight="1">
      <c r="A347" s="79" t="s">
        <v>700</v>
      </c>
      <c r="B347" s="80">
        <v>0</v>
      </c>
      <c r="C347" s="80">
        <v>0</v>
      </c>
      <c r="D347" s="80">
        <v>0</v>
      </c>
      <c r="E347" s="80">
        <v>0</v>
      </c>
      <c r="F347" s="80">
        <v>0</v>
      </c>
      <c r="G347" s="80">
        <v>0</v>
      </c>
      <c r="H347" s="80">
        <v>0</v>
      </c>
      <c r="I347" s="80">
        <v>0</v>
      </c>
      <c r="J347" s="80">
        <v>0</v>
      </c>
      <c r="K347" s="80">
        <v>0</v>
      </c>
      <c r="L347" s="80">
        <v>0</v>
      </c>
      <c r="M347" s="80">
        <v>0</v>
      </c>
      <c r="N347" s="80">
        <v>0</v>
      </c>
      <c r="O347" s="80">
        <v>0</v>
      </c>
      <c r="P347" s="80">
        <v>0</v>
      </c>
      <c r="Q347" s="80">
        <v>0</v>
      </c>
      <c r="R347" s="80">
        <v>0</v>
      </c>
      <c r="S347" s="80">
        <v>0</v>
      </c>
      <c r="T347" s="80">
        <v>0</v>
      </c>
      <c r="U347" s="80">
        <v>0</v>
      </c>
      <c r="V347" s="80">
        <v>0</v>
      </c>
      <c r="W347" s="80">
        <v>0</v>
      </c>
      <c r="X347" s="80">
        <v>0</v>
      </c>
      <c r="Y347" s="80">
        <v>0</v>
      </c>
      <c r="Z347" s="80">
        <v>0</v>
      </c>
      <c r="AA347" s="80">
        <v>0</v>
      </c>
      <c r="AB347" s="80">
        <v>0</v>
      </c>
      <c r="AC347" s="80">
        <v>0</v>
      </c>
      <c r="AD347" s="80">
        <v>0</v>
      </c>
      <c r="AE347" s="80">
        <v>0</v>
      </c>
      <c r="AF347" s="80">
        <v>0</v>
      </c>
      <c r="AG347" s="80">
        <v>0</v>
      </c>
      <c r="AH347" s="80">
        <v>0</v>
      </c>
      <c r="AI347" s="80">
        <v>0</v>
      </c>
      <c r="AJ347" s="80">
        <v>0</v>
      </c>
      <c r="AK347" s="80"/>
      <c r="AL347" s="80"/>
    </row>
    <row r="348" spans="1:38" ht="16.350000000000001" customHeight="1">
      <c r="A348" s="79" t="s">
        <v>701</v>
      </c>
      <c r="B348" s="80">
        <v>0</v>
      </c>
      <c r="C348" s="80">
        <v>0</v>
      </c>
      <c r="D348" s="80">
        <v>0</v>
      </c>
      <c r="E348" s="80">
        <v>0</v>
      </c>
      <c r="F348" s="80">
        <v>0</v>
      </c>
      <c r="G348" s="80">
        <v>0</v>
      </c>
      <c r="H348" s="80">
        <v>0</v>
      </c>
      <c r="I348" s="80">
        <v>0</v>
      </c>
      <c r="J348" s="80">
        <v>0</v>
      </c>
      <c r="K348" s="80">
        <v>0</v>
      </c>
      <c r="L348" s="80">
        <v>0</v>
      </c>
      <c r="M348" s="80">
        <v>0</v>
      </c>
      <c r="N348" s="80">
        <v>0</v>
      </c>
      <c r="O348" s="80">
        <v>0</v>
      </c>
      <c r="P348" s="80">
        <v>0</v>
      </c>
      <c r="Q348" s="80">
        <v>0</v>
      </c>
      <c r="R348" s="80">
        <v>0</v>
      </c>
      <c r="S348" s="80">
        <v>0</v>
      </c>
      <c r="T348" s="80">
        <v>0</v>
      </c>
      <c r="U348" s="80">
        <v>0</v>
      </c>
      <c r="V348" s="80">
        <v>0</v>
      </c>
      <c r="W348" s="80">
        <v>0</v>
      </c>
      <c r="X348" s="80">
        <v>0</v>
      </c>
      <c r="Y348" s="80">
        <v>0</v>
      </c>
      <c r="Z348" s="80">
        <v>0</v>
      </c>
      <c r="AA348" s="80">
        <v>0</v>
      </c>
      <c r="AB348" s="80">
        <v>0</v>
      </c>
      <c r="AC348" s="80">
        <v>0</v>
      </c>
      <c r="AD348" s="80">
        <v>0</v>
      </c>
      <c r="AE348" s="80">
        <v>0</v>
      </c>
      <c r="AF348" s="80">
        <v>0</v>
      </c>
      <c r="AG348" s="80">
        <v>0</v>
      </c>
      <c r="AH348" s="80">
        <v>0</v>
      </c>
      <c r="AI348" s="80">
        <v>0</v>
      </c>
      <c r="AJ348" s="80">
        <v>0</v>
      </c>
      <c r="AK348" s="80"/>
      <c r="AL348" s="80"/>
    </row>
    <row r="349" spans="1:38" ht="16.350000000000001" customHeight="1">
      <c r="A349" s="10"/>
      <c r="B349" s="10"/>
      <c r="C349" s="10"/>
      <c r="D349" s="10"/>
      <c r="E349" s="10"/>
      <c r="F349" s="10"/>
      <c r="G349" s="10"/>
      <c r="H349" s="10"/>
      <c r="I349" s="10"/>
      <c r="J349" s="10"/>
      <c r="K349" s="10"/>
      <c r="L349" s="10"/>
      <c r="M349" s="10"/>
      <c r="N349" s="10"/>
      <c r="O349" s="10"/>
      <c r="P349" s="10"/>
      <c r="Q349" s="10"/>
      <c r="R349" s="10"/>
    </row>
  </sheetData>
  <mergeCells count="2">
    <mergeCell ref="B4:C4"/>
    <mergeCell ref="A1:R2"/>
  </mergeCells>
  <phoneticPr fontId="4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135"/>
  <sheetViews>
    <sheetView showGridLines="0" workbookViewId="0">
      <pane xSplit="1" ySplit="2" topLeftCell="AS75" activePane="bottomRight" state="frozen"/>
      <selection pane="topRight"/>
      <selection pane="bottomLeft"/>
      <selection pane="bottomRight" activeCell="AW3" sqref="AW3"/>
    </sheetView>
  </sheetViews>
  <sheetFormatPr defaultColWidth="11.125" defaultRowHeight="12"/>
  <cols>
    <col min="1" max="1" width="17" style="277" bestFit="1" customWidth="1"/>
    <col min="2" max="2" width="16.375" style="260" bestFit="1" customWidth="1"/>
    <col min="3" max="3" width="15.25" style="260" bestFit="1" customWidth="1"/>
    <col min="4" max="4" width="17.25" style="260" bestFit="1" customWidth="1"/>
    <col min="5" max="9" width="14.25" style="260" bestFit="1" customWidth="1"/>
    <col min="10" max="11" width="12.375" style="260" bestFit="1" customWidth="1"/>
    <col min="12" max="16" width="14.25" style="260" bestFit="1" customWidth="1"/>
    <col min="17" max="17" width="15.25" style="260" bestFit="1" customWidth="1"/>
    <col min="18" max="19" width="15.125" style="260" customWidth="1"/>
    <col min="20" max="20" width="12.375" style="260" bestFit="1" customWidth="1"/>
    <col min="21" max="21" width="14.25" style="260" bestFit="1" customWidth="1"/>
    <col min="22" max="22" width="14.125" style="260" customWidth="1"/>
    <col min="23" max="23" width="15.375" style="260" bestFit="1" customWidth="1"/>
    <col min="24" max="24" width="16.375" style="260" bestFit="1" customWidth="1"/>
    <col min="25" max="25" width="15.375" style="260" bestFit="1" customWidth="1"/>
    <col min="26" max="27" width="14.375" style="260" bestFit="1" customWidth="1"/>
    <col min="28" max="29" width="14.125" style="260" bestFit="1" customWidth="1"/>
    <col min="30" max="30" width="14.375" style="260" bestFit="1" customWidth="1"/>
    <col min="31" max="31" width="16.375" style="260" bestFit="1" customWidth="1"/>
    <col min="32" max="32" width="16.125" style="260" bestFit="1" customWidth="1"/>
    <col min="33" max="33" width="14.375" style="260" bestFit="1" customWidth="1"/>
    <col min="34" max="34" width="14.25" style="260" customWidth="1"/>
    <col min="35" max="37" width="14.375" style="260" bestFit="1" customWidth="1"/>
    <col min="38" max="38" width="14.125" style="260" customWidth="1"/>
    <col min="39" max="39" width="17.125" style="260" bestFit="1" customWidth="1"/>
    <col min="40" max="41" width="15.375" style="260" bestFit="1" customWidth="1"/>
    <col min="42" max="50" width="15.25" style="260" customWidth="1"/>
    <col min="51" max="51" width="14.375" style="260" bestFit="1" customWidth="1"/>
    <col min="52" max="52" width="14.125" style="260" bestFit="1" customWidth="1"/>
    <col min="53" max="53" width="15.375" style="260" bestFit="1" customWidth="1"/>
    <col min="54" max="54" width="15.125" style="260" bestFit="1" customWidth="1"/>
    <col min="55" max="55" width="16.25" style="260" bestFit="1" customWidth="1"/>
    <col min="56" max="56" width="14.375" style="260" bestFit="1" customWidth="1"/>
    <col min="57" max="57" width="14.25" style="260" customWidth="1"/>
    <col min="58" max="58" width="16.375" style="260" bestFit="1" customWidth="1"/>
    <col min="59" max="63" width="15.375" style="260" bestFit="1" customWidth="1"/>
    <col min="64" max="64" width="15.25" style="260" bestFit="1" customWidth="1"/>
    <col min="65" max="65" width="14.375" style="260" bestFit="1" customWidth="1"/>
    <col min="66" max="66" width="15.375" style="260" bestFit="1" customWidth="1"/>
    <col min="67" max="68" width="17.125" style="260" bestFit="1" customWidth="1"/>
    <col min="69" max="69" width="15.375" style="260" bestFit="1" customWidth="1"/>
    <col min="70" max="70" width="14.375" style="260" bestFit="1" customWidth="1"/>
    <col min="71" max="72" width="15.375" style="260" bestFit="1" customWidth="1"/>
    <col min="73" max="79" width="14.375" style="260" bestFit="1" customWidth="1"/>
    <col min="80" max="81" width="15.375" style="260" bestFit="1" customWidth="1"/>
    <col min="82" max="87" width="14.375" style="260" bestFit="1" customWidth="1"/>
    <col min="88" max="88" width="15.375" style="260" bestFit="1" customWidth="1"/>
    <col min="89" max="89" width="12.5" style="260" bestFit="1" customWidth="1"/>
    <col min="90" max="92" width="14.375" style="260" bestFit="1" customWidth="1"/>
    <col min="93" max="93" width="15.375" style="260" bestFit="1" customWidth="1"/>
    <col min="94" max="95" width="14.375" style="260" bestFit="1" customWidth="1"/>
    <col min="96" max="96" width="17.125" style="260" bestFit="1" customWidth="1"/>
    <col min="97" max="100" width="12.5" style="260" bestFit="1" customWidth="1"/>
    <col min="101" max="101" width="13.25" style="260" bestFit="1" customWidth="1"/>
    <col min="102" max="108" width="12.5" style="260" bestFit="1" customWidth="1"/>
    <col min="109" max="109" width="13.625" style="260" bestFit="1" customWidth="1"/>
    <col min="110" max="110" width="12.5" style="260" bestFit="1" customWidth="1"/>
    <col min="111" max="111" width="13.625" style="260" bestFit="1" customWidth="1"/>
    <col min="112" max="117" width="12.5" style="260" bestFit="1" customWidth="1"/>
    <col min="118" max="118" width="14.25" style="260" bestFit="1" customWidth="1"/>
    <col min="119" max="119" width="15.375" style="260" bestFit="1" customWidth="1"/>
    <col min="120" max="128" width="13.25" style="260" bestFit="1" customWidth="1"/>
    <col min="129" max="129" width="16.125" style="260" bestFit="1" customWidth="1"/>
    <col min="130" max="130" width="14.125" style="260" bestFit="1" customWidth="1"/>
    <col min="131" max="131" width="5.875" style="260" bestFit="1" customWidth="1"/>
    <col min="132" max="132" width="16.25" style="260" bestFit="1" customWidth="1"/>
    <col min="133" max="133" width="15.25" style="260" bestFit="1" customWidth="1"/>
    <col min="134" max="134" width="8.25" style="260" bestFit="1" customWidth="1"/>
    <col min="135" max="135" width="14.25" style="260" bestFit="1" customWidth="1"/>
    <col min="136" max="136" width="15.25" style="260" bestFit="1" customWidth="1"/>
    <col min="137" max="138" width="14.25" style="260" bestFit="1" customWidth="1"/>
    <col min="139" max="16384" width="11.125" style="260"/>
  </cols>
  <sheetData>
    <row r="1" spans="1:138" ht="17.25" customHeight="1" thickBot="1">
      <c r="A1" s="259">
        <v>43191</v>
      </c>
      <c r="B1" s="260" t="s">
        <v>702</v>
      </c>
      <c r="EB1" s="307" t="s">
        <v>1099</v>
      </c>
      <c r="EC1" s="307"/>
      <c r="ED1" s="307"/>
      <c r="EE1" s="307"/>
      <c r="EF1" s="307"/>
      <c r="EG1" s="307"/>
    </row>
    <row r="2" spans="1:138">
      <c r="A2" s="261"/>
      <c r="B2" s="262" t="s">
        <v>703</v>
      </c>
      <c r="C2" s="263" t="s">
        <v>704</v>
      </c>
      <c r="D2" s="263" t="s">
        <v>705</v>
      </c>
      <c r="E2" s="264" t="s">
        <v>706</v>
      </c>
      <c r="F2" s="264" t="s">
        <v>707</v>
      </c>
      <c r="G2" s="264" t="s">
        <v>708</v>
      </c>
      <c r="H2" s="264" t="s">
        <v>709</v>
      </c>
      <c r="I2" s="264" t="s">
        <v>710</v>
      </c>
      <c r="J2" s="264" t="s">
        <v>711</v>
      </c>
      <c r="K2" s="264" t="s">
        <v>712</v>
      </c>
      <c r="L2" s="264" t="s">
        <v>713</v>
      </c>
      <c r="M2" s="264" t="s">
        <v>714</v>
      </c>
      <c r="N2" s="264" t="s">
        <v>715</v>
      </c>
      <c r="O2" s="264" t="s">
        <v>716</v>
      </c>
      <c r="P2" s="264" t="s">
        <v>717</v>
      </c>
      <c r="Q2" s="264" t="s">
        <v>718</v>
      </c>
      <c r="R2" s="264" t="s">
        <v>719</v>
      </c>
      <c r="S2" s="264" t="s">
        <v>720</v>
      </c>
      <c r="T2" s="264" t="s">
        <v>721</v>
      </c>
      <c r="U2" s="264" t="s">
        <v>722</v>
      </c>
      <c r="V2" s="264" t="s">
        <v>723</v>
      </c>
      <c r="W2" s="264" t="s">
        <v>161</v>
      </c>
      <c r="X2" s="264" t="s">
        <v>163</v>
      </c>
      <c r="Y2" s="260" t="s">
        <v>724</v>
      </c>
      <c r="Z2" s="264" t="s">
        <v>165</v>
      </c>
      <c r="AA2" s="264" t="s">
        <v>166</v>
      </c>
      <c r="AB2" s="264" t="s">
        <v>167</v>
      </c>
      <c r="AC2" s="264" t="s">
        <v>168</v>
      </c>
      <c r="AD2" s="264" t="s">
        <v>30</v>
      </c>
      <c r="AE2" s="264" t="s">
        <v>29</v>
      </c>
      <c r="AF2" s="264" t="s">
        <v>5</v>
      </c>
      <c r="AG2" s="264" t="s">
        <v>19</v>
      </c>
      <c r="AH2" s="264" t="s">
        <v>12</v>
      </c>
      <c r="AI2" s="264" t="s">
        <v>13</v>
      </c>
      <c r="AJ2" s="264" t="s">
        <v>10</v>
      </c>
      <c r="AK2" s="264" t="s">
        <v>18</v>
      </c>
      <c r="AL2" s="264" t="s">
        <v>17</v>
      </c>
      <c r="AM2" s="264" t="s">
        <v>15</v>
      </c>
      <c r="AN2" s="264" t="s">
        <v>28</v>
      </c>
      <c r="AO2" s="264" t="s">
        <v>21</v>
      </c>
      <c r="AP2" s="264" t="s">
        <v>22</v>
      </c>
      <c r="AQ2" s="264" t="s">
        <v>23</v>
      </c>
      <c r="AR2" s="264" t="s">
        <v>24</v>
      </c>
      <c r="AS2" s="264" t="s">
        <v>25</v>
      </c>
      <c r="AT2" s="264" t="s">
        <v>26</v>
      </c>
      <c r="AU2" s="264" t="s">
        <v>60</v>
      </c>
      <c r="AV2" s="264" t="s">
        <v>9</v>
      </c>
      <c r="AW2" s="264" t="s">
        <v>6</v>
      </c>
      <c r="AX2" s="264" t="s">
        <v>8</v>
      </c>
      <c r="AY2" s="264" t="s">
        <v>14</v>
      </c>
      <c r="AZ2" s="264" t="s">
        <v>725</v>
      </c>
      <c r="BA2" s="264" t="s">
        <v>726</v>
      </c>
      <c r="BB2" s="264" t="s">
        <v>727</v>
      </c>
      <c r="BC2" s="264" t="s">
        <v>728</v>
      </c>
      <c r="BD2" s="264" t="s">
        <v>729</v>
      </c>
      <c r="BE2" s="264" t="s">
        <v>730</v>
      </c>
      <c r="BF2" s="264" t="s">
        <v>731</v>
      </c>
      <c r="BG2" s="264" t="s">
        <v>732</v>
      </c>
      <c r="BH2" s="264" t="s">
        <v>733</v>
      </c>
      <c r="BI2" s="264" t="s">
        <v>734</v>
      </c>
      <c r="BJ2" s="264" t="s">
        <v>735</v>
      </c>
      <c r="BK2" s="264" t="s">
        <v>736</v>
      </c>
      <c r="BL2" s="264" t="s">
        <v>737</v>
      </c>
      <c r="BM2" s="264" t="s">
        <v>738</v>
      </c>
      <c r="BN2" s="264" t="s">
        <v>739</v>
      </c>
      <c r="BO2" s="264" t="s">
        <v>740</v>
      </c>
      <c r="BP2" s="264" t="s">
        <v>741</v>
      </c>
      <c r="BQ2" s="264" t="s">
        <v>742</v>
      </c>
      <c r="BR2" s="264" t="s">
        <v>743</v>
      </c>
      <c r="BS2" s="264" t="s">
        <v>744</v>
      </c>
      <c r="BT2" s="264" t="s">
        <v>745</v>
      </c>
      <c r="BU2" s="264" t="s">
        <v>746</v>
      </c>
      <c r="BV2" s="264" t="s">
        <v>747</v>
      </c>
      <c r="BW2" s="264" t="s">
        <v>748</v>
      </c>
      <c r="BX2" s="264" t="s">
        <v>749</v>
      </c>
      <c r="BY2" s="264" t="s">
        <v>750</v>
      </c>
      <c r="BZ2" s="264" t="s">
        <v>751</v>
      </c>
      <c r="CA2" s="264" t="s">
        <v>752</v>
      </c>
      <c r="CB2" s="264" t="s">
        <v>753</v>
      </c>
      <c r="CC2" s="264" t="s">
        <v>754</v>
      </c>
      <c r="CD2" s="264" t="s">
        <v>755</v>
      </c>
      <c r="CE2" s="264" t="s">
        <v>756</v>
      </c>
      <c r="CF2" s="264" t="s">
        <v>757</v>
      </c>
      <c r="CG2" s="264" t="s">
        <v>758</v>
      </c>
      <c r="CH2" s="264" t="s">
        <v>759</v>
      </c>
      <c r="CI2" s="264" t="s">
        <v>760</v>
      </c>
      <c r="CJ2" s="264" t="s">
        <v>761</v>
      </c>
      <c r="CK2" s="264" t="s">
        <v>762</v>
      </c>
      <c r="CL2" s="264" t="s">
        <v>763</v>
      </c>
      <c r="CM2" s="264" t="s">
        <v>764</v>
      </c>
      <c r="CN2" s="264" t="s">
        <v>765</v>
      </c>
      <c r="CO2" s="264" t="s">
        <v>766</v>
      </c>
      <c r="CP2" s="264" t="s">
        <v>767</v>
      </c>
      <c r="CQ2" s="264" t="s">
        <v>768</v>
      </c>
      <c r="CR2" s="264" t="s">
        <v>769</v>
      </c>
      <c r="CS2" s="264" t="s">
        <v>770</v>
      </c>
      <c r="CT2" s="264" t="s">
        <v>771</v>
      </c>
      <c r="CU2" s="264" t="s">
        <v>772</v>
      </c>
      <c r="CV2" s="264" t="s">
        <v>773</v>
      </c>
      <c r="CW2" s="264" t="s">
        <v>774</v>
      </c>
      <c r="CX2" s="264" t="s">
        <v>775</v>
      </c>
      <c r="CY2" s="264" t="s">
        <v>776</v>
      </c>
      <c r="CZ2" s="264" t="s">
        <v>777</v>
      </c>
      <c r="DA2" s="264" t="s">
        <v>778</v>
      </c>
      <c r="DB2" s="264" t="s">
        <v>779</v>
      </c>
      <c r="DC2" s="264" t="s">
        <v>780</v>
      </c>
      <c r="DD2" s="264" t="s">
        <v>781</v>
      </c>
      <c r="DE2" s="264" t="s">
        <v>782</v>
      </c>
      <c r="DF2" s="264" t="s">
        <v>783</v>
      </c>
      <c r="DG2" s="264" t="s">
        <v>784</v>
      </c>
      <c r="DH2" s="264" t="s">
        <v>785</v>
      </c>
      <c r="DI2" s="264" t="s">
        <v>786</v>
      </c>
      <c r="DJ2" s="264" t="s">
        <v>787</v>
      </c>
      <c r="DK2" s="264" t="s">
        <v>788</v>
      </c>
      <c r="DL2" s="264" t="s">
        <v>789</v>
      </c>
      <c r="DM2" s="264" t="s">
        <v>790</v>
      </c>
      <c r="DN2" s="264" t="s">
        <v>791</v>
      </c>
      <c r="DO2" s="264" t="s">
        <v>792</v>
      </c>
      <c r="DP2" s="265" t="s">
        <v>793</v>
      </c>
      <c r="DQ2" s="265" t="s">
        <v>794</v>
      </c>
      <c r="DR2" s="265" t="s">
        <v>795</v>
      </c>
      <c r="DS2" s="265" t="s">
        <v>796</v>
      </c>
      <c r="DT2" s="265" t="s">
        <v>797</v>
      </c>
      <c r="DU2" s="265" t="s">
        <v>798</v>
      </c>
      <c r="DV2" s="265" t="s">
        <v>799</v>
      </c>
      <c r="DW2" s="265" t="s">
        <v>800</v>
      </c>
      <c r="DX2" s="265" t="s">
        <v>801</v>
      </c>
      <c r="EB2" s="260" t="s">
        <v>1100</v>
      </c>
      <c r="EC2" s="260" t="s">
        <v>1101</v>
      </c>
      <c r="ED2" s="260" t="s">
        <v>1102</v>
      </c>
      <c r="EE2" s="260" t="s">
        <v>1103</v>
      </c>
      <c r="EF2" s="260" t="s">
        <v>1104</v>
      </c>
      <c r="EG2" s="260" t="s">
        <v>1105</v>
      </c>
      <c r="EH2" s="260" t="s">
        <v>1106</v>
      </c>
    </row>
    <row r="3" spans="1:138">
      <c r="A3" s="266" t="s">
        <v>109</v>
      </c>
      <c r="B3" s="267">
        <v>88835394.569999993</v>
      </c>
      <c r="C3" s="267">
        <v>5607933.4399999995</v>
      </c>
      <c r="D3" s="267">
        <v>-1561.17</v>
      </c>
      <c r="E3" s="267">
        <v>754233.54999999993</v>
      </c>
      <c r="F3" s="267">
        <v>1590145</v>
      </c>
      <c r="G3" s="267">
        <v>1916552.14</v>
      </c>
      <c r="H3" s="267">
        <v>559912</v>
      </c>
      <c r="I3" s="267">
        <v>1092664.81</v>
      </c>
      <c r="J3" s="267">
        <v>0</v>
      </c>
      <c r="K3" s="267">
        <v>277353.86</v>
      </c>
      <c r="L3" s="267">
        <v>907942.35</v>
      </c>
      <c r="M3" s="267">
        <v>1156304.2</v>
      </c>
      <c r="N3" s="267">
        <v>1015716.83</v>
      </c>
      <c r="O3" s="267">
        <v>1871199.93</v>
      </c>
      <c r="P3" s="267">
        <v>1539394.51</v>
      </c>
      <c r="Q3" s="267">
        <v>3356436.05</v>
      </c>
      <c r="R3" s="267">
        <v>975366.95</v>
      </c>
      <c r="S3" s="267">
        <v>350826.65</v>
      </c>
      <c r="T3" s="267">
        <v>0</v>
      </c>
      <c r="U3" s="267">
        <v>0</v>
      </c>
      <c r="V3" s="267">
        <v>41094.26</v>
      </c>
      <c r="W3" s="267">
        <v>0</v>
      </c>
      <c r="X3" s="267">
        <v>6171062.9500000011</v>
      </c>
      <c r="Y3" s="267">
        <v>12748424.650000002</v>
      </c>
      <c r="Z3" s="267">
        <v>3870909.84</v>
      </c>
      <c r="AA3" s="267">
        <v>1854900.32</v>
      </c>
      <c r="AB3" s="267">
        <v>1363105.24</v>
      </c>
      <c r="AC3" s="267">
        <v>1091666.03</v>
      </c>
      <c r="AD3" s="267">
        <v>0</v>
      </c>
      <c r="AE3" s="267">
        <v>2425098.66</v>
      </c>
      <c r="AF3" s="267">
        <v>36298711.519999996</v>
      </c>
      <c r="AG3" s="267">
        <v>607664.12</v>
      </c>
      <c r="AH3" s="267">
        <v>566986.38</v>
      </c>
      <c r="AI3" s="267">
        <v>708331.64999999991</v>
      </c>
      <c r="AJ3" s="267">
        <v>1920420.47</v>
      </c>
      <c r="AK3" s="267">
        <v>1147606.31</v>
      </c>
      <c r="AL3" s="267">
        <v>900448.02</v>
      </c>
      <c r="AM3" s="267">
        <v>319606</v>
      </c>
      <c r="AN3" s="267">
        <v>2300558.2800000003</v>
      </c>
      <c r="AO3" s="267">
        <v>3267875.29</v>
      </c>
      <c r="AP3" s="267">
        <v>3572213.34</v>
      </c>
      <c r="AQ3" s="267">
        <v>1729996.8199999998</v>
      </c>
      <c r="AR3" s="267">
        <v>653088</v>
      </c>
      <c r="AS3" s="267">
        <v>796797.99</v>
      </c>
      <c r="AT3" s="267">
        <v>427894.93</v>
      </c>
      <c r="AU3" s="267">
        <v>0</v>
      </c>
      <c r="AV3" s="267">
        <v>765148.21</v>
      </c>
      <c r="AW3" s="267">
        <v>1140992.19</v>
      </c>
      <c r="AX3" s="267">
        <v>1316869.03</v>
      </c>
      <c r="AY3" s="267">
        <v>647900.41</v>
      </c>
      <c r="AZ3" s="267">
        <v>1115061.24</v>
      </c>
      <c r="BA3" s="267">
        <v>248044</v>
      </c>
      <c r="BB3" s="267">
        <v>1668604.17</v>
      </c>
      <c r="BC3" s="267">
        <v>1217793.0899999999</v>
      </c>
      <c r="BD3" s="267">
        <v>980771.07000000007</v>
      </c>
      <c r="BE3" s="267">
        <v>1207891.46</v>
      </c>
      <c r="BF3" s="267">
        <v>31223651.730000004</v>
      </c>
      <c r="BG3" s="267">
        <v>1399960.93</v>
      </c>
      <c r="BH3" s="267">
        <v>1415928.12</v>
      </c>
      <c r="BI3" s="267">
        <v>1557586.66</v>
      </c>
      <c r="BJ3" s="267">
        <v>1211239.92</v>
      </c>
      <c r="BK3" s="267">
        <v>1145313.3700000001</v>
      </c>
      <c r="BL3" s="267">
        <v>1228853.3499999999</v>
      </c>
      <c r="BM3" s="267">
        <v>537258.64</v>
      </c>
      <c r="BN3" s="267">
        <v>1335175.1400000001</v>
      </c>
      <c r="BO3" s="267">
        <v>689284.21000000008</v>
      </c>
      <c r="BP3" s="267">
        <v>672703</v>
      </c>
      <c r="BQ3" s="267">
        <v>1345512.96</v>
      </c>
      <c r="BR3" s="267">
        <v>762784.39000000013</v>
      </c>
      <c r="BS3" s="267">
        <v>1127138.21</v>
      </c>
      <c r="BT3" s="267">
        <v>592512.54999999993</v>
      </c>
      <c r="BU3" s="267">
        <v>606517.77999999991</v>
      </c>
      <c r="BV3" s="267">
        <v>655556.37999999989</v>
      </c>
      <c r="BW3" s="267">
        <v>642436.16</v>
      </c>
      <c r="BX3" s="267">
        <v>674592.98</v>
      </c>
      <c r="BY3" s="267">
        <v>471174.39999999997</v>
      </c>
      <c r="BZ3" s="267">
        <v>484558.07999999996</v>
      </c>
      <c r="CA3" s="267">
        <v>598043.70000000007</v>
      </c>
      <c r="CB3" s="267">
        <v>721643.08000000007</v>
      </c>
      <c r="CC3" s="267">
        <v>358609.32999999996</v>
      </c>
      <c r="CD3" s="267">
        <v>330683.24</v>
      </c>
      <c r="CE3" s="267">
        <v>326282.28000000003</v>
      </c>
      <c r="CF3" s="267">
        <v>350924.08999999997</v>
      </c>
      <c r="CG3" s="267">
        <v>330141.65999999997</v>
      </c>
      <c r="CH3" s="267">
        <v>407039.92</v>
      </c>
      <c r="CI3" s="267">
        <v>300030.3</v>
      </c>
      <c r="CJ3" s="267">
        <v>513376.96</v>
      </c>
      <c r="CK3" s="267">
        <v>200658</v>
      </c>
      <c r="CL3" s="267">
        <v>306392.32000000001</v>
      </c>
      <c r="CM3" s="267">
        <v>121280</v>
      </c>
      <c r="CN3" s="267">
        <v>191232</v>
      </c>
      <c r="CO3" s="267">
        <v>254253.18999999997</v>
      </c>
      <c r="CP3" s="267">
        <v>421310.66000000003</v>
      </c>
      <c r="CQ3" s="267">
        <v>402524.24</v>
      </c>
      <c r="CR3" s="267">
        <v>169943.87</v>
      </c>
      <c r="CS3" s="267">
        <v>166516.45000000001</v>
      </c>
      <c r="CT3" s="267">
        <v>104260</v>
      </c>
      <c r="CU3" s="267">
        <v>229774.88</v>
      </c>
      <c r="CV3" s="267">
        <v>126184.4</v>
      </c>
      <c r="CW3" s="267">
        <v>203436.34999999998</v>
      </c>
      <c r="CX3" s="267">
        <v>209226.16</v>
      </c>
      <c r="CY3" s="267">
        <v>273241.28000000003</v>
      </c>
      <c r="CZ3" s="267">
        <v>214293.41</v>
      </c>
      <c r="DA3" s="267">
        <v>260063.53</v>
      </c>
      <c r="DB3" s="267">
        <v>257576.87</v>
      </c>
      <c r="DC3" s="267">
        <v>280574.68</v>
      </c>
      <c r="DD3" s="267">
        <v>159396.82</v>
      </c>
      <c r="DE3" s="267">
        <v>208196.02000000002</v>
      </c>
      <c r="DF3" s="267">
        <v>187104.04</v>
      </c>
      <c r="DG3" s="267">
        <v>177594.31</v>
      </c>
      <c r="DH3" s="267">
        <v>177845.1</v>
      </c>
      <c r="DI3" s="267">
        <v>182877.41999999998</v>
      </c>
      <c r="DJ3" s="267">
        <v>177277.77000000002</v>
      </c>
      <c r="DK3" s="267">
        <v>220756</v>
      </c>
      <c r="DL3" s="267">
        <v>167806.2</v>
      </c>
      <c r="DM3" s="267">
        <v>244535.86</v>
      </c>
      <c r="DN3" s="267">
        <v>267105.35000000003</v>
      </c>
      <c r="DO3" s="267">
        <v>473516.76</v>
      </c>
      <c r="DP3" s="267">
        <v>395202.07</v>
      </c>
      <c r="DQ3" s="267">
        <v>254555.54</v>
      </c>
      <c r="DR3" s="267">
        <v>176786.65999999997</v>
      </c>
      <c r="DS3" s="267">
        <v>334240.8</v>
      </c>
      <c r="DT3" s="267">
        <v>208450.93</v>
      </c>
      <c r="DU3" s="267">
        <v>0</v>
      </c>
      <c r="DV3" s="267">
        <v>0</v>
      </c>
      <c r="DW3" s="267">
        <v>0</v>
      </c>
      <c r="DX3" s="267">
        <v>24800</v>
      </c>
      <c r="DY3" s="267"/>
      <c r="DZ3" s="267"/>
      <c r="EA3" s="267"/>
      <c r="EB3" s="260">
        <f>SUM(C3:AF3)-B3</f>
        <v>0</v>
      </c>
      <c r="EC3" s="260">
        <f>SUM(BB3:BF3)-AF3</f>
        <v>0</v>
      </c>
      <c r="ED3" s="260">
        <f>SUM(BG3:DX3)-BF3</f>
        <v>0</v>
      </c>
      <c r="EE3" s="260">
        <f>SUM(AG3:AM3)-X3</f>
        <v>0</v>
      </c>
      <c r="EF3" s="260">
        <f>AB3-AZ3-BA3</f>
        <v>0</v>
      </c>
      <c r="EG3" s="260">
        <f>SUM(AN3:AU3)-Y3</f>
        <v>0</v>
      </c>
      <c r="EH3" s="260">
        <f>SUM(AV3:AY3)-Z3</f>
        <v>0</v>
      </c>
    </row>
    <row r="4" spans="1:138">
      <c r="A4" s="266" t="s">
        <v>110</v>
      </c>
      <c r="B4" s="267">
        <v>1711892.56</v>
      </c>
      <c r="C4" s="267">
        <v>41505.94</v>
      </c>
      <c r="D4" s="267">
        <v>0</v>
      </c>
      <c r="E4" s="267">
        <v>12835</v>
      </c>
      <c r="F4" s="267">
        <v>25926.23</v>
      </c>
      <c r="G4" s="267">
        <v>78809.95</v>
      </c>
      <c r="H4" s="267">
        <v>8430</v>
      </c>
      <c r="I4" s="267">
        <v>21480</v>
      </c>
      <c r="J4" s="267">
        <v>0</v>
      </c>
      <c r="K4" s="267">
        <v>5330.35</v>
      </c>
      <c r="L4" s="267">
        <v>37795.629999999997</v>
      </c>
      <c r="M4" s="267">
        <v>23755</v>
      </c>
      <c r="N4" s="267">
        <v>34140</v>
      </c>
      <c r="O4" s="267">
        <v>53188.9</v>
      </c>
      <c r="P4" s="267">
        <v>35280</v>
      </c>
      <c r="Q4" s="267">
        <v>49983.37</v>
      </c>
      <c r="R4" s="267">
        <v>17310</v>
      </c>
      <c r="S4" s="267">
        <v>11080</v>
      </c>
      <c r="T4" s="267">
        <v>0</v>
      </c>
      <c r="U4" s="267">
        <v>0</v>
      </c>
      <c r="V4" s="267">
        <v>3319.49</v>
      </c>
      <c r="W4" s="267">
        <v>0</v>
      </c>
      <c r="X4" s="267">
        <v>25461.87</v>
      </c>
      <c r="Y4" s="267">
        <v>234190.16999999998</v>
      </c>
      <c r="Z4" s="267">
        <v>76590</v>
      </c>
      <c r="AA4" s="267">
        <v>13090</v>
      </c>
      <c r="AB4" s="267">
        <v>11835</v>
      </c>
      <c r="AC4" s="267">
        <v>9389.84</v>
      </c>
      <c r="AD4" s="267">
        <v>0</v>
      </c>
      <c r="AE4" s="267">
        <v>60490.68</v>
      </c>
      <c r="AF4" s="267">
        <v>820675.14</v>
      </c>
      <c r="AG4" s="267">
        <v>4040</v>
      </c>
      <c r="AH4" s="267">
        <v>5155.3500000000004</v>
      </c>
      <c r="AI4" s="267">
        <v>2581.52</v>
      </c>
      <c r="AJ4" s="267">
        <v>6580</v>
      </c>
      <c r="AK4" s="267">
        <v>0</v>
      </c>
      <c r="AL4" s="267">
        <v>3745</v>
      </c>
      <c r="AM4" s="267">
        <v>3360</v>
      </c>
      <c r="AN4" s="267">
        <v>72384.89</v>
      </c>
      <c r="AO4" s="267">
        <v>89815.02</v>
      </c>
      <c r="AP4" s="267">
        <v>37045</v>
      </c>
      <c r="AQ4" s="267">
        <v>13510</v>
      </c>
      <c r="AR4" s="267">
        <v>14875</v>
      </c>
      <c r="AS4" s="267">
        <v>5135.26</v>
      </c>
      <c r="AT4" s="267">
        <v>1425</v>
      </c>
      <c r="AU4" s="267">
        <v>0</v>
      </c>
      <c r="AV4" s="267">
        <v>2545</v>
      </c>
      <c r="AW4" s="267">
        <v>32015</v>
      </c>
      <c r="AX4" s="267">
        <v>37075</v>
      </c>
      <c r="AY4" s="267">
        <v>4955</v>
      </c>
      <c r="AZ4" s="267">
        <v>8310</v>
      </c>
      <c r="BA4" s="267">
        <v>3525</v>
      </c>
      <c r="BB4" s="267">
        <v>37995</v>
      </c>
      <c r="BC4" s="267">
        <v>29395</v>
      </c>
      <c r="BD4" s="267">
        <v>22095</v>
      </c>
      <c r="BE4" s="267">
        <v>18830</v>
      </c>
      <c r="BF4" s="267">
        <v>712360.14</v>
      </c>
      <c r="BG4" s="267">
        <v>36782.75</v>
      </c>
      <c r="BH4" s="267">
        <v>33293.14</v>
      </c>
      <c r="BI4" s="267">
        <v>32439.91</v>
      </c>
      <c r="BJ4" s="267">
        <v>27035</v>
      </c>
      <c r="BK4" s="267">
        <v>22045.57</v>
      </c>
      <c r="BL4" s="267">
        <v>39985</v>
      </c>
      <c r="BM4" s="267">
        <v>13605</v>
      </c>
      <c r="BN4" s="267">
        <v>39025</v>
      </c>
      <c r="BO4" s="267">
        <v>5735</v>
      </c>
      <c r="BP4" s="267">
        <v>8145</v>
      </c>
      <c r="BQ4" s="267">
        <v>24395.73</v>
      </c>
      <c r="BR4" s="267">
        <v>19195</v>
      </c>
      <c r="BS4" s="267">
        <v>20620</v>
      </c>
      <c r="BT4" s="267">
        <v>10070</v>
      </c>
      <c r="BU4" s="267">
        <v>1595</v>
      </c>
      <c r="BV4" s="267">
        <v>20714.02</v>
      </c>
      <c r="BW4" s="267">
        <v>18342.59</v>
      </c>
      <c r="BX4" s="267">
        <v>20124.73</v>
      </c>
      <c r="BY4" s="267">
        <v>11495</v>
      </c>
      <c r="BZ4" s="267">
        <v>12922.31</v>
      </c>
      <c r="CA4" s="267">
        <v>15190</v>
      </c>
      <c r="CB4" s="267">
        <v>20960</v>
      </c>
      <c r="CC4" s="267">
        <v>6046.46</v>
      </c>
      <c r="CD4" s="267">
        <v>9125</v>
      </c>
      <c r="CE4" s="267">
        <v>8950</v>
      </c>
      <c r="CF4" s="267">
        <v>7625.73</v>
      </c>
      <c r="CG4" s="267">
        <v>11190</v>
      </c>
      <c r="CH4" s="267">
        <v>16480</v>
      </c>
      <c r="CI4" s="267">
        <v>11139.95</v>
      </c>
      <c r="CJ4" s="267">
        <v>22300</v>
      </c>
      <c r="CK4" s="267">
        <v>7840</v>
      </c>
      <c r="CL4" s="267">
        <v>6170.13</v>
      </c>
      <c r="CM4" s="267">
        <v>4640</v>
      </c>
      <c r="CN4" s="267">
        <v>9440</v>
      </c>
      <c r="CO4" s="267">
        <v>5706.1399999999994</v>
      </c>
      <c r="CP4" s="267">
        <v>5471.51</v>
      </c>
      <c r="CQ4" s="267">
        <v>5774.89</v>
      </c>
      <c r="CR4" s="267">
        <v>3830</v>
      </c>
      <c r="CS4" s="267">
        <v>1595</v>
      </c>
      <c r="CT4" s="267">
        <v>1760</v>
      </c>
      <c r="CU4" s="267">
        <v>2715</v>
      </c>
      <c r="CV4" s="267">
        <v>1760</v>
      </c>
      <c r="CW4" s="267">
        <v>5774</v>
      </c>
      <c r="CX4" s="267">
        <v>4000</v>
      </c>
      <c r="CY4" s="267">
        <v>6889.89</v>
      </c>
      <c r="CZ4" s="267">
        <v>3360</v>
      </c>
      <c r="DA4" s="267">
        <v>7099.16</v>
      </c>
      <c r="DB4" s="267">
        <v>4137.53</v>
      </c>
      <c r="DC4" s="267">
        <v>5881.4500000000007</v>
      </c>
      <c r="DD4" s="267">
        <v>1120</v>
      </c>
      <c r="DE4" s="267">
        <v>2253</v>
      </c>
      <c r="DF4" s="267">
        <v>2715</v>
      </c>
      <c r="DG4" s="267">
        <v>2545</v>
      </c>
      <c r="DH4" s="267">
        <v>2545</v>
      </c>
      <c r="DI4" s="267">
        <v>4336.74</v>
      </c>
      <c r="DJ4" s="267">
        <v>3665</v>
      </c>
      <c r="DK4" s="267">
        <v>5595</v>
      </c>
      <c r="DL4" s="267">
        <v>2715</v>
      </c>
      <c r="DM4" s="267">
        <v>4601.2299999999996</v>
      </c>
      <c r="DN4" s="267">
        <v>4650</v>
      </c>
      <c r="DO4" s="267">
        <v>11830</v>
      </c>
      <c r="DP4" s="267">
        <v>7670</v>
      </c>
      <c r="DQ4" s="267">
        <v>4131.2299999999996</v>
      </c>
      <c r="DR4" s="267">
        <v>3400.35</v>
      </c>
      <c r="DS4" s="267">
        <v>1765</v>
      </c>
      <c r="DT4" s="267">
        <v>4645</v>
      </c>
      <c r="DU4" s="267">
        <v>0</v>
      </c>
      <c r="DV4" s="267">
        <v>0</v>
      </c>
      <c r="DW4" s="267">
        <v>0</v>
      </c>
      <c r="DX4" s="267">
        <v>1760</v>
      </c>
      <c r="DY4" s="267"/>
      <c r="DZ4" s="267"/>
      <c r="EA4" s="267"/>
      <c r="EB4" s="260">
        <f t="shared" ref="EB4:EB67" si="0">SUM(C4:AF4)-B4</f>
        <v>0</v>
      </c>
      <c r="EC4" s="260">
        <f t="shared" ref="EC4:EC67" si="1">SUM(BB4:BF4)-AF4</f>
        <v>0</v>
      </c>
      <c r="ED4" s="260">
        <f t="shared" ref="ED4:ED67" si="2">SUM(BG4:DX4)-BF4</f>
        <v>0</v>
      </c>
      <c r="EE4" s="260">
        <f t="shared" ref="EE4:EE67" si="3">SUM(AG4:AM4)-X4</f>
        <v>0</v>
      </c>
      <c r="EF4" s="260">
        <f t="shared" ref="EF4:EF67" si="4">AB4-AZ4-BA4</f>
        <v>0</v>
      </c>
      <c r="EG4" s="260">
        <f t="shared" ref="EG4:EG67" si="5">SUM(AN4:AU4)-Y4</f>
        <v>0</v>
      </c>
      <c r="EH4" s="260">
        <f t="shared" ref="EH4:EH67" si="6">SUM(AV4:AY4)-Z4</f>
        <v>0</v>
      </c>
    </row>
    <row r="5" spans="1:138">
      <c r="A5" s="266" t="s">
        <v>111</v>
      </c>
      <c r="B5" s="267">
        <v>2019280.29</v>
      </c>
      <c r="C5" s="267">
        <v>112452.16999999998</v>
      </c>
      <c r="D5" s="267">
        <v>0</v>
      </c>
      <c r="E5" s="267">
        <v>15634.27</v>
      </c>
      <c r="F5" s="267">
        <v>32921.899999999994</v>
      </c>
      <c r="G5" s="267">
        <v>40140.240000000005</v>
      </c>
      <c r="H5" s="267">
        <v>11650.640000000001</v>
      </c>
      <c r="I5" s="267">
        <v>22678.560000000001</v>
      </c>
      <c r="J5" s="267">
        <v>0</v>
      </c>
      <c r="K5" s="267">
        <v>5766.68</v>
      </c>
      <c r="L5" s="267">
        <v>18581.650000000001</v>
      </c>
      <c r="M5" s="267">
        <v>23747.68</v>
      </c>
      <c r="N5" s="267">
        <v>21084.74</v>
      </c>
      <c r="O5" s="267">
        <v>38733.600000000006</v>
      </c>
      <c r="P5" s="267">
        <v>36871.130000000005</v>
      </c>
      <c r="Q5" s="267">
        <v>68390.2</v>
      </c>
      <c r="R5" s="267">
        <v>15250.9</v>
      </c>
      <c r="S5" s="267">
        <v>7190.5499999999993</v>
      </c>
      <c r="T5" s="267">
        <v>0</v>
      </c>
      <c r="U5" s="267">
        <v>0</v>
      </c>
      <c r="V5" s="267">
        <v>821.89</v>
      </c>
      <c r="W5" s="267">
        <v>0</v>
      </c>
      <c r="X5" s="267">
        <v>123421.26999999999</v>
      </c>
      <c r="Y5" s="267">
        <v>255903.08999999997</v>
      </c>
      <c r="Z5" s="267">
        <v>82910.27</v>
      </c>
      <c r="AA5" s="267">
        <v>56934.11</v>
      </c>
      <c r="AB5" s="267">
        <v>27728.720000000001</v>
      </c>
      <c r="AC5" s="267">
        <v>22208.49</v>
      </c>
      <c r="AD5" s="267">
        <v>0</v>
      </c>
      <c r="AE5" s="267">
        <v>51057.59</v>
      </c>
      <c r="AF5" s="267">
        <v>927199.95</v>
      </c>
      <c r="AG5" s="267">
        <v>12153.289999999999</v>
      </c>
      <c r="AH5" s="267">
        <v>11339.729999999998</v>
      </c>
      <c r="AI5" s="267">
        <v>14166.64</v>
      </c>
      <c r="AJ5" s="267">
        <v>38408.399999999994</v>
      </c>
      <c r="AK5" s="267">
        <v>22952.13</v>
      </c>
      <c r="AL5" s="267">
        <v>18008.96</v>
      </c>
      <c r="AM5" s="267">
        <v>6392.119999999999</v>
      </c>
      <c r="AN5" s="267">
        <v>46011.170000000006</v>
      </c>
      <c r="AO5" s="267">
        <v>65389.020000000004</v>
      </c>
      <c r="AP5" s="267">
        <v>71518.42</v>
      </c>
      <c r="AQ5" s="267">
        <v>34599.939999999995</v>
      </c>
      <c r="AR5" s="267">
        <v>13890.68</v>
      </c>
      <c r="AS5" s="267">
        <v>15935.960000000001</v>
      </c>
      <c r="AT5" s="267">
        <v>8557.9</v>
      </c>
      <c r="AU5" s="267">
        <v>0</v>
      </c>
      <c r="AV5" s="267">
        <v>15582.289999999999</v>
      </c>
      <c r="AW5" s="267">
        <v>23886.639999999999</v>
      </c>
      <c r="AX5" s="267">
        <v>27102.18</v>
      </c>
      <c r="AY5" s="267">
        <v>16339.16</v>
      </c>
      <c r="AZ5" s="267">
        <v>22667.039999999997</v>
      </c>
      <c r="BA5" s="267">
        <v>5061.68</v>
      </c>
      <c r="BB5" s="267">
        <v>35105.399999999994</v>
      </c>
      <c r="BC5" s="267">
        <v>28157.059999999998</v>
      </c>
      <c r="BD5" s="267">
        <v>19671.03</v>
      </c>
      <c r="BE5" s="267">
        <v>28501.08</v>
      </c>
      <c r="BF5" s="267">
        <v>815765.37999999989</v>
      </c>
      <c r="BG5" s="267">
        <v>37727.53</v>
      </c>
      <c r="BH5" s="267">
        <v>39515.050000000003</v>
      </c>
      <c r="BI5" s="267">
        <v>46267.01</v>
      </c>
      <c r="BJ5" s="267">
        <v>36836.39</v>
      </c>
      <c r="BK5" s="267">
        <v>33538.49</v>
      </c>
      <c r="BL5" s="267">
        <v>31937.64</v>
      </c>
      <c r="BM5" s="267">
        <v>14350.36</v>
      </c>
      <c r="BN5" s="267">
        <v>38320.35</v>
      </c>
      <c r="BO5" s="267">
        <v>18137.439999999999</v>
      </c>
      <c r="BP5" s="267">
        <v>15196.210000000001</v>
      </c>
      <c r="BQ5" s="267">
        <v>41062.649999999994</v>
      </c>
      <c r="BR5" s="267">
        <v>19929.98</v>
      </c>
      <c r="BS5" s="267">
        <v>28342.39</v>
      </c>
      <c r="BT5" s="267">
        <v>13903.81</v>
      </c>
      <c r="BU5" s="267">
        <v>14017.72</v>
      </c>
      <c r="BV5" s="267">
        <v>16189.32</v>
      </c>
      <c r="BW5" s="267">
        <v>15905.27</v>
      </c>
      <c r="BX5" s="267">
        <v>18244.830000000002</v>
      </c>
      <c r="BY5" s="267">
        <v>10997.53</v>
      </c>
      <c r="BZ5" s="267">
        <v>11961.539999999999</v>
      </c>
      <c r="CA5" s="267">
        <v>15564.66</v>
      </c>
      <c r="CB5" s="267">
        <v>17782.23</v>
      </c>
      <c r="CC5" s="267">
        <v>8081.3700000000008</v>
      </c>
      <c r="CD5" s="267">
        <v>7657.3099999999995</v>
      </c>
      <c r="CE5" s="267">
        <v>8076.5599999999995</v>
      </c>
      <c r="CF5" s="267">
        <v>10191.06</v>
      </c>
      <c r="CG5" s="267">
        <v>8362.5499999999993</v>
      </c>
      <c r="CH5" s="267">
        <v>10742.59</v>
      </c>
      <c r="CI5" s="267">
        <v>7828.75</v>
      </c>
      <c r="CJ5" s="267">
        <v>16373.529999999999</v>
      </c>
      <c r="CK5" s="267">
        <v>4651.57</v>
      </c>
      <c r="CL5" s="267">
        <v>7488.97</v>
      </c>
      <c r="CM5" s="267">
        <v>3219.5299999999997</v>
      </c>
      <c r="CN5" s="267">
        <v>4924.08</v>
      </c>
      <c r="CO5" s="267">
        <v>5640.7800000000007</v>
      </c>
      <c r="CP5" s="267">
        <v>9925.59</v>
      </c>
      <c r="CQ5" s="267">
        <v>11458.07</v>
      </c>
      <c r="CR5" s="267">
        <v>3675.23</v>
      </c>
      <c r="CS5" s="267">
        <v>3645.09</v>
      </c>
      <c r="CT5" s="267">
        <v>2218.9</v>
      </c>
      <c r="CU5" s="267">
        <v>5249.12</v>
      </c>
      <c r="CV5" s="267">
        <v>2900.68</v>
      </c>
      <c r="CW5" s="267">
        <v>4220.09</v>
      </c>
      <c r="CX5" s="267">
        <v>5262.09</v>
      </c>
      <c r="CY5" s="267">
        <v>6212.93</v>
      </c>
      <c r="CZ5" s="267">
        <v>5609.12</v>
      </c>
      <c r="DA5" s="267">
        <v>5714.04</v>
      </c>
      <c r="DB5" s="267">
        <v>6765.5</v>
      </c>
      <c r="DC5" s="267">
        <v>6353.630000000001</v>
      </c>
      <c r="DD5" s="267">
        <v>3687.49</v>
      </c>
      <c r="DE5" s="267">
        <v>5006.93</v>
      </c>
      <c r="DF5" s="267">
        <v>4450.68</v>
      </c>
      <c r="DG5" s="267">
        <v>4008.3999999999996</v>
      </c>
      <c r="DH5" s="267">
        <v>4753.8900000000003</v>
      </c>
      <c r="DI5" s="267">
        <v>3885.4</v>
      </c>
      <c r="DJ5" s="267">
        <v>3845.59</v>
      </c>
      <c r="DK5" s="267">
        <v>8009.89</v>
      </c>
      <c r="DL5" s="267">
        <v>3596.42</v>
      </c>
      <c r="DM5" s="267">
        <v>6091.3499999999995</v>
      </c>
      <c r="DN5" s="267">
        <v>6963.59</v>
      </c>
      <c r="DO5" s="267">
        <v>10714.029999999999</v>
      </c>
      <c r="DP5" s="267">
        <v>8804.36</v>
      </c>
      <c r="DQ5" s="267">
        <v>5364.24</v>
      </c>
      <c r="DR5" s="267">
        <v>4437.95</v>
      </c>
      <c r="DS5" s="267">
        <v>8935.8599999999988</v>
      </c>
      <c r="DT5" s="267">
        <v>4519.38</v>
      </c>
      <c r="DU5" s="267">
        <v>0</v>
      </c>
      <c r="DV5" s="267">
        <v>0</v>
      </c>
      <c r="DW5" s="267">
        <v>0</v>
      </c>
      <c r="DX5" s="267">
        <v>512.79999999999995</v>
      </c>
      <c r="DY5" s="267"/>
      <c r="DZ5" s="267"/>
      <c r="EA5" s="267"/>
      <c r="EB5" s="260">
        <f t="shared" si="0"/>
        <v>0</v>
      </c>
      <c r="EC5" s="260">
        <f t="shared" si="1"/>
        <v>0</v>
      </c>
      <c r="ED5" s="260">
        <f t="shared" si="2"/>
        <v>0</v>
      </c>
      <c r="EE5" s="260">
        <f t="shared" si="3"/>
        <v>0</v>
      </c>
      <c r="EF5" s="260">
        <f t="shared" si="4"/>
        <v>0</v>
      </c>
      <c r="EG5" s="260">
        <f t="shared" si="5"/>
        <v>0</v>
      </c>
      <c r="EH5" s="260">
        <f t="shared" si="6"/>
        <v>0</v>
      </c>
    </row>
    <row r="6" spans="1:138">
      <c r="A6" s="266" t="s">
        <v>112</v>
      </c>
      <c r="B6" s="267">
        <v>319775.66000000003</v>
      </c>
      <c r="C6" s="267">
        <v>0</v>
      </c>
      <c r="D6" s="267">
        <v>0</v>
      </c>
      <c r="E6" s="267">
        <v>0</v>
      </c>
      <c r="F6" s="267">
        <v>0</v>
      </c>
      <c r="G6" s="267">
        <v>0</v>
      </c>
      <c r="H6" s="267">
        <v>0</v>
      </c>
      <c r="I6" s="267">
        <v>0</v>
      </c>
      <c r="J6" s="267">
        <v>0</v>
      </c>
      <c r="K6" s="267">
        <v>0</v>
      </c>
      <c r="L6" s="267">
        <v>0</v>
      </c>
      <c r="M6" s="267">
        <v>0</v>
      </c>
      <c r="N6" s="267">
        <v>0</v>
      </c>
      <c r="O6" s="267">
        <v>0</v>
      </c>
      <c r="P6" s="267">
        <v>0</v>
      </c>
      <c r="Q6" s="267">
        <v>0</v>
      </c>
      <c r="R6" s="267">
        <v>0</v>
      </c>
      <c r="S6" s="267">
        <v>0</v>
      </c>
      <c r="T6" s="267">
        <v>0</v>
      </c>
      <c r="U6" s="267">
        <v>0</v>
      </c>
      <c r="V6" s="267">
        <v>0</v>
      </c>
      <c r="W6" s="267">
        <v>0</v>
      </c>
      <c r="X6" s="267">
        <v>9553.36</v>
      </c>
      <c r="Y6" s="267">
        <v>17064.669999999998</v>
      </c>
      <c r="Z6" s="267">
        <v>27932.499999999996</v>
      </c>
      <c r="AA6" s="267">
        <v>1195.25</v>
      </c>
      <c r="AB6" s="267">
        <v>5702.58</v>
      </c>
      <c r="AC6" s="267">
        <v>897</v>
      </c>
      <c r="AD6" s="267">
        <v>0</v>
      </c>
      <c r="AE6" s="267">
        <v>9537.01</v>
      </c>
      <c r="AF6" s="267">
        <v>247893.28999999998</v>
      </c>
      <c r="AG6" s="267">
        <v>0</v>
      </c>
      <c r="AH6" s="267">
        <v>4051.04</v>
      </c>
      <c r="AI6" s="267">
        <v>1886.79</v>
      </c>
      <c r="AJ6" s="267">
        <v>0</v>
      </c>
      <c r="AK6" s="267">
        <v>0</v>
      </c>
      <c r="AL6" s="267">
        <v>3615.53</v>
      </c>
      <c r="AM6" s="267">
        <v>0</v>
      </c>
      <c r="AN6" s="267">
        <v>13436.2</v>
      </c>
      <c r="AO6" s="267">
        <v>0</v>
      </c>
      <c r="AP6" s="267">
        <v>3628.4700000000003</v>
      </c>
      <c r="AQ6" s="267">
        <v>0</v>
      </c>
      <c r="AR6" s="267">
        <v>0</v>
      </c>
      <c r="AS6" s="267">
        <v>0</v>
      </c>
      <c r="AT6" s="267">
        <v>0</v>
      </c>
      <c r="AU6" s="267">
        <v>0</v>
      </c>
      <c r="AV6" s="267">
        <v>0</v>
      </c>
      <c r="AW6" s="267">
        <v>22821.229999999996</v>
      </c>
      <c r="AX6" s="267">
        <v>1996.27</v>
      </c>
      <c r="AY6" s="267">
        <v>3115</v>
      </c>
      <c r="AZ6" s="267">
        <v>5702.58</v>
      </c>
      <c r="BA6" s="267">
        <v>0</v>
      </c>
      <c r="BB6" s="267">
        <v>10923.4</v>
      </c>
      <c r="BC6" s="267">
        <v>0</v>
      </c>
      <c r="BD6" s="267">
        <v>3909.4</v>
      </c>
      <c r="BE6" s="267">
        <v>6103.27</v>
      </c>
      <c r="BF6" s="267">
        <v>226957.21999999997</v>
      </c>
      <c r="BG6" s="267">
        <v>5236.3599999999997</v>
      </c>
      <c r="BH6" s="267">
        <v>7693.48</v>
      </c>
      <c r="BI6" s="267">
        <v>0</v>
      </c>
      <c r="BJ6" s="267">
        <v>0</v>
      </c>
      <c r="BK6" s="267">
        <v>25759.37</v>
      </c>
      <c r="BL6" s="267">
        <v>372</v>
      </c>
      <c r="BM6" s="267">
        <v>6152</v>
      </c>
      <c r="BN6" s="267">
        <v>12707</v>
      </c>
      <c r="BO6" s="267">
        <v>7904.25</v>
      </c>
      <c r="BP6" s="267">
        <v>6854</v>
      </c>
      <c r="BQ6" s="267">
        <v>4109.8999999999996</v>
      </c>
      <c r="BR6" s="267">
        <v>9584.14</v>
      </c>
      <c r="BS6" s="267">
        <v>2866.85</v>
      </c>
      <c r="BT6" s="267">
        <v>935.99</v>
      </c>
      <c r="BU6" s="267">
        <v>1147</v>
      </c>
      <c r="BV6" s="267">
        <v>14026.93</v>
      </c>
      <c r="BW6" s="267">
        <v>21881.09</v>
      </c>
      <c r="BX6" s="267">
        <v>2629.92</v>
      </c>
      <c r="BY6" s="267">
        <v>669</v>
      </c>
      <c r="BZ6" s="267">
        <v>290</v>
      </c>
      <c r="CA6" s="267">
        <v>320</v>
      </c>
      <c r="CB6" s="267">
        <v>2600</v>
      </c>
      <c r="CC6" s="267">
        <v>0</v>
      </c>
      <c r="CD6" s="267">
        <v>337.5</v>
      </c>
      <c r="CE6" s="267">
        <v>5670.1</v>
      </c>
      <c r="CF6" s="267">
        <v>118.97</v>
      </c>
      <c r="CG6" s="267">
        <v>1854.3</v>
      </c>
      <c r="CH6" s="267">
        <v>484</v>
      </c>
      <c r="CI6" s="267">
        <v>376</v>
      </c>
      <c r="CJ6" s="267">
        <v>0</v>
      </c>
      <c r="CK6" s="267">
        <v>0</v>
      </c>
      <c r="CL6" s="267">
        <v>0</v>
      </c>
      <c r="CM6" s="267">
        <v>1684</v>
      </c>
      <c r="CN6" s="267">
        <v>676</v>
      </c>
      <c r="CO6" s="267">
        <v>1158.8</v>
      </c>
      <c r="CP6" s="267">
        <v>4985</v>
      </c>
      <c r="CQ6" s="267">
        <v>2732.36</v>
      </c>
      <c r="CR6" s="267">
        <v>2387.85</v>
      </c>
      <c r="CS6" s="267">
        <v>6087.53</v>
      </c>
      <c r="CT6" s="267">
        <v>919</v>
      </c>
      <c r="CU6" s="267">
        <v>19687.169999999998</v>
      </c>
      <c r="CV6" s="267">
        <v>973.6</v>
      </c>
      <c r="CW6" s="267">
        <v>2139.27</v>
      </c>
      <c r="CX6" s="267">
        <v>3070</v>
      </c>
      <c r="CY6" s="267">
        <v>837.67</v>
      </c>
      <c r="CZ6" s="267">
        <v>1187</v>
      </c>
      <c r="DA6" s="267">
        <v>3774.41</v>
      </c>
      <c r="DB6" s="267">
        <v>1301.8</v>
      </c>
      <c r="DC6" s="267">
        <v>5836.36</v>
      </c>
      <c r="DD6" s="267">
        <v>971.23</v>
      </c>
      <c r="DE6" s="267">
        <v>1979.87</v>
      </c>
      <c r="DF6" s="267">
        <v>602</v>
      </c>
      <c r="DG6" s="267">
        <v>1179</v>
      </c>
      <c r="DH6" s="267">
        <v>0</v>
      </c>
      <c r="DI6" s="267">
        <v>0</v>
      </c>
      <c r="DJ6" s="267">
        <v>0</v>
      </c>
      <c r="DK6" s="267">
        <v>3892.92</v>
      </c>
      <c r="DL6" s="267">
        <v>0</v>
      </c>
      <c r="DM6" s="267">
        <v>1480</v>
      </c>
      <c r="DN6" s="267">
        <v>1987.5</v>
      </c>
      <c r="DO6" s="267">
        <v>1521.07</v>
      </c>
      <c r="DP6" s="267">
        <v>0</v>
      </c>
      <c r="DQ6" s="267">
        <v>3244</v>
      </c>
      <c r="DR6" s="267">
        <v>1215</v>
      </c>
      <c r="DS6" s="267">
        <v>5115.16</v>
      </c>
      <c r="DT6" s="267">
        <v>966</v>
      </c>
      <c r="DU6" s="267">
        <v>0</v>
      </c>
      <c r="DV6" s="267">
        <v>0</v>
      </c>
      <c r="DW6" s="267">
        <v>785.5</v>
      </c>
      <c r="DX6" s="267">
        <v>0</v>
      </c>
      <c r="DY6" s="267"/>
      <c r="DZ6" s="267"/>
      <c r="EA6" s="267"/>
      <c r="EB6" s="260">
        <f t="shared" si="0"/>
        <v>0</v>
      </c>
      <c r="EC6" s="260">
        <f t="shared" si="1"/>
        <v>0</v>
      </c>
      <c r="ED6" s="260">
        <f t="shared" si="2"/>
        <v>0</v>
      </c>
      <c r="EE6" s="260">
        <f t="shared" si="3"/>
        <v>0</v>
      </c>
      <c r="EF6" s="260">
        <f t="shared" si="4"/>
        <v>0</v>
      </c>
      <c r="EG6" s="260">
        <f t="shared" si="5"/>
        <v>0</v>
      </c>
      <c r="EH6" s="260">
        <f t="shared" si="6"/>
        <v>0</v>
      </c>
    </row>
    <row r="7" spans="1:138">
      <c r="A7" s="266" t="s">
        <v>113</v>
      </c>
      <c r="B7" s="267">
        <v>21081227.119999997</v>
      </c>
      <c r="C7" s="267">
        <v>553887.02</v>
      </c>
      <c r="D7" s="267">
        <v>-272052.93</v>
      </c>
      <c r="E7" s="267">
        <v>156327.09999999998</v>
      </c>
      <c r="F7" s="267">
        <v>346251.03</v>
      </c>
      <c r="G7" s="267">
        <v>455246.97</v>
      </c>
      <c r="H7" s="267">
        <v>116803.3</v>
      </c>
      <c r="I7" s="267">
        <v>241335.89</v>
      </c>
      <c r="J7" s="267">
        <v>0</v>
      </c>
      <c r="K7" s="267">
        <v>76084.28</v>
      </c>
      <c r="L7" s="267">
        <v>249572.09</v>
      </c>
      <c r="M7" s="267">
        <v>282921.21999999997</v>
      </c>
      <c r="N7" s="267">
        <v>234497.03</v>
      </c>
      <c r="O7" s="267">
        <v>441805.84</v>
      </c>
      <c r="P7" s="267">
        <v>353116</v>
      </c>
      <c r="Q7" s="267">
        <v>863948.08000000007</v>
      </c>
      <c r="R7" s="267">
        <v>223241.29</v>
      </c>
      <c r="S7" s="267">
        <v>89235.31</v>
      </c>
      <c r="T7" s="267">
        <v>-400.77</v>
      </c>
      <c r="U7" s="267">
        <v>0</v>
      </c>
      <c r="V7" s="267">
        <v>23676.659999999996</v>
      </c>
      <c r="W7" s="267">
        <v>0</v>
      </c>
      <c r="X7" s="267">
        <v>1207301.25</v>
      </c>
      <c r="Y7" s="267">
        <v>2820131.49</v>
      </c>
      <c r="Z7" s="267">
        <v>861658.2300000001</v>
      </c>
      <c r="AA7" s="267">
        <v>1461805</v>
      </c>
      <c r="AB7" s="267">
        <v>170109.72</v>
      </c>
      <c r="AC7" s="267">
        <v>214981.77999999997</v>
      </c>
      <c r="AD7" s="267">
        <v>0</v>
      </c>
      <c r="AE7" s="267">
        <v>609293.51</v>
      </c>
      <c r="AF7" s="267">
        <v>9300450.7300000004</v>
      </c>
      <c r="AG7" s="267">
        <v>164787.98000000001</v>
      </c>
      <c r="AH7" s="267">
        <v>100909.24999999999</v>
      </c>
      <c r="AI7" s="267">
        <v>166078.04</v>
      </c>
      <c r="AJ7" s="267">
        <v>327609.28999999998</v>
      </c>
      <c r="AK7" s="267">
        <v>198226.36000000002</v>
      </c>
      <c r="AL7" s="267">
        <v>184780.00999999998</v>
      </c>
      <c r="AM7" s="267">
        <v>64910.320000000007</v>
      </c>
      <c r="AN7" s="267">
        <v>475286.04000000004</v>
      </c>
      <c r="AO7" s="267">
        <v>769977.17999999993</v>
      </c>
      <c r="AP7" s="267">
        <v>639680.54999999993</v>
      </c>
      <c r="AQ7" s="267">
        <v>415676.26999999996</v>
      </c>
      <c r="AR7" s="267">
        <v>151178.74</v>
      </c>
      <c r="AS7" s="267">
        <v>236580.31</v>
      </c>
      <c r="AT7" s="267">
        <v>131752.4</v>
      </c>
      <c r="AU7" s="267">
        <v>0</v>
      </c>
      <c r="AV7" s="267">
        <v>130971.98999999999</v>
      </c>
      <c r="AW7" s="267">
        <v>300529.82</v>
      </c>
      <c r="AX7" s="267">
        <v>311797.93999999994</v>
      </c>
      <c r="AY7" s="267">
        <v>118358.48</v>
      </c>
      <c r="AZ7" s="267">
        <v>112621.65</v>
      </c>
      <c r="BA7" s="267">
        <v>57488.07</v>
      </c>
      <c r="BB7" s="267">
        <v>408286.65</v>
      </c>
      <c r="BC7" s="267">
        <v>306396.93999999994</v>
      </c>
      <c r="BD7" s="267">
        <v>214992.94999999998</v>
      </c>
      <c r="BE7" s="267">
        <v>271199.95999999996</v>
      </c>
      <c r="BF7" s="267">
        <v>8099574.2300000004</v>
      </c>
      <c r="BG7" s="267">
        <v>369439.77</v>
      </c>
      <c r="BH7" s="267">
        <v>339437.92</v>
      </c>
      <c r="BI7" s="267">
        <v>373310.55</v>
      </c>
      <c r="BJ7" s="267">
        <v>306102.92</v>
      </c>
      <c r="BK7" s="267">
        <v>350788.01</v>
      </c>
      <c r="BL7" s="267">
        <v>336081.74</v>
      </c>
      <c r="BM7" s="267">
        <v>109756.82</v>
      </c>
      <c r="BN7" s="267">
        <v>398869.01</v>
      </c>
      <c r="BO7" s="267">
        <v>161991.94</v>
      </c>
      <c r="BP7" s="267">
        <v>157070.35</v>
      </c>
      <c r="BQ7" s="267">
        <v>434448.89999999997</v>
      </c>
      <c r="BR7" s="267">
        <v>177753.27000000002</v>
      </c>
      <c r="BS7" s="267">
        <v>264564.06000000006</v>
      </c>
      <c r="BT7" s="267">
        <v>123459.67000000001</v>
      </c>
      <c r="BU7" s="267">
        <v>171387.06</v>
      </c>
      <c r="BV7" s="267">
        <v>74802.55</v>
      </c>
      <c r="BW7" s="267">
        <v>148771.08000000002</v>
      </c>
      <c r="BX7" s="267">
        <v>181616.53</v>
      </c>
      <c r="BY7" s="267">
        <v>98868.01999999999</v>
      </c>
      <c r="BZ7" s="267">
        <v>105763.40000000001</v>
      </c>
      <c r="CA7" s="267">
        <v>162662.51</v>
      </c>
      <c r="CB7" s="267">
        <v>212274.83000000002</v>
      </c>
      <c r="CC7" s="267">
        <v>80382.070000000007</v>
      </c>
      <c r="CD7" s="267">
        <v>75426.76999999999</v>
      </c>
      <c r="CE7" s="267">
        <v>83563.929999999993</v>
      </c>
      <c r="CF7" s="267">
        <v>93922.65</v>
      </c>
      <c r="CG7" s="267">
        <v>86341.650000000009</v>
      </c>
      <c r="CH7" s="267">
        <v>138358.18</v>
      </c>
      <c r="CI7" s="267">
        <v>32025.08</v>
      </c>
      <c r="CJ7" s="267">
        <v>132176.72</v>
      </c>
      <c r="CK7" s="267">
        <v>60918.92</v>
      </c>
      <c r="CL7" s="267">
        <v>72816.800000000017</v>
      </c>
      <c r="CM7" s="267">
        <v>26817.05</v>
      </c>
      <c r="CN7" s="267">
        <v>59188.450000000004</v>
      </c>
      <c r="CO7" s="267">
        <v>58787.01</v>
      </c>
      <c r="CP7" s="267">
        <v>208632.74000000002</v>
      </c>
      <c r="CQ7" s="267">
        <v>103895.94</v>
      </c>
      <c r="CR7" s="267">
        <v>39761.089999999997</v>
      </c>
      <c r="CS7" s="267">
        <v>56238.79</v>
      </c>
      <c r="CT7" s="267">
        <v>21952.3</v>
      </c>
      <c r="CU7" s="267">
        <v>74220.040000000008</v>
      </c>
      <c r="CV7" s="267">
        <v>25222.370000000003</v>
      </c>
      <c r="CW7" s="267">
        <v>54133.96</v>
      </c>
      <c r="CX7" s="267">
        <v>44751.22</v>
      </c>
      <c r="CY7" s="267">
        <v>61370.55</v>
      </c>
      <c r="CZ7" s="267">
        <v>56159.67</v>
      </c>
      <c r="DA7" s="267">
        <v>99339.459999999992</v>
      </c>
      <c r="DB7" s="267">
        <v>72380.38</v>
      </c>
      <c r="DC7" s="267">
        <v>88418.5</v>
      </c>
      <c r="DD7" s="267">
        <v>35618.61</v>
      </c>
      <c r="DE7" s="267">
        <v>64230.23</v>
      </c>
      <c r="DF7" s="267">
        <v>53444.82</v>
      </c>
      <c r="DG7" s="267">
        <v>62483.700000000004</v>
      </c>
      <c r="DH7" s="267">
        <v>36871.910000000003</v>
      </c>
      <c r="DI7" s="267">
        <v>35560.019999999997</v>
      </c>
      <c r="DJ7" s="267">
        <v>55992.800000000003</v>
      </c>
      <c r="DK7" s="267">
        <v>108843.43000000001</v>
      </c>
      <c r="DL7" s="267">
        <v>44569.89</v>
      </c>
      <c r="DM7" s="267">
        <v>49804.020000000004</v>
      </c>
      <c r="DN7" s="267">
        <v>84034.37</v>
      </c>
      <c r="DO7" s="267">
        <v>100574.27</v>
      </c>
      <c r="DP7" s="267">
        <v>87671.63</v>
      </c>
      <c r="DQ7" s="267">
        <v>45094.53</v>
      </c>
      <c r="DR7" s="267">
        <v>44713.14</v>
      </c>
      <c r="DS7" s="267">
        <v>77979.039999999994</v>
      </c>
      <c r="DT7" s="267">
        <v>45664.619999999995</v>
      </c>
      <c r="DU7" s="267">
        <v>0</v>
      </c>
      <c r="DV7" s="267">
        <v>0</v>
      </c>
      <c r="DW7" s="267">
        <v>0</v>
      </c>
      <c r="DX7" s="267">
        <v>0</v>
      </c>
      <c r="DY7" s="267"/>
      <c r="DZ7" s="267"/>
      <c r="EA7" s="267"/>
      <c r="EB7" s="260">
        <f t="shared" si="0"/>
        <v>0</v>
      </c>
      <c r="EC7" s="260">
        <f t="shared" si="1"/>
        <v>0</v>
      </c>
      <c r="ED7" s="260">
        <f t="shared" si="2"/>
        <v>0</v>
      </c>
      <c r="EE7" s="260">
        <f t="shared" si="3"/>
        <v>0</v>
      </c>
      <c r="EF7" s="260">
        <f t="shared" si="4"/>
        <v>0</v>
      </c>
      <c r="EG7" s="260">
        <f t="shared" si="5"/>
        <v>0</v>
      </c>
      <c r="EH7" s="260">
        <f t="shared" si="6"/>
        <v>0</v>
      </c>
    </row>
    <row r="8" spans="1:138">
      <c r="A8" s="266" t="s">
        <v>114</v>
      </c>
      <c r="B8" s="267">
        <v>200000</v>
      </c>
      <c r="C8" s="267">
        <v>0</v>
      </c>
      <c r="D8" s="267">
        <v>0</v>
      </c>
      <c r="E8" s="267">
        <v>0</v>
      </c>
      <c r="F8" s="267">
        <v>0</v>
      </c>
      <c r="G8" s="267">
        <v>0</v>
      </c>
      <c r="H8" s="267">
        <v>0</v>
      </c>
      <c r="I8" s="267">
        <v>0</v>
      </c>
      <c r="J8" s="267">
        <v>0</v>
      </c>
      <c r="K8" s="267">
        <v>0</v>
      </c>
      <c r="L8" s="267">
        <v>0</v>
      </c>
      <c r="M8" s="267">
        <v>0</v>
      </c>
      <c r="N8" s="267">
        <v>0</v>
      </c>
      <c r="O8" s="267">
        <v>0</v>
      </c>
      <c r="P8" s="267">
        <v>0</v>
      </c>
      <c r="Q8" s="267">
        <v>0</v>
      </c>
      <c r="R8" s="267">
        <v>0</v>
      </c>
      <c r="S8" s="267">
        <v>0</v>
      </c>
      <c r="T8" s="267">
        <v>0</v>
      </c>
      <c r="U8" s="267">
        <v>0</v>
      </c>
      <c r="V8" s="267">
        <v>0</v>
      </c>
      <c r="W8" s="267">
        <v>0</v>
      </c>
      <c r="X8" s="267">
        <v>0</v>
      </c>
      <c r="Y8" s="267">
        <v>0</v>
      </c>
      <c r="Z8" s="267">
        <v>0</v>
      </c>
      <c r="AA8" s="267">
        <v>0</v>
      </c>
      <c r="AB8" s="267">
        <v>0</v>
      </c>
      <c r="AC8" s="267">
        <v>0</v>
      </c>
      <c r="AD8" s="267">
        <v>0</v>
      </c>
      <c r="AE8" s="267">
        <v>0</v>
      </c>
      <c r="AF8" s="267">
        <v>200000</v>
      </c>
      <c r="AG8" s="267">
        <v>0</v>
      </c>
      <c r="AH8" s="267">
        <v>0</v>
      </c>
      <c r="AI8" s="267">
        <v>0</v>
      </c>
      <c r="AJ8" s="267">
        <v>0</v>
      </c>
      <c r="AK8" s="267">
        <v>0</v>
      </c>
      <c r="AL8" s="267">
        <v>0</v>
      </c>
      <c r="AM8" s="267">
        <v>0</v>
      </c>
      <c r="AN8" s="267">
        <v>0</v>
      </c>
      <c r="AO8" s="267">
        <v>0</v>
      </c>
      <c r="AP8" s="267">
        <v>0</v>
      </c>
      <c r="AQ8" s="267">
        <v>0</v>
      </c>
      <c r="AR8" s="267">
        <v>0</v>
      </c>
      <c r="AS8" s="267">
        <v>0</v>
      </c>
      <c r="AT8" s="267">
        <v>0</v>
      </c>
      <c r="AU8" s="267">
        <v>0</v>
      </c>
      <c r="AV8" s="267">
        <v>0</v>
      </c>
      <c r="AW8" s="267">
        <v>0</v>
      </c>
      <c r="AX8" s="267">
        <v>0</v>
      </c>
      <c r="AY8" s="267">
        <v>0</v>
      </c>
      <c r="AZ8" s="267">
        <v>0</v>
      </c>
      <c r="BA8" s="267">
        <v>0</v>
      </c>
      <c r="BB8" s="267">
        <v>0</v>
      </c>
      <c r="BC8" s="267">
        <v>0</v>
      </c>
      <c r="BD8" s="267">
        <v>0</v>
      </c>
      <c r="BE8" s="267">
        <v>0</v>
      </c>
      <c r="BF8" s="267">
        <v>200000</v>
      </c>
      <c r="BG8" s="267">
        <v>0</v>
      </c>
      <c r="BH8" s="267">
        <v>0</v>
      </c>
      <c r="BI8" s="267">
        <v>0</v>
      </c>
      <c r="BJ8" s="267">
        <v>0</v>
      </c>
      <c r="BK8" s="267">
        <v>0</v>
      </c>
      <c r="BL8" s="267">
        <v>0</v>
      </c>
      <c r="BM8" s="267">
        <v>0</v>
      </c>
      <c r="BN8" s="267">
        <v>0</v>
      </c>
      <c r="BO8" s="267">
        <v>0</v>
      </c>
      <c r="BP8" s="267">
        <v>0</v>
      </c>
      <c r="BQ8" s="267">
        <v>0</v>
      </c>
      <c r="BR8" s="267">
        <v>0</v>
      </c>
      <c r="BS8" s="267">
        <v>0</v>
      </c>
      <c r="BT8" s="267">
        <v>200000</v>
      </c>
      <c r="BU8" s="267">
        <v>0</v>
      </c>
      <c r="BV8" s="267">
        <v>0</v>
      </c>
      <c r="BW8" s="267">
        <v>0</v>
      </c>
      <c r="BX8" s="267">
        <v>0</v>
      </c>
      <c r="BY8" s="267">
        <v>0</v>
      </c>
      <c r="BZ8" s="267">
        <v>0</v>
      </c>
      <c r="CA8" s="267">
        <v>0</v>
      </c>
      <c r="CB8" s="267">
        <v>0</v>
      </c>
      <c r="CC8" s="267">
        <v>0</v>
      </c>
      <c r="CD8" s="267">
        <v>0</v>
      </c>
      <c r="CE8" s="267">
        <v>0</v>
      </c>
      <c r="CF8" s="267">
        <v>0</v>
      </c>
      <c r="CG8" s="267">
        <v>0</v>
      </c>
      <c r="CH8" s="267">
        <v>0</v>
      </c>
      <c r="CI8" s="267">
        <v>0</v>
      </c>
      <c r="CJ8" s="267">
        <v>0</v>
      </c>
      <c r="CK8" s="267">
        <v>0</v>
      </c>
      <c r="CL8" s="267">
        <v>0</v>
      </c>
      <c r="CM8" s="267">
        <v>0</v>
      </c>
      <c r="CN8" s="267">
        <v>0</v>
      </c>
      <c r="CO8" s="267">
        <v>0</v>
      </c>
      <c r="CP8" s="267">
        <v>0</v>
      </c>
      <c r="CQ8" s="267">
        <v>0</v>
      </c>
      <c r="CR8" s="267">
        <v>0</v>
      </c>
      <c r="CS8" s="267">
        <v>0</v>
      </c>
      <c r="CT8" s="267">
        <v>0</v>
      </c>
      <c r="CU8" s="267">
        <v>0</v>
      </c>
      <c r="CV8" s="267">
        <v>0</v>
      </c>
      <c r="CW8" s="267">
        <v>0</v>
      </c>
      <c r="CX8" s="267">
        <v>0</v>
      </c>
      <c r="CY8" s="267">
        <v>0</v>
      </c>
      <c r="CZ8" s="267">
        <v>0</v>
      </c>
      <c r="DA8" s="267">
        <v>0</v>
      </c>
      <c r="DB8" s="267">
        <v>0</v>
      </c>
      <c r="DC8" s="267">
        <v>0</v>
      </c>
      <c r="DD8" s="267">
        <v>0</v>
      </c>
      <c r="DE8" s="267">
        <v>0</v>
      </c>
      <c r="DF8" s="267">
        <v>0</v>
      </c>
      <c r="DG8" s="267">
        <v>0</v>
      </c>
      <c r="DH8" s="267">
        <v>0</v>
      </c>
      <c r="DI8" s="267">
        <v>0</v>
      </c>
      <c r="DJ8" s="267">
        <v>0</v>
      </c>
      <c r="DK8" s="267">
        <v>0</v>
      </c>
      <c r="DL8" s="267">
        <v>0</v>
      </c>
      <c r="DM8" s="267">
        <v>0</v>
      </c>
      <c r="DN8" s="267">
        <v>0</v>
      </c>
      <c r="DO8" s="267">
        <v>0</v>
      </c>
      <c r="DP8" s="267">
        <v>0</v>
      </c>
      <c r="DQ8" s="267">
        <v>0</v>
      </c>
      <c r="DR8" s="267">
        <v>0</v>
      </c>
      <c r="DS8" s="267">
        <v>0</v>
      </c>
      <c r="DT8" s="267">
        <v>0</v>
      </c>
      <c r="DU8" s="267">
        <v>0</v>
      </c>
      <c r="DV8" s="267">
        <v>0</v>
      </c>
      <c r="DW8" s="267">
        <v>0</v>
      </c>
      <c r="DX8" s="267">
        <v>0</v>
      </c>
      <c r="DY8" s="267"/>
      <c r="DZ8" s="267"/>
      <c r="EA8" s="267"/>
      <c r="EB8" s="260">
        <f t="shared" si="0"/>
        <v>0</v>
      </c>
      <c r="EC8" s="260">
        <f t="shared" si="1"/>
        <v>0</v>
      </c>
      <c r="ED8" s="260">
        <f t="shared" si="2"/>
        <v>0</v>
      </c>
      <c r="EE8" s="260">
        <f t="shared" si="3"/>
        <v>0</v>
      </c>
      <c r="EF8" s="260">
        <f t="shared" si="4"/>
        <v>0</v>
      </c>
      <c r="EG8" s="260">
        <f t="shared" si="5"/>
        <v>0</v>
      </c>
      <c r="EH8" s="260">
        <f t="shared" si="6"/>
        <v>0</v>
      </c>
    </row>
    <row r="9" spans="1:138">
      <c r="A9" s="266" t="s">
        <v>115</v>
      </c>
      <c r="B9" s="267">
        <v>136463.94</v>
      </c>
      <c r="C9" s="267">
        <v>0</v>
      </c>
      <c r="D9" s="267">
        <v>0</v>
      </c>
      <c r="E9" s="267">
        <v>0</v>
      </c>
      <c r="F9" s="267">
        <v>0</v>
      </c>
      <c r="G9" s="267">
        <v>0</v>
      </c>
      <c r="H9" s="267">
        <v>0</v>
      </c>
      <c r="I9" s="267">
        <v>0</v>
      </c>
      <c r="J9" s="267">
        <v>0</v>
      </c>
      <c r="K9" s="267">
        <v>0</v>
      </c>
      <c r="L9" s="267">
        <v>0</v>
      </c>
      <c r="M9" s="267">
        <v>0</v>
      </c>
      <c r="N9" s="267">
        <v>0</v>
      </c>
      <c r="O9" s="267">
        <v>-1575.5</v>
      </c>
      <c r="P9" s="267">
        <v>0</v>
      </c>
      <c r="Q9" s="267">
        <v>0</v>
      </c>
      <c r="R9" s="267">
        <v>0</v>
      </c>
      <c r="S9" s="267">
        <v>0</v>
      </c>
      <c r="T9" s="267">
        <v>0</v>
      </c>
      <c r="U9" s="267">
        <v>0</v>
      </c>
      <c r="V9" s="267">
        <v>0</v>
      </c>
      <c r="W9" s="267">
        <v>0</v>
      </c>
      <c r="X9" s="267">
        <v>-1575.5</v>
      </c>
      <c r="Y9" s="267">
        <v>-6302</v>
      </c>
      <c r="Z9" s="267">
        <v>-4726.5</v>
      </c>
      <c r="AA9" s="267">
        <v>-1575.5</v>
      </c>
      <c r="AB9" s="267">
        <v>0</v>
      </c>
      <c r="AC9" s="267">
        <v>-945.3</v>
      </c>
      <c r="AD9" s="267">
        <v>0</v>
      </c>
      <c r="AE9" s="267">
        <v>0</v>
      </c>
      <c r="AF9" s="267">
        <v>153164.24</v>
      </c>
      <c r="AG9" s="267">
        <v>0</v>
      </c>
      <c r="AH9" s="267">
        <v>0</v>
      </c>
      <c r="AI9" s="267">
        <v>0</v>
      </c>
      <c r="AJ9" s="267">
        <v>-1575.5</v>
      </c>
      <c r="AK9" s="267">
        <v>0</v>
      </c>
      <c r="AL9" s="267">
        <v>0</v>
      </c>
      <c r="AM9" s="267">
        <v>0</v>
      </c>
      <c r="AN9" s="267">
        <v>0</v>
      </c>
      <c r="AO9" s="267">
        <v>0</v>
      </c>
      <c r="AP9" s="267">
        <v>-4726.5</v>
      </c>
      <c r="AQ9" s="267">
        <v>-1575.5</v>
      </c>
      <c r="AR9" s="267">
        <v>0</v>
      </c>
      <c r="AS9" s="267">
        <v>0</v>
      </c>
      <c r="AT9" s="267">
        <v>0</v>
      </c>
      <c r="AU9" s="267">
        <v>0</v>
      </c>
      <c r="AV9" s="267">
        <v>-4726.5</v>
      </c>
      <c r="AW9" s="267">
        <v>0</v>
      </c>
      <c r="AX9" s="267">
        <v>0</v>
      </c>
      <c r="AY9" s="267">
        <v>0</v>
      </c>
      <c r="AZ9" s="267">
        <v>0</v>
      </c>
      <c r="BA9" s="267">
        <v>0</v>
      </c>
      <c r="BB9" s="267">
        <v>0</v>
      </c>
      <c r="BC9" s="267">
        <v>0</v>
      </c>
      <c r="BD9" s="267">
        <v>-3151</v>
      </c>
      <c r="BE9" s="267">
        <v>0</v>
      </c>
      <c r="BF9" s="267">
        <v>156315.24</v>
      </c>
      <c r="BG9" s="267">
        <v>-1858.5</v>
      </c>
      <c r="BH9" s="267">
        <v>0</v>
      </c>
      <c r="BI9" s="267">
        <v>0</v>
      </c>
      <c r="BJ9" s="267">
        <v>0</v>
      </c>
      <c r="BK9" s="267">
        <v>-1858.5</v>
      </c>
      <c r="BL9" s="267">
        <v>-265</v>
      </c>
      <c r="BM9" s="267">
        <v>0</v>
      </c>
      <c r="BN9" s="267">
        <v>0</v>
      </c>
      <c r="BO9" s="267">
        <v>0</v>
      </c>
      <c r="BP9" s="267">
        <v>5926</v>
      </c>
      <c r="BQ9" s="267">
        <v>156225.24</v>
      </c>
      <c r="BR9" s="267">
        <v>0</v>
      </c>
      <c r="BS9" s="267">
        <v>0</v>
      </c>
      <c r="BT9" s="267">
        <v>0</v>
      </c>
      <c r="BU9" s="267">
        <v>0</v>
      </c>
      <c r="BV9" s="267">
        <v>0</v>
      </c>
      <c r="BW9" s="267">
        <v>0</v>
      </c>
      <c r="BX9" s="267">
        <v>0</v>
      </c>
      <c r="BY9" s="267">
        <v>0</v>
      </c>
      <c r="BZ9" s="267">
        <v>0</v>
      </c>
      <c r="CA9" s="267">
        <v>0</v>
      </c>
      <c r="CB9" s="267">
        <v>0</v>
      </c>
      <c r="CC9" s="267">
        <v>0</v>
      </c>
      <c r="CD9" s="267">
        <v>0</v>
      </c>
      <c r="CE9" s="267">
        <v>0</v>
      </c>
      <c r="CF9" s="267">
        <v>0</v>
      </c>
      <c r="CG9" s="267">
        <v>0</v>
      </c>
      <c r="CH9" s="267">
        <v>0</v>
      </c>
      <c r="CI9" s="267">
        <v>0</v>
      </c>
      <c r="CJ9" s="267">
        <v>-1854</v>
      </c>
      <c r="CK9" s="267">
        <v>0</v>
      </c>
      <c r="CL9" s="267">
        <v>0</v>
      </c>
      <c r="CM9" s="267">
        <v>0</v>
      </c>
      <c r="CN9" s="267">
        <v>0</v>
      </c>
      <c r="CO9" s="267">
        <v>0</v>
      </c>
      <c r="CP9" s="267">
        <v>0</v>
      </c>
      <c r="CQ9" s="267">
        <v>0</v>
      </c>
      <c r="CR9" s="267">
        <v>0</v>
      </c>
      <c r="CS9" s="267">
        <v>0</v>
      </c>
      <c r="CT9" s="267">
        <v>0</v>
      </c>
      <c r="CU9" s="267">
        <v>0</v>
      </c>
      <c r="CV9" s="267">
        <v>0</v>
      </c>
      <c r="CW9" s="267">
        <v>0</v>
      </c>
      <c r="CX9" s="267">
        <v>0</v>
      </c>
      <c r="CY9" s="267">
        <v>0</v>
      </c>
      <c r="CZ9" s="267">
        <v>0</v>
      </c>
      <c r="DA9" s="267">
        <v>0</v>
      </c>
      <c r="DB9" s="267">
        <v>0</v>
      </c>
      <c r="DC9" s="267">
        <v>0</v>
      </c>
      <c r="DD9" s="267">
        <v>0</v>
      </c>
      <c r="DE9" s="267">
        <v>0</v>
      </c>
      <c r="DF9" s="267">
        <v>0</v>
      </c>
      <c r="DG9" s="267">
        <v>0</v>
      </c>
      <c r="DH9" s="267">
        <v>0</v>
      </c>
      <c r="DI9" s="267">
        <v>0</v>
      </c>
      <c r="DJ9" s="267">
        <v>0</v>
      </c>
      <c r="DK9" s="267">
        <v>0</v>
      </c>
      <c r="DL9" s="267">
        <v>0</v>
      </c>
      <c r="DM9" s="267">
        <v>0</v>
      </c>
      <c r="DN9" s="267">
        <v>0</v>
      </c>
      <c r="DO9" s="267">
        <v>0</v>
      </c>
      <c r="DP9" s="267">
        <v>0</v>
      </c>
      <c r="DQ9" s="267">
        <v>0</v>
      </c>
      <c r="DR9" s="267">
        <v>0</v>
      </c>
      <c r="DS9" s="267">
        <v>0</v>
      </c>
      <c r="DT9" s="267">
        <v>0</v>
      </c>
      <c r="DU9" s="267">
        <v>0</v>
      </c>
      <c r="DV9" s="267">
        <v>0</v>
      </c>
      <c r="DW9" s="267">
        <v>0</v>
      </c>
      <c r="DX9" s="267">
        <v>0</v>
      </c>
      <c r="DY9" s="267"/>
      <c r="DZ9" s="267"/>
      <c r="EA9" s="267"/>
      <c r="EB9" s="260">
        <f t="shared" si="0"/>
        <v>0</v>
      </c>
      <c r="EC9" s="260">
        <f t="shared" si="1"/>
        <v>0</v>
      </c>
      <c r="ED9" s="260">
        <f t="shared" si="2"/>
        <v>0</v>
      </c>
      <c r="EE9" s="260">
        <f t="shared" si="3"/>
        <v>0</v>
      </c>
      <c r="EF9" s="260">
        <f t="shared" si="4"/>
        <v>0</v>
      </c>
      <c r="EG9" s="260">
        <f t="shared" si="5"/>
        <v>0</v>
      </c>
      <c r="EH9" s="260">
        <f t="shared" si="6"/>
        <v>0</v>
      </c>
    </row>
    <row r="10" spans="1:138">
      <c r="A10" s="266" t="s">
        <v>116</v>
      </c>
      <c r="B10" s="267">
        <v>1635814.2</v>
      </c>
      <c r="C10" s="267">
        <v>14674.88</v>
      </c>
      <c r="D10" s="267">
        <v>0</v>
      </c>
      <c r="E10" s="267">
        <v>27480</v>
      </c>
      <c r="F10" s="267">
        <v>49790</v>
      </c>
      <c r="G10" s="267">
        <v>90460</v>
      </c>
      <c r="H10" s="267">
        <v>22620</v>
      </c>
      <c r="I10" s="267">
        <v>30050</v>
      </c>
      <c r="J10" s="267">
        <v>0</v>
      </c>
      <c r="K10" s="267">
        <v>10980</v>
      </c>
      <c r="L10" s="267">
        <v>21140</v>
      </c>
      <c r="M10" s="267">
        <v>31080</v>
      </c>
      <c r="N10" s="267">
        <v>38520</v>
      </c>
      <c r="O10" s="267">
        <v>65480</v>
      </c>
      <c r="P10" s="267">
        <v>66000</v>
      </c>
      <c r="Q10" s="267">
        <v>74286.899999999994</v>
      </c>
      <c r="R10" s="267">
        <v>25340</v>
      </c>
      <c r="S10" s="267">
        <v>8700</v>
      </c>
      <c r="T10" s="267">
        <v>0</v>
      </c>
      <c r="U10" s="267">
        <v>0</v>
      </c>
      <c r="V10" s="267">
        <v>0</v>
      </c>
      <c r="W10" s="267">
        <v>0</v>
      </c>
      <c r="X10" s="267">
        <v>0</v>
      </c>
      <c r="Y10" s="267">
        <v>3707.59</v>
      </c>
      <c r="Z10" s="267">
        <v>115206.21</v>
      </c>
      <c r="AA10" s="267">
        <v>63521.38</v>
      </c>
      <c r="AB10" s="267">
        <v>20160</v>
      </c>
      <c r="AC10" s="267">
        <v>14507.59</v>
      </c>
      <c r="AD10" s="267">
        <v>0</v>
      </c>
      <c r="AE10" s="267">
        <v>127780</v>
      </c>
      <c r="AF10" s="267">
        <v>714329.64999999991</v>
      </c>
      <c r="AG10" s="267">
        <v>0</v>
      </c>
      <c r="AH10" s="267">
        <v>0</v>
      </c>
      <c r="AI10" s="267">
        <v>0</v>
      </c>
      <c r="AJ10" s="267">
        <v>0</v>
      </c>
      <c r="AK10" s="267">
        <v>0</v>
      </c>
      <c r="AL10" s="267">
        <v>0</v>
      </c>
      <c r="AM10" s="267">
        <v>0</v>
      </c>
      <c r="AN10" s="267">
        <v>0</v>
      </c>
      <c r="AO10" s="267">
        <v>0</v>
      </c>
      <c r="AP10" s="267">
        <v>3707.59</v>
      </c>
      <c r="AQ10" s="267">
        <v>0</v>
      </c>
      <c r="AR10" s="267">
        <v>0</v>
      </c>
      <c r="AS10" s="267">
        <v>0</v>
      </c>
      <c r="AT10" s="267">
        <v>0</v>
      </c>
      <c r="AU10" s="267">
        <v>0</v>
      </c>
      <c r="AV10" s="267">
        <v>13966.21</v>
      </c>
      <c r="AW10" s="267">
        <v>53340</v>
      </c>
      <c r="AX10" s="267">
        <v>38240</v>
      </c>
      <c r="AY10" s="267">
        <v>9660</v>
      </c>
      <c r="AZ10" s="267">
        <v>15120</v>
      </c>
      <c r="BA10" s="267">
        <v>5040</v>
      </c>
      <c r="BB10" s="267">
        <v>65552.41</v>
      </c>
      <c r="BC10" s="267">
        <v>43060</v>
      </c>
      <c r="BD10" s="267">
        <v>2780</v>
      </c>
      <c r="BE10" s="267">
        <v>59180</v>
      </c>
      <c r="BF10" s="267">
        <v>543757.24</v>
      </c>
      <c r="BG10" s="267">
        <v>16380</v>
      </c>
      <c r="BH10" s="267">
        <v>11760</v>
      </c>
      <c r="BI10" s="267">
        <v>15120</v>
      </c>
      <c r="BJ10" s="267">
        <v>14700</v>
      </c>
      <c r="BK10" s="267">
        <v>11760</v>
      </c>
      <c r="BL10" s="267">
        <v>13960</v>
      </c>
      <c r="BM10" s="267">
        <v>7980</v>
      </c>
      <c r="BN10" s="267">
        <v>12180</v>
      </c>
      <c r="BO10" s="267">
        <v>10500</v>
      </c>
      <c r="BP10" s="267">
        <v>11340</v>
      </c>
      <c r="BQ10" s="267">
        <v>22360</v>
      </c>
      <c r="BR10" s="267">
        <v>13860</v>
      </c>
      <c r="BS10" s="267">
        <v>15540</v>
      </c>
      <c r="BT10" s="267">
        <v>9940</v>
      </c>
      <c r="BU10" s="267">
        <v>9140</v>
      </c>
      <c r="BV10" s="267">
        <v>8400</v>
      </c>
      <c r="BW10" s="267">
        <v>11340</v>
      </c>
      <c r="BX10" s="267">
        <v>10080</v>
      </c>
      <c r="BY10" s="267">
        <v>7560</v>
      </c>
      <c r="BZ10" s="267">
        <v>7980</v>
      </c>
      <c r="CA10" s="267">
        <v>11340</v>
      </c>
      <c r="CB10" s="267">
        <v>11760</v>
      </c>
      <c r="CC10" s="267">
        <v>6000</v>
      </c>
      <c r="CD10" s="267">
        <v>5040</v>
      </c>
      <c r="CE10" s="267">
        <v>6300</v>
      </c>
      <c r="CF10" s="267">
        <v>6300</v>
      </c>
      <c r="CG10" s="267">
        <v>6300</v>
      </c>
      <c r="CH10" s="267">
        <v>6300</v>
      </c>
      <c r="CI10" s="267">
        <v>6300</v>
      </c>
      <c r="CJ10" s="267">
        <v>13380</v>
      </c>
      <c r="CK10" s="267">
        <v>6120</v>
      </c>
      <c r="CL10" s="267">
        <v>6300</v>
      </c>
      <c r="CM10" s="267">
        <v>3360</v>
      </c>
      <c r="CN10" s="267">
        <v>5040</v>
      </c>
      <c r="CO10" s="267">
        <v>6280</v>
      </c>
      <c r="CP10" s="267">
        <v>10080</v>
      </c>
      <c r="CQ10" s="267">
        <v>7820</v>
      </c>
      <c r="CR10" s="267">
        <v>6300</v>
      </c>
      <c r="CS10" s="267">
        <v>6180</v>
      </c>
      <c r="CT10" s="267">
        <v>5040</v>
      </c>
      <c r="CU10" s="267">
        <v>6720</v>
      </c>
      <c r="CV10" s="267">
        <v>5040</v>
      </c>
      <c r="CW10" s="267">
        <v>6300</v>
      </c>
      <c r="CX10" s="267">
        <v>5040</v>
      </c>
      <c r="CY10" s="267">
        <v>5040</v>
      </c>
      <c r="CZ10" s="267">
        <v>6480</v>
      </c>
      <c r="DA10" s="267">
        <v>6960</v>
      </c>
      <c r="DB10" s="267">
        <v>7660</v>
      </c>
      <c r="DC10" s="267">
        <v>6420</v>
      </c>
      <c r="DD10" s="267">
        <v>5040</v>
      </c>
      <c r="DE10" s="267">
        <v>6300</v>
      </c>
      <c r="DF10" s="267">
        <v>5040</v>
      </c>
      <c r="DG10" s="267">
        <v>6300</v>
      </c>
      <c r="DH10" s="267">
        <v>5040</v>
      </c>
      <c r="DI10" s="267">
        <v>5617.24</v>
      </c>
      <c r="DJ10" s="267">
        <v>5040</v>
      </c>
      <c r="DK10" s="267">
        <v>6720</v>
      </c>
      <c r="DL10" s="267">
        <v>5040</v>
      </c>
      <c r="DM10" s="267">
        <v>6300</v>
      </c>
      <c r="DN10" s="267">
        <v>6300</v>
      </c>
      <c r="DO10" s="267">
        <v>11340</v>
      </c>
      <c r="DP10" s="267">
        <v>8400</v>
      </c>
      <c r="DQ10" s="267">
        <v>5040</v>
      </c>
      <c r="DR10" s="267">
        <v>4600</v>
      </c>
      <c r="DS10" s="267">
        <v>6180</v>
      </c>
      <c r="DT10" s="267">
        <v>5540</v>
      </c>
      <c r="DU10" s="267">
        <v>0</v>
      </c>
      <c r="DV10" s="267">
        <v>0</v>
      </c>
      <c r="DW10" s="267">
        <v>0</v>
      </c>
      <c r="DX10" s="267">
        <v>840</v>
      </c>
      <c r="DY10" s="267"/>
      <c r="DZ10" s="267"/>
      <c r="EA10" s="267"/>
      <c r="EB10" s="260">
        <f t="shared" si="0"/>
        <v>0</v>
      </c>
      <c r="EC10" s="260">
        <f t="shared" si="1"/>
        <v>0</v>
      </c>
      <c r="ED10" s="260">
        <f t="shared" si="2"/>
        <v>0</v>
      </c>
      <c r="EE10" s="260">
        <f t="shared" si="3"/>
        <v>0</v>
      </c>
      <c r="EF10" s="260">
        <f t="shared" si="4"/>
        <v>0</v>
      </c>
      <c r="EG10" s="260">
        <f t="shared" si="5"/>
        <v>0</v>
      </c>
      <c r="EH10" s="260">
        <f t="shared" si="6"/>
        <v>0</v>
      </c>
    </row>
    <row r="11" spans="1:138">
      <c r="A11" s="266" t="s">
        <v>117</v>
      </c>
      <c r="B11" s="267">
        <v>1377254.51</v>
      </c>
      <c r="C11" s="267">
        <v>0</v>
      </c>
      <c r="D11" s="267">
        <v>0</v>
      </c>
      <c r="E11" s="267">
        <v>0</v>
      </c>
      <c r="F11" s="267">
        <v>156384.49000000002</v>
      </c>
      <c r="G11" s="267">
        <v>0</v>
      </c>
      <c r="H11" s="267">
        <v>0</v>
      </c>
      <c r="I11" s="267">
        <v>26269.71</v>
      </c>
      <c r="J11" s="267">
        <v>0</v>
      </c>
      <c r="K11" s="267">
        <v>0</v>
      </c>
      <c r="L11" s="267">
        <v>0</v>
      </c>
      <c r="M11" s="267">
        <v>0</v>
      </c>
      <c r="N11" s="267">
        <v>0</v>
      </c>
      <c r="O11" s="267">
        <v>0</v>
      </c>
      <c r="P11" s="267">
        <v>0</v>
      </c>
      <c r="Q11" s="267">
        <v>403068.12</v>
      </c>
      <c r="R11" s="267">
        <v>0</v>
      </c>
      <c r="S11" s="267">
        <v>0</v>
      </c>
      <c r="T11" s="267">
        <v>0</v>
      </c>
      <c r="U11" s="267">
        <v>0</v>
      </c>
      <c r="V11" s="267">
        <v>0</v>
      </c>
      <c r="W11" s="267">
        <v>0</v>
      </c>
      <c r="X11" s="267">
        <v>128860.35</v>
      </c>
      <c r="Y11" s="267">
        <v>24448.5</v>
      </c>
      <c r="Z11" s="267">
        <v>0</v>
      </c>
      <c r="AA11" s="267">
        <v>0</v>
      </c>
      <c r="AB11" s="267">
        <v>0</v>
      </c>
      <c r="AC11" s="267">
        <v>0</v>
      </c>
      <c r="AD11" s="267">
        <v>0</v>
      </c>
      <c r="AE11" s="267">
        <v>638223.34</v>
      </c>
      <c r="AF11" s="267">
        <v>0</v>
      </c>
      <c r="AG11" s="267">
        <v>128860.35</v>
      </c>
      <c r="AH11" s="267">
        <v>0</v>
      </c>
      <c r="AI11" s="267">
        <v>0</v>
      </c>
      <c r="AJ11" s="267">
        <v>0</v>
      </c>
      <c r="AK11" s="267">
        <v>0</v>
      </c>
      <c r="AL11" s="267">
        <v>0</v>
      </c>
      <c r="AM11" s="267">
        <v>0</v>
      </c>
      <c r="AN11" s="267">
        <v>24448.5</v>
      </c>
      <c r="AO11" s="267">
        <v>0</v>
      </c>
      <c r="AP11" s="267">
        <v>0</v>
      </c>
      <c r="AQ11" s="267">
        <v>0</v>
      </c>
      <c r="AR11" s="267">
        <v>0</v>
      </c>
      <c r="AS11" s="267">
        <v>0</v>
      </c>
      <c r="AT11" s="267">
        <v>0</v>
      </c>
      <c r="AU11" s="267">
        <v>0</v>
      </c>
      <c r="AV11" s="267">
        <v>0</v>
      </c>
      <c r="AW11" s="267">
        <v>0</v>
      </c>
      <c r="AX11" s="267">
        <v>0</v>
      </c>
      <c r="AY11" s="267">
        <v>0</v>
      </c>
      <c r="AZ11" s="267">
        <v>0</v>
      </c>
      <c r="BA11" s="267">
        <v>0</v>
      </c>
      <c r="BB11" s="267">
        <v>0</v>
      </c>
      <c r="BC11" s="267">
        <v>0</v>
      </c>
      <c r="BD11" s="267">
        <v>0</v>
      </c>
      <c r="BE11" s="267">
        <v>0</v>
      </c>
      <c r="BF11" s="267">
        <v>0</v>
      </c>
      <c r="BG11" s="267">
        <v>0</v>
      </c>
      <c r="BH11" s="267">
        <v>0</v>
      </c>
      <c r="BI11" s="267">
        <v>0</v>
      </c>
      <c r="BJ11" s="267">
        <v>0</v>
      </c>
      <c r="BK11" s="267">
        <v>0</v>
      </c>
      <c r="BL11" s="267">
        <v>0</v>
      </c>
      <c r="BM11" s="267">
        <v>0</v>
      </c>
      <c r="BN11" s="267">
        <v>0</v>
      </c>
      <c r="BO11" s="267">
        <v>0</v>
      </c>
      <c r="BP11" s="267">
        <v>0</v>
      </c>
      <c r="BQ11" s="267">
        <v>0</v>
      </c>
      <c r="BR11" s="267">
        <v>0</v>
      </c>
      <c r="BS11" s="267">
        <v>0</v>
      </c>
      <c r="BT11" s="267">
        <v>0</v>
      </c>
      <c r="BU11" s="267">
        <v>0</v>
      </c>
      <c r="BV11" s="267">
        <v>0</v>
      </c>
      <c r="BW11" s="267">
        <v>0</v>
      </c>
      <c r="BX11" s="267">
        <v>0</v>
      </c>
      <c r="BY11" s="267">
        <v>0</v>
      </c>
      <c r="BZ11" s="267">
        <v>0</v>
      </c>
      <c r="CA11" s="267">
        <v>0</v>
      </c>
      <c r="CB11" s="267">
        <v>0</v>
      </c>
      <c r="CC11" s="267">
        <v>0</v>
      </c>
      <c r="CD11" s="267">
        <v>0</v>
      </c>
      <c r="CE11" s="267">
        <v>0</v>
      </c>
      <c r="CF11" s="267">
        <v>0</v>
      </c>
      <c r="CG11" s="267">
        <v>0</v>
      </c>
      <c r="CH11" s="267">
        <v>0</v>
      </c>
      <c r="CI11" s="267">
        <v>0</v>
      </c>
      <c r="CJ11" s="267">
        <v>0</v>
      </c>
      <c r="CK11" s="267">
        <v>0</v>
      </c>
      <c r="CL11" s="267">
        <v>0</v>
      </c>
      <c r="CM11" s="267">
        <v>0</v>
      </c>
      <c r="CN11" s="267">
        <v>0</v>
      </c>
      <c r="CO11" s="267">
        <v>0</v>
      </c>
      <c r="CP11" s="267">
        <v>0</v>
      </c>
      <c r="CQ11" s="267">
        <v>0</v>
      </c>
      <c r="CR11" s="267">
        <v>0</v>
      </c>
      <c r="CS11" s="267">
        <v>0</v>
      </c>
      <c r="CT11" s="267">
        <v>0</v>
      </c>
      <c r="CU11" s="267">
        <v>0</v>
      </c>
      <c r="CV11" s="267">
        <v>0</v>
      </c>
      <c r="CW11" s="267">
        <v>0</v>
      </c>
      <c r="CX11" s="267">
        <v>0</v>
      </c>
      <c r="CY11" s="267">
        <v>0</v>
      </c>
      <c r="CZ11" s="267">
        <v>0</v>
      </c>
      <c r="DA11" s="267">
        <v>0</v>
      </c>
      <c r="DB11" s="267">
        <v>0</v>
      </c>
      <c r="DC11" s="267">
        <v>0</v>
      </c>
      <c r="DD11" s="267">
        <v>0</v>
      </c>
      <c r="DE11" s="267">
        <v>0</v>
      </c>
      <c r="DF11" s="267">
        <v>0</v>
      </c>
      <c r="DG11" s="267">
        <v>0</v>
      </c>
      <c r="DH11" s="267">
        <v>0</v>
      </c>
      <c r="DI11" s="267">
        <v>0</v>
      </c>
      <c r="DJ11" s="267">
        <v>0</v>
      </c>
      <c r="DK11" s="267">
        <v>0</v>
      </c>
      <c r="DL11" s="267">
        <v>0</v>
      </c>
      <c r="DM11" s="267">
        <v>0</v>
      </c>
      <c r="DN11" s="267">
        <v>0</v>
      </c>
      <c r="DO11" s="267">
        <v>0</v>
      </c>
      <c r="DP11" s="267">
        <v>0</v>
      </c>
      <c r="DQ11" s="267">
        <v>0</v>
      </c>
      <c r="DR11" s="267">
        <v>0</v>
      </c>
      <c r="DS11" s="267">
        <v>0</v>
      </c>
      <c r="DT11" s="267">
        <v>0</v>
      </c>
      <c r="DU11" s="267">
        <v>0</v>
      </c>
      <c r="DV11" s="267">
        <v>0</v>
      </c>
      <c r="DW11" s="267">
        <v>0</v>
      </c>
      <c r="DX11" s="267">
        <v>0</v>
      </c>
      <c r="DY11" s="267"/>
      <c r="DZ11" s="267"/>
      <c r="EA11" s="267"/>
      <c r="EB11" s="260">
        <f t="shared" si="0"/>
        <v>0</v>
      </c>
      <c r="EC11" s="260">
        <f t="shared" si="1"/>
        <v>0</v>
      </c>
      <c r="ED11" s="260">
        <f t="shared" si="2"/>
        <v>0</v>
      </c>
      <c r="EE11" s="260">
        <f t="shared" si="3"/>
        <v>0</v>
      </c>
      <c r="EF11" s="260">
        <f t="shared" si="4"/>
        <v>0</v>
      </c>
      <c r="EG11" s="260">
        <f t="shared" si="5"/>
        <v>0</v>
      </c>
      <c r="EH11" s="260">
        <f t="shared" si="6"/>
        <v>0</v>
      </c>
    </row>
    <row r="12" spans="1:138">
      <c r="A12" s="266" t="s">
        <v>118</v>
      </c>
      <c r="B12" s="267">
        <v>0</v>
      </c>
      <c r="C12" s="267">
        <v>0</v>
      </c>
      <c r="D12" s="267">
        <v>0</v>
      </c>
      <c r="E12" s="267">
        <v>0</v>
      </c>
      <c r="F12" s="267">
        <v>0</v>
      </c>
      <c r="G12" s="267">
        <v>0</v>
      </c>
      <c r="H12" s="267">
        <v>0</v>
      </c>
      <c r="I12" s="267">
        <v>0</v>
      </c>
      <c r="J12" s="267">
        <v>0</v>
      </c>
      <c r="K12" s="267">
        <v>0</v>
      </c>
      <c r="L12" s="267">
        <v>0</v>
      </c>
      <c r="M12" s="267">
        <v>0</v>
      </c>
      <c r="N12" s="267">
        <v>0</v>
      </c>
      <c r="O12" s="267">
        <v>0</v>
      </c>
      <c r="P12" s="267">
        <v>0</v>
      </c>
      <c r="Q12" s="267">
        <v>0</v>
      </c>
      <c r="R12" s="267">
        <v>0</v>
      </c>
      <c r="S12" s="267">
        <v>0</v>
      </c>
      <c r="T12" s="267">
        <v>0</v>
      </c>
      <c r="U12" s="267">
        <v>0</v>
      </c>
      <c r="V12" s="267">
        <v>0</v>
      </c>
      <c r="W12" s="267">
        <v>0</v>
      </c>
      <c r="X12" s="267">
        <v>0</v>
      </c>
      <c r="Y12" s="267">
        <v>0</v>
      </c>
      <c r="Z12" s="267">
        <v>0</v>
      </c>
      <c r="AA12" s="267">
        <v>0</v>
      </c>
      <c r="AB12" s="267">
        <v>0</v>
      </c>
      <c r="AC12" s="267">
        <v>0</v>
      </c>
      <c r="AD12" s="267">
        <v>0</v>
      </c>
      <c r="AE12" s="267">
        <v>0</v>
      </c>
      <c r="AF12" s="267">
        <v>0</v>
      </c>
      <c r="AG12" s="267">
        <v>0</v>
      </c>
      <c r="AH12" s="267">
        <v>0</v>
      </c>
      <c r="AI12" s="267">
        <v>0</v>
      </c>
      <c r="AJ12" s="267">
        <v>0</v>
      </c>
      <c r="AK12" s="267">
        <v>0</v>
      </c>
      <c r="AL12" s="267">
        <v>0</v>
      </c>
      <c r="AM12" s="267">
        <v>0</v>
      </c>
      <c r="AN12" s="267">
        <v>0</v>
      </c>
      <c r="AO12" s="267">
        <v>0</v>
      </c>
      <c r="AP12" s="267">
        <v>0</v>
      </c>
      <c r="AQ12" s="267">
        <v>0</v>
      </c>
      <c r="AR12" s="267">
        <v>0</v>
      </c>
      <c r="AS12" s="267">
        <v>0</v>
      </c>
      <c r="AT12" s="267">
        <v>0</v>
      </c>
      <c r="AU12" s="267">
        <v>0</v>
      </c>
      <c r="AV12" s="267">
        <v>0</v>
      </c>
      <c r="AW12" s="267">
        <v>0</v>
      </c>
      <c r="AX12" s="267">
        <v>0</v>
      </c>
      <c r="AY12" s="267">
        <v>0</v>
      </c>
      <c r="AZ12" s="267">
        <v>0</v>
      </c>
      <c r="BA12" s="267">
        <v>0</v>
      </c>
      <c r="BB12" s="267">
        <v>0</v>
      </c>
      <c r="BC12" s="267">
        <v>0</v>
      </c>
      <c r="BD12" s="267">
        <v>0</v>
      </c>
      <c r="BE12" s="267">
        <v>0</v>
      </c>
      <c r="BF12" s="267">
        <v>0</v>
      </c>
      <c r="BG12" s="267">
        <v>0</v>
      </c>
      <c r="BH12" s="267">
        <v>0</v>
      </c>
      <c r="BI12" s="267">
        <v>0</v>
      </c>
      <c r="BJ12" s="267">
        <v>0</v>
      </c>
      <c r="BK12" s="267">
        <v>0</v>
      </c>
      <c r="BL12" s="267">
        <v>0</v>
      </c>
      <c r="BM12" s="267">
        <v>0</v>
      </c>
      <c r="BN12" s="267">
        <v>0</v>
      </c>
      <c r="BO12" s="267">
        <v>0</v>
      </c>
      <c r="BP12" s="267">
        <v>0</v>
      </c>
      <c r="BQ12" s="267">
        <v>0</v>
      </c>
      <c r="BR12" s="267">
        <v>0</v>
      </c>
      <c r="BS12" s="267">
        <v>0</v>
      </c>
      <c r="BT12" s="267">
        <v>0</v>
      </c>
      <c r="BU12" s="267">
        <v>0</v>
      </c>
      <c r="BV12" s="267">
        <v>0</v>
      </c>
      <c r="BW12" s="267">
        <v>0</v>
      </c>
      <c r="BX12" s="267">
        <v>0</v>
      </c>
      <c r="BY12" s="267">
        <v>0</v>
      </c>
      <c r="BZ12" s="267">
        <v>0</v>
      </c>
      <c r="CA12" s="267">
        <v>0</v>
      </c>
      <c r="CB12" s="267">
        <v>0</v>
      </c>
      <c r="CC12" s="267">
        <v>0</v>
      </c>
      <c r="CD12" s="267">
        <v>0</v>
      </c>
      <c r="CE12" s="267">
        <v>0</v>
      </c>
      <c r="CF12" s="267">
        <v>0</v>
      </c>
      <c r="CG12" s="267">
        <v>0</v>
      </c>
      <c r="CH12" s="267">
        <v>0</v>
      </c>
      <c r="CI12" s="267">
        <v>0</v>
      </c>
      <c r="CJ12" s="267">
        <v>0</v>
      </c>
      <c r="CK12" s="267">
        <v>0</v>
      </c>
      <c r="CL12" s="267">
        <v>0</v>
      </c>
      <c r="CM12" s="267">
        <v>0</v>
      </c>
      <c r="CN12" s="267">
        <v>0</v>
      </c>
      <c r="CO12" s="267">
        <v>0</v>
      </c>
      <c r="CP12" s="267">
        <v>0</v>
      </c>
      <c r="CQ12" s="267">
        <v>0</v>
      </c>
      <c r="CR12" s="267">
        <v>0</v>
      </c>
      <c r="CS12" s="267">
        <v>0</v>
      </c>
      <c r="CT12" s="267">
        <v>0</v>
      </c>
      <c r="CU12" s="267">
        <v>0</v>
      </c>
      <c r="CV12" s="267">
        <v>0</v>
      </c>
      <c r="CW12" s="267">
        <v>0</v>
      </c>
      <c r="CX12" s="267">
        <v>0</v>
      </c>
      <c r="CY12" s="267">
        <v>0</v>
      </c>
      <c r="CZ12" s="267">
        <v>0</v>
      </c>
      <c r="DA12" s="267">
        <v>0</v>
      </c>
      <c r="DB12" s="267">
        <v>0</v>
      </c>
      <c r="DC12" s="267">
        <v>0</v>
      </c>
      <c r="DD12" s="267">
        <v>0</v>
      </c>
      <c r="DE12" s="267">
        <v>0</v>
      </c>
      <c r="DF12" s="267">
        <v>0</v>
      </c>
      <c r="DG12" s="267">
        <v>0</v>
      </c>
      <c r="DH12" s="267">
        <v>0</v>
      </c>
      <c r="DI12" s="267">
        <v>0</v>
      </c>
      <c r="DJ12" s="267">
        <v>0</v>
      </c>
      <c r="DK12" s="267">
        <v>0</v>
      </c>
      <c r="DL12" s="267">
        <v>0</v>
      </c>
      <c r="DM12" s="267">
        <v>0</v>
      </c>
      <c r="DN12" s="267">
        <v>0</v>
      </c>
      <c r="DO12" s="267">
        <v>0</v>
      </c>
      <c r="DP12" s="267">
        <v>0</v>
      </c>
      <c r="DQ12" s="267">
        <v>0</v>
      </c>
      <c r="DR12" s="267">
        <v>0</v>
      </c>
      <c r="DS12" s="267">
        <v>0</v>
      </c>
      <c r="DT12" s="267">
        <v>0</v>
      </c>
      <c r="DU12" s="267">
        <v>0</v>
      </c>
      <c r="DV12" s="267">
        <v>0</v>
      </c>
      <c r="DW12" s="267">
        <v>0</v>
      </c>
      <c r="DX12" s="267">
        <v>0</v>
      </c>
      <c r="DY12" s="267"/>
      <c r="DZ12" s="267"/>
      <c r="EA12" s="267"/>
      <c r="EB12" s="260">
        <f t="shared" si="0"/>
        <v>0</v>
      </c>
      <c r="EC12" s="260">
        <f t="shared" si="1"/>
        <v>0</v>
      </c>
      <c r="ED12" s="260">
        <f t="shared" si="2"/>
        <v>0</v>
      </c>
      <c r="EE12" s="260">
        <f t="shared" si="3"/>
        <v>0</v>
      </c>
      <c r="EF12" s="260">
        <f t="shared" si="4"/>
        <v>0</v>
      </c>
      <c r="EG12" s="260">
        <f t="shared" si="5"/>
        <v>0</v>
      </c>
      <c r="EH12" s="260">
        <f t="shared" si="6"/>
        <v>0</v>
      </c>
    </row>
    <row r="13" spans="1:138" s="270" customFormat="1">
      <c r="A13" s="268" t="s">
        <v>1107</v>
      </c>
      <c r="B13" s="267">
        <v>117317102.84999999</v>
      </c>
      <c r="C13" s="267">
        <v>6330453.4500000002</v>
      </c>
      <c r="D13" s="267">
        <v>-273614.09999999998</v>
      </c>
      <c r="E13" s="267">
        <v>966509.91999999993</v>
      </c>
      <c r="F13" s="267">
        <v>2201418.65</v>
      </c>
      <c r="G13" s="267">
        <v>2581209.3000000003</v>
      </c>
      <c r="H13" s="267">
        <v>719415.94</v>
      </c>
      <c r="I13" s="267">
        <v>1434478.9700000002</v>
      </c>
      <c r="J13" s="267">
        <v>0</v>
      </c>
      <c r="K13" s="267">
        <v>375515.17</v>
      </c>
      <c r="L13" s="267">
        <v>1235031.72</v>
      </c>
      <c r="M13" s="267">
        <v>1517808.0999999999</v>
      </c>
      <c r="N13" s="267">
        <v>1343958.5999999999</v>
      </c>
      <c r="O13" s="267">
        <v>2468832.77</v>
      </c>
      <c r="P13" s="267">
        <v>2030661.64</v>
      </c>
      <c r="Q13" s="267">
        <v>4816112.72</v>
      </c>
      <c r="R13" s="267">
        <v>1256509.1400000001</v>
      </c>
      <c r="S13" s="267">
        <v>467032.51</v>
      </c>
      <c r="T13" s="267">
        <v>-400.77</v>
      </c>
      <c r="U13" s="267">
        <v>0</v>
      </c>
      <c r="V13" s="267">
        <v>68912.299999999988</v>
      </c>
      <c r="W13" s="267">
        <v>0</v>
      </c>
      <c r="X13" s="267">
        <v>7664085.5500000007</v>
      </c>
      <c r="Y13" s="267">
        <v>16097568.16</v>
      </c>
      <c r="Z13" s="267">
        <v>5030480.55</v>
      </c>
      <c r="AA13" s="267">
        <v>3449870.56</v>
      </c>
      <c r="AB13" s="267">
        <v>1598641.2600000002</v>
      </c>
      <c r="AC13" s="267">
        <v>1352705.43</v>
      </c>
      <c r="AD13" s="267">
        <v>0</v>
      </c>
      <c r="AE13" s="267">
        <v>3921480.79</v>
      </c>
      <c r="AF13" s="267">
        <v>48662424.520000003</v>
      </c>
      <c r="AG13" s="267">
        <v>917505.74</v>
      </c>
      <c r="AH13" s="267">
        <v>688441.75000000012</v>
      </c>
      <c r="AI13" s="267">
        <v>893044.64000000013</v>
      </c>
      <c r="AJ13" s="267">
        <v>2291442.6599999997</v>
      </c>
      <c r="AK13" s="267">
        <v>1368784.8000000003</v>
      </c>
      <c r="AL13" s="267">
        <v>1110597.52</v>
      </c>
      <c r="AM13" s="267">
        <v>394268.44</v>
      </c>
      <c r="AN13" s="267">
        <v>2932125.08</v>
      </c>
      <c r="AO13" s="267">
        <v>4193056.51</v>
      </c>
      <c r="AP13" s="267">
        <v>4323066.87</v>
      </c>
      <c r="AQ13" s="267">
        <v>2192207.5300000003</v>
      </c>
      <c r="AR13" s="267">
        <v>833032.41999999993</v>
      </c>
      <c r="AS13" s="267">
        <v>1054449.52</v>
      </c>
      <c r="AT13" s="267">
        <v>569630.23</v>
      </c>
      <c r="AU13" s="267">
        <v>0</v>
      </c>
      <c r="AV13" s="267">
        <v>923487.2</v>
      </c>
      <c r="AW13" s="267">
        <v>1573584.88</v>
      </c>
      <c r="AX13" s="267">
        <v>1733080.42</v>
      </c>
      <c r="AY13" s="267">
        <v>800328.04999999993</v>
      </c>
      <c r="AZ13" s="267">
        <v>1279482.51</v>
      </c>
      <c r="BA13" s="267">
        <v>319158.75</v>
      </c>
      <c r="BB13" s="267">
        <v>2226467.0300000003</v>
      </c>
      <c r="BC13" s="267">
        <v>1624802.0899999999</v>
      </c>
      <c r="BD13" s="267">
        <v>1241068.45</v>
      </c>
      <c r="BE13" s="267">
        <v>1591705.77</v>
      </c>
      <c r="BF13" s="267">
        <v>41978381.180000007</v>
      </c>
      <c r="BG13" s="267">
        <v>1863668.8399999999</v>
      </c>
      <c r="BH13" s="267">
        <v>1847627.71</v>
      </c>
      <c r="BI13" s="267">
        <v>2024724.13</v>
      </c>
      <c r="BJ13" s="267">
        <v>1595914.23</v>
      </c>
      <c r="BK13" s="267">
        <v>1587346.31</v>
      </c>
      <c r="BL13" s="267">
        <v>1650924.73</v>
      </c>
      <c r="BM13" s="267">
        <v>689102.82000000007</v>
      </c>
      <c r="BN13" s="267">
        <v>1836276.5</v>
      </c>
      <c r="BO13" s="267">
        <v>893552.84</v>
      </c>
      <c r="BP13" s="267">
        <v>877234.56</v>
      </c>
      <c r="BQ13" s="267">
        <v>2028115.3800000001</v>
      </c>
      <c r="BR13" s="267">
        <v>1003106.7799999999</v>
      </c>
      <c r="BS13" s="267">
        <v>1459071.51</v>
      </c>
      <c r="BT13" s="267">
        <v>950822.02</v>
      </c>
      <c r="BU13" s="267">
        <v>803804.55999999994</v>
      </c>
      <c r="BV13" s="267">
        <v>789689.2</v>
      </c>
      <c r="BW13" s="267">
        <v>858676.19000000006</v>
      </c>
      <c r="BX13" s="267">
        <v>907288.98999999987</v>
      </c>
      <c r="BY13" s="267">
        <v>600763.94999999995</v>
      </c>
      <c r="BZ13" s="267">
        <v>623475.33000000007</v>
      </c>
      <c r="CA13" s="267">
        <v>803120.87</v>
      </c>
      <c r="CB13" s="267">
        <v>987020.14000000013</v>
      </c>
      <c r="CC13" s="267">
        <v>459119.23</v>
      </c>
      <c r="CD13" s="267">
        <v>428269.81999999995</v>
      </c>
      <c r="CE13" s="267">
        <v>438842.87</v>
      </c>
      <c r="CF13" s="267">
        <v>469082.5</v>
      </c>
      <c r="CG13" s="267">
        <v>444190.16000000003</v>
      </c>
      <c r="CH13" s="267">
        <v>579404.69000000006</v>
      </c>
      <c r="CI13" s="267">
        <v>357700.08</v>
      </c>
      <c r="CJ13" s="267">
        <v>695753.21</v>
      </c>
      <c r="CK13" s="267">
        <v>280188.49</v>
      </c>
      <c r="CL13" s="267">
        <v>399168.22</v>
      </c>
      <c r="CM13" s="267">
        <v>161000.58000000002</v>
      </c>
      <c r="CN13" s="267">
        <v>270500.53000000003</v>
      </c>
      <c r="CO13" s="267">
        <v>331825.92000000004</v>
      </c>
      <c r="CP13" s="267">
        <v>660405.5</v>
      </c>
      <c r="CQ13" s="267">
        <v>534205.5</v>
      </c>
      <c r="CR13" s="267">
        <v>225898.04</v>
      </c>
      <c r="CS13" s="267">
        <v>240262.86000000002</v>
      </c>
      <c r="CT13" s="267">
        <v>136150.19999999998</v>
      </c>
      <c r="CU13" s="267">
        <v>338366.20999999996</v>
      </c>
      <c r="CV13" s="267">
        <v>162081.05000000002</v>
      </c>
      <c r="CW13" s="267">
        <v>276003.67</v>
      </c>
      <c r="CX13" s="267">
        <v>271349.46999999997</v>
      </c>
      <c r="CY13" s="267">
        <v>353592.32000000001</v>
      </c>
      <c r="CZ13" s="267">
        <v>287089.2</v>
      </c>
      <c r="DA13" s="267">
        <v>382950.6</v>
      </c>
      <c r="DB13" s="267">
        <v>349822.08</v>
      </c>
      <c r="DC13" s="267">
        <v>393484.62</v>
      </c>
      <c r="DD13" s="267">
        <v>205834.15</v>
      </c>
      <c r="DE13" s="267">
        <v>287966.05</v>
      </c>
      <c r="DF13" s="267">
        <v>253356.54</v>
      </c>
      <c r="DG13" s="267">
        <v>254110.41</v>
      </c>
      <c r="DH13" s="267">
        <v>227055.9</v>
      </c>
      <c r="DI13" s="267">
        <v>232276.82</v>
      </c>
      <c r="DJ13" s="267">
        <v>245821.16</v>
      </c>
      <c r="DK13" s="267">
        <v>353817.24</v>
      </c>
      <c r="DL13" s="267">
        <v>223727.50999999998</v>
      </c>
      <c r="DM13" s="267">
        <v>312812.45999999996</v>
      </c>
      <c r="DN13" s="267">
        <v>371040.81</v>
      </c>
      <c r="DO13" s="267">
        <v>609496.13</v>
      </c>
      <c r="DP13" s="267">
        <v>507748.06</v>
      </c>
      <c r="DQ13" s="267">
        <v>317429.53999999998</v>
      </c>
      <c r="DR13" s="267">
        <v>235153.1</v>
      </c>
      <c r="DS13" s="267">
        <v>434215.86</v>
      </c>
      <c r="DT13" s="267">
        <v>269785.93</v>
      </c>
      <c r="DU13" s="267">
        <v>0</v>
      </c>
      <c r="DV13" s="267">
        <v>0</v>
      </c>
      <c r="DW13" s="267">
        <v>785.5</v>
      </c>
      <c r="DX13" s="267">
        <v>27912.799999999999</v>
      </c>
      <c r="DY13" s="269"/>
      <c r="DZ13" s="269"/>
      <c r="EA13" s="269"/>
      <c r="EB13" s="260">
        <f t="shared" si="0"/>
        <v>0</v>
      </c>
      <c r="EC13" s="260">
        <f t="shared" si="1"/>
        <v>0</v>
      </c>
      <c r="ED13" s="260">
        <f t="shared" si="2"/>
        <v>0</v>
      </c>
      <c r="EE13" s="260">
        <f t="shared" si="3"/>
        <v>0</v>
      </c>
      <c r="EF13" s="260">
        <f t="shared" si="4"/>
        <v>0</v>
      </c>
      <c r="EG13" s="260">
        <f t="shared" si="5"/>
        <v>0</v>
      </c>
      <c r="EH13" s="260">
        <f t="shared" si="6"/>
        <v>0</v>
      </c>
    </row>
    <row r="14" spans="1:138">
      <c r="A14" s="266" t="s">
        <v>121</v>
      </c>
      <c r="B14" s="267">
        <v>9930050.1400000006</v>
      </c>
      <c r="C14" s="267">
        <v>0</v>
      </c>
      <c r="D14" s="267">
        <v>0</v>
      </c>
      <c r="E14" s="267">
        <v>0</v>
      </c>
      <c r="F14" s="267">
        <v>0</v>
      </c>
      <c r="G14" s="267">
        <v>0</v>
      </c>
      <c r="H14" s="267">
        <v>0</v>
      </c>
      <c r="I14" s="267">
        <v>0</v>
      </c>
      <c r="J14" s="267">
        <v>0</v>
      </c>
      <c r="K14" s="267">
        <v>0</v>
      </c>
      <c r="L14" s="267">
        <v>0</v>
      </c>
      <c r="M14" s="267">
        <v>0</v>
      </c>
      <c r="N14" s="267">
        <v>0</v>
      </c>
      <c r="O14" s="267">
        <v>0</v>
      </c>
      <c r="P14" s="267">
        <v>0</v>
      </c>
      <c r="Q14" s="267">
        <v>0</v>
      </c>
      <c r="R14" s="267">
        <v>0</v>
      </c>
      <c r="S14" s="267">
        <v>0</v>
      </c>
      <c r="T14" s="267">
        <v>0</v>
      </c>
      <c r="U14" s="267">
        <v>0</v>
      </c>
      <c r="V14" s="267">
        <v>0</v>
      </c>
      <c r="W14" s="267">
        <v>0</v>
      </c>
      <c r="X14" s="267">
        <v>0</v>
      </c>
      <c r="Y14" s="267">
        <v>1842206</v>
      </c>
      <c r="Z14" s="267">
        <v>159397.31</v>
      </c>
      <c r="AA14" s="267">
        <v>84500</v>
      </c>
      <c r="AB14" s="267">
        <v>0</v>
      </c>
      <c r="AC14" s="267">
        <v>4250.84</v>
      </c>
      <c r="AD14" s="267">
        <v>0</v>
      </c>
      <c r="AE14" s="267">
        <v>0</v>
      </c>
      <c r="AF14" s="267">
        <v>7839695.9900000002</v>
      </c>
      <c r="AG14" s="267">
        <v>0</v>
      </c>
      <c r="AH14" s="267">
        <v>0</v>
      </c>
      <c r="AI14" s="267">
        <v>0</v>
      </c>
      <c r="AJ14" s="267">
        <v>0</v>
      </c>
      <c r="AK14" s="267">
        <v>0</v>
      </c>
      <c r="AL14" s="267">
        <v>0</v>
      </c>
      <c r="AM14" s="267">
        <v>0</v>
      </c>
      <c r="AN14" s="267">
        <v>0</v>
      </c>
      <c r="AO14" s="267">
        <v>1655900</v>
      </c>
      <c r="AP14" s="267">
        <v>0</v>
      </c>
      <c r="AQ14" s="267">
        <v>121650</v>
      </c>
      <c r="AR14" s="267">
        <v>64656</v>
      </c>
      <c r="AS14" s="267">
        <v>0</v>
      </c>
      <c r="AT14" s="267">
        <v>0</v>
      </c>
      <c r="AU14" s="267">
        <v>0</v>
      </c>
      <c r="AV14" s="267">
        <v>0</v>
      </c>
      <c r="AW14" s="267">
        <v>0</v>
      </c>
      <c r="AX14" s="267">
        <v>0</v>
      </c>
      <c r="AY14" s="267">
        <v>159397.31</v>
      </c>
      <c r="AZ14" s="267">
        <v>0</v>
      </c>
      <c r="BA14" s="267">
        <v>0</v>
      </c>
      <c r="BB14" s="267">
        <v>21113.77</v>
      </c>
      <c r="BC14" s="267">
        <v>0</v>
      </c>
      <c r="BD14" s="267">
        <v>0</v>
      </c>
      <c r="BE14" s="267">
        <v>29982.11</v>
      </c>
      <c r="BF14" s="267">
        <v>7788600.1099999994</v>
      </c>
      <c r="BG14" s="267">
        <v>432365.44</v>
      </c>
      <c r="BH14" s="267">
        <v>473364.32000000007</v>
      </c>
      <c r="BI14" s="267">
        <v>651152.07999999996</v>
      </c>
      <c r="BJ14" s="267">
        <v>586605.81999999995</v>
      </c>
      <c r="BK14" s="267">
        <v>505938.69</v>
      </c>
      <c r="BL14" s="267">
        <v>347408.89</v>
      </c>
      <c r="BM14" s="267">
        <v>166012.91</v>
      </c>
      <c r="BN14" s="267">
        <v>546041.63</v>
      </c>
      <c r="BO14" s="267">
        <v>119171.59</v>
      </c>
      <c r="BP14" s="267">
        <v>66632.53</v>
      </c>
      <c r="BQ14" s="267">
        <v>685260.66</v>
      </c>
      <c r="BR14" s="267">
        <v>204977.74</v>
      </c>
      <c r="BS14" s="267">
        <v>259767.59000000003</v>
      </c>
      <c r="BT14" s="267">
        <v>89741.67</v>
      </c>
      <c r="BU14" s="267">
        <v>83528.570000000007</v>
      </c>
      <c r="BV14" s="267">
        <v>182971.21000000002</v>
      </c>
      <c r="BW14" s="267">
        <v>137568.81</v>
      </c>
      <c r="BX14" s="267">
        <v>197238.45</v>
      </c>
      <c r="BY14" s="267">
        <v>68605.31</v>
      </c>
      <c r="BZ14" s="267">
        <v>81514.039999999994</v>
      </c>
      <c r="CA14" s="267">
        <v>161663.9</v>
      </c>
      <c r="CB14" s="267">
        <v>150294.82</v>
      </c>
      <c r="CC14" s="267">
        <v>34039.19</v>
      </c>
      <c r="CD14" s="267">
        <v>46197.2</v>
      </c>
      <c r="CE14" s="267">
        <v>69724.479999999996</v>
      </c>
      <c r="CF14" s="267">
        <v>137334.72999999998</v>
      </c>
      <c r="CG14" s="267">
        <v>67195.360000000001</v>
      </c>
      <c r="CH14" s="267">
        <v>99468.73000000001</v>
      </c>
      <c r="CI14" s="267">
        <v>74176.08</v>
      </c>
      <c r="CJ14" s="267">
        <v>48283.44</v>
      </c>
      <c r="CK14" s="267">
        <v>19753.579999999998</v>
      </c>
      <c r="CL14" s="267">
        <v>59567.149999999994</v>
      </c>
      <c r="CM14" s="267">
        <v>36226.880000000005</v>
      </c>
      <c r="CN14" s="267">
        <v>48804.22</v>
      </c>
      <c r="CO14" s="267">
        <v>17572.91</v>
      </c>
      <c r="CP14" s="267">
        <v>53535.83</v>
      </c>
      <c r="CQ14" s="267">
        <v>96288.34</v>
      </c>
      <c r="CR14" s="267">
        <v>6814.6600000000008</v>
      </c>
      <c r="CS14" s="267">
        <v>7604.6100000000006</v>
      </c>
      <c r="CT14" s="267">
        <v>1627.99</v>
      </c>
      <c r="CU14" s="267">
        <v>21316.09</v>
      </c>
      <c r="CV14" s="267">
        <v>13720.659999999998</v>
      </c>
      <c r="CW14" s="267">
        <v>649.52</v>
      </c>
      <c r="CX14" s="267">
        <v>16810.900000000001</v>
      </c>
      <c r="CY14" s="267">
        <v>11393.86</v>
      </c>
      <c r="CZ14" s="267">
        <v>51599.89</v>
      </c>
      <c r="DA14" s="267">
        <v>10953.960000000001</v>
      </c>
      <c r="DB14" s="267">
        <v>8614.35</v>
      </c>
      <c r="DC14" s="267">
        <v>18022.949999999997</v>
      </c>
      <c r="DD14" s="267">
        <v>18608.47</v>
      </c>
      <c r="DE14" s="267">
        <v>25893.739999999998</v>
      </c>
      <c r="DF14" s="267">
        <v>16857.54</v>
      </c>
      <c r="DG14" s="267">
        <v>12509.09</v>
      </c>
      <c r="DH14" s="267">
        <v>52459.07</v>
      </c>
      <c r="DI14" s="267">
        <v>2413.4</v>
      </c>
      <c r="DJ14" s="267">
        <v>3739.1000000000004</v>
      </c>
      <c r="DK14" s="267">
        <v>137396.43</v>
      </c>
      <c r="DL14" s="267">
        <v>6625.9199999999992</v>
      </c>
      <c r="DM14" s="267">
        <v>21655.29</v>
      </c>
      <c r="DN14" s="267">
        <v>63259.32</v>
      </c>
      <c r="DO14" s="267">
        <v>39593.759999999995</v>
      </c>
      <c r="DP14" s="267">
        <v>31707.989999999998</v>
      </c>
      <c r="DQ14" s="267">
        <v>2206.2400000000002</v>
      </c>
      <c r="DR14" s="267">
        <v>9588.2699999999986</v>
      </c>
      <c r="DS14" s="267">
        <v>61019.83</v>
      </c>
      <c r="DT14" s="267">
        <v>7942.42</v>
      </c>
      <c r="DU14" s="267">
        <v>0</v>
      </c>
      <c r="DV14" s="267">
        <v>0</v>
      </c>
      <c r="DW14" s="267">
        <v>0</v>
      </c>
      <c r="DX14" s="267">
        <v>0</v>
      </c>
      <c r="DY14" s="267"/>
      <c r="DZ14" s="267"/>
      <c r="EA14" s="267"/>
      <c r="EB14" s="260">
        <f t="shared" si="0"/>
        <v>0</v>
      </c>
      <c r="EC14" s="260">
        <f t="shared" si="1"/>
        <v>0</v>
      </c>
      <c r="ED14" s="260">
        <f t="shared" si="2"/>
        <v>0</v>
      </c>
      <c r="EE14" s="260">
        <f t="shared" si="3"/>
        <v>0</v>
      </c>
      <c r="EF14" s="260">
        <f t="shared" si="4"/>
        <v>0</v>
      </c>
      <c r="EG14" s="260">
        <f t="shared" si="5"/>
        <v>0</v>
      </c>
      <c r="EH14" s="260">
        <f t="shared" si="6"/>
        <v>0</v>
      </c>
    </row>
    <row r="15" spans="1:138">
      <c r="A15" s="266" t="s">
        <v>122</v>
      </c>
      <c r="B15" s="267">
        <v>23195382.18</v>
      </c>
      <c r="C15" s="267">
        <v>0</v>
      </c>
      <c r="D15" s="267">
        <v>0</v>
      </c>
      <c r="E15" s="267">
        <v>0</v>
      </c>
      <c r="F15" s="267">
        <v>0</v>
      </c>
      <c r="G15" s="267">
        <v>0</v>
      </c>
      <c r="H15" s="267">
        <v>0</v>
      </c>
      <c r="I15" s="267">
        <v>0</v>
      </c>
      <c r="J15" s="267">
        <v>0</v>
      </c>
      <c r="K15" s="267">
        <v>0</v>
      </c>
      <c r="L15" s="267">
        <v>0</v>
      </c>
      <c r="M15" s="267">
        <v>0</v>
      </c>
      <c r="N15" s="267">
        <v>0</v>
      </c>
      <c r="O15" s="267">
        <v>0</v>
      </c>
      <c r="P15" s="267">
        <v>0</v>
      </c>
      <c r="Q15" s="267">
        <v>0</v>
      </c>
      <c r="R15" s="267">
        <v>0</v>
      </c>
      <c r="S15" s="267">
        <v>0</v>
      </c>
      <c r="T15" s="267">
        <v>0</v>
      </c>
      <c r="U15" s="267">
        <v>0</v>
      </c>
      <c r="V15" s="267">
        <v>0</v>
      </c>
      <c r="W15" s="267">
        <v>0</v>
      </c>
      <c r="X15" s="267">
        <v>0</v>
      </c>
      <c r="Y15" s="267">
        <v>320743.02</v>
      </c>
      <c r="Z15" s="267">
        <v>424096.02</v>
      </c>
      <c r="AA15" s="267">
        <v>0</v>
      </c>
      <c r="AB15" s="267">
        <v>0</v>
      </c>
      <c r="AC15" s="267">
        <v>0</v>
      </c>
      <c r="AD15" s="267">
        <v>0</v>
      </c>
      <c r="AE15" s="267">
        <v>0</v>
      </c>
      <c r="AF15" s="267">
        <v>22450543.140000001</v>
      </c>
      <c r="AG15" s="267">
        <v>0</v>
      </c>
      <c r="AH15" s="267">
        <v>0</v>
      </c>
      <c r="AI15" s="267">
        <v>0</v>
      </c>
      <c r="AJ15" s="267">
        <v>0</v>
      </c>
      <c r="AK15" s="267">
        <v>0</v>
      </c>
      <c r="AL15" s="267">
        <v>0</v>
      </c>
      <c r="AM15" s="267">
        <v>0</v>
      </c>
      <c r="AN15" s="267">
        <v>0</v>
      </c>
      <c r="AO15" s="267">
        <v>97087.38</v>
      </c>
      <c r="AP15" s="267">
        <v>0</v>
      </c>
      <c r="AQ15" s="267">
        <v>223655.64</v>
      </c>
      <c r="AR15" s="267">
        <v>0</v>
      </c>
      <c r="AS15" s="267">
        <v>0</v>
      </c>
      <c r="AT15" s="267">
        <v>0</v>
      </c>
      <c r="AU15" s="267">
        <v>0</v>
      </c>
      <c r="AV15" s="267">
        <v>0</v>
      </c>
      <c r="AW15" s="267">
        <v>0</v>
      </c>
      <c r="AX15" s="267">
        <v>0</v>
      </c>
      <c r="AY15" s="267">
        <v>424096.02</v>
      </c>
      <c r="AZ15" s="267">
        <v>0</v>
      </c>
      <c r="BA15" s="267">
        <v>0</v>
      </c>
      <c r="BB15" s="267">
        <v>21633962.270000003</v>
      </c>
      <c r="BC15" s="267">
        <v>0</v>
      </c>
      <c r="BD15" s="267">
        <v>0</v>
      </c>
      <c r="BE15" s="267">
        <v>0</v>
      </c>
      <c r="BF15" s="267">
        <v>816580.87</v>
      </c>
      <c r="BG15" s="267">
        <v>0</v>
      </c>
      <c r="BH15" s="267">
        <v>0</v>
      </c>
      <c r="BI15" s="267">
        <v>0</v>
      </c>
      <c r="BJ15" s="267">
        <v>809056.6</v>
      </c>
      <c r="BK15" s="267">
        <v>0</v>
      </c>
      <c r="BL15" s="267">
        <v>0</v>
      </c>
      <c r="BM15" s="267">
        <v>0</v>
      </c>
      <c r="BN15" s="267">
        <v>0</v>
      </c>
      <c r="BO15" s="267">
        <v>0</v>
      </c>
      <c r="BP15" s="267">
        <v>0</v>
      </c>
      <c r="BQ15" s="267">
        <v>0</v>
      </c>
      <c r="BR15" s="267">
        <v>0</v>
      </c>
      <c r="BS15" s="267">
        <v>0</v>
      </c>
      <c r="BT15" s="267">
        <v>0</v>
      </c>
      <c r="BU15" s="267">
        <v>0</v>
      </c>
      <c r="BV15" s="267">
        <v>0</v>
      </c>
      <c r="BW15" s="267">
        <v>0</v>
      </c>
      <c r="BX15" s="267">
        <v>0</v>
      </c>
      <c r="BY15" s="267">
        <v>0</v>
      </c>
      <c r="BZ15" s="267">
        <v>0</v>
      </c>
      <c r="CA15" s="267">
        <v>0</v>
      </c>
      <c r="CB15" s="267">
        <v>0</v>
      </c>
      <c r="CC15" s="267">
        <v>0</v>
      </c>
      <c r="CD15" s="267">
        <v>0</v>
      </c>
      <c r="CE15" s="267">
        <v>7524.27</v>
      </c>
      <c r="CF15" s="267">
        <v>0</v>
      </c>
      <c r="CG15" s="267">
        <v>0</v>
      </c>
      <c r="CH15" s="267">
        <v>0</v>
      </c>
      <c r="CI15" s="267">
        <v>0</v>
      </c>
      <c r="CJ15" s="267">
        <v>0</v>
      </c>
      <c r="CK15" s="267">
        <v>0</v>
      </c>
      <c r="CL15" s="267">
        <v>0</v>
      </c>
      <c r="CM15" s="267">
        <v>0</v>
      </c>
      <c r="CN15" s="267">
        <v>0</v>
      </c>
      <c r="CO15" s="267">
        <v>0</v>
      </c>
      <c r="CP15" s="267">
        <v>0</v>
      </c>
      <c r="CQ15" s="267">
        <v>0</v>
      </c>
      <c r="CR15" s="267">
        <v>0</v>
      </c>
      <c r="CS15" s="267">
        <v>0</v>
      </c>
      <c r="CT15" s="267">
        <v>0</v>
      </c>
      <c r="CU15" s="267">
        <v>0</v>
      </c>
      <c r="CV15" s="267">
        <v>0</v>
      </c>
      <c r="CW15" s="267">
        <v>0</v>
      </c>
      <c r="CX15" s="267">
        <v>0</v>
      </c>
      <c r="CY15" s="267">
        <v>0</v>
      </c>
      <c r="CZ15" s="267">
        <v>0</v>
      </c>
      <c r="DA15" s="267">
        <v>0</v>
      </c>
      <c r="DB15" s="267">
        <v>0</v>
      </c>
      <c r="DC15" s="267">
        <v>0</v>
      </c>
      <c r="DD15" s="267">
        <v>0</v>
      </c>
      <c r="DE15" s="267">
        <v>0</v>
      </c>
      <c r="DF15" s="267">
        <v>0</v>
      </c>
      <c r="DG15" s="267">
        <v>0</v>
      </c>
      <c r="DH15" s="267">
        <v>0</v>
      </c>
      <c r="DI15" s="267">
        <v>0</v>
      </c>
      <c r="DJ15" s="267">
        <v>0</v>
      </c>
      <c r="DK15" s="267">
        <v>0</v>
      </c>
      <c r="DL15" s="267">
        <v>0</v>
      </c>
      <c r="DM15" s="267">
        <v>0</v>
      </c>
      <c r="DN15" s="267">
        <v>0</v>
      </c>
      <c r="DO15" s="267">
        <v>0</v>
      </c>
      <c r="DP15" s="267">
        <v>0</v>
      </c>
      <c r="DQ15" s="267">
        <v>0</v>
      </c>
      <c r="DR15" s="267">
        <v>0</v>
      </c>
      <c r="DS15" s="267">
        <v>0</v>
      </c>
      <c r="DT15" s="267">
        <v>0</v>
      </c>
      <c r="DU15" s="267">
        <v>0</v>
      </c>
      <c r="DV15" s="267">
        <v>0</v>
      </c>
      <c r="DW15" s="267">
        <v>0</v>
      </c>
      <c r="DX15" s="267">
        <v>0</v>
      </c>
      <c r="DY15" s="267"/>
      <c r="DZ15" s="267"/>
      <c r="EA15" s="267"/>
      <c r="EB15" s="260">
        <f t="shared" si="0"/>
        <v>0</v>
      </c>
      <c r="EC15" s="260">
        <f t="shared" si="1"/>
        <v>0</v>
      </c>
      <c r="ED15" s="260">
        <f t="shared" si="2"/>
        <v>0</v>
      </c>
      <c r="EE15" s="260">
        <f t="shared" si="3"/>
        <v>0</v>
      </c>
      <c r="EF15" s="260">
        <f t="shared" si="4"/>
        <v>0</v>
      </c>
      <c r="EG15" s="260">
        <f t="shared" si="5"/>
        <v>0</v>
      </c>
      <c r="EH15" s="260">
        <f t="shared" si="6"/>
        <v>0</v>
      </c>
    </row>
    <row r="16" spans="1:138">
      <c r="A16" s="266" t="s">
        <v>123</v>
      </c>
      <c r="B16" s="267">
        <v>3089874.6</v>
      </c>
      <c r="C16" s="267">
        <v>0</v>
      </c>
      <c r="D16" s="267">
        <v>-1882125.93</v>
      </c>
      <c r="E16" s="267">
        <v>0</v>
      </c>
      <c r="F16" s="267">
        <v>0</v>
      </c>
      <c r="G16" s="267">
        <v>0</v>
      </c>
      <c r="H16" s="267">
        <v>0</v>
      </c>
      <c r="I16" s="267">
        <v>0</v>
      </c>
      <c r="J16" s="267">
        <v>0</v>
      </c>
      <c r="K16" s="267">
        <v>0</v>
      </c>
      <c r="L16" s="267">
        <v>0</v>
      </c>
      <c r="M16" s="267">
        <v>0</v>
      </c>
      <c r="N16" s="267">
        <v>0</v>
      </c>
      <c r="O16" s="267">
        <v>0</v>
      </c>
      <c r="P16" s="267">
        <v>0</v>
      </c>
      <c r="Q16" s="267">
        <v>0</v>
      </c>
      <c r="R16" s="267">
        <v>0</v>
      </c>
      <c r="S16" s="267">
        <v>0</v>
      </c>
      <c r="T16" s="267">
        <v>0</v>
      </c>
      <c r="U16" s="267">
        <v>0</v>
      </c>
      <c r="V16" s="267">
        <v>0</v>
      </c>
      <c r="W16" s="267">
        <v>15212.99</v>
      </c>
      <c r="X16" s="267">
        <v>-714275.5199999999</v>
      </c>
      <c r="Y16" s="267">
        <v>173319.94</v>
      </c>
      <c r="Z16" s="267">
        <v>399321.75</v>
      </c>
      <c r="AA16" s="267">
        <v>0</v>
      </c>
      <c r="AB16" s="267">
        <v>-1.4100000000000001</v>
      </c>
      <c r="AC16" s="267">
        <v>-0.73999999999999932</v>
      </c>
      <c r="AD16" s="267">
        <v>0</v>
      </c>
      <c r="AE16" s="267">
        <v>0</v>
      </c>
      <c r="AF16" s="267">
        <v>5098423.5200000005</v>
      </c>
      <c r="AG16" s="267">
        <v>-18.129999999999995</v>
      </c>
      <c r="AH16" s="267">
        <v>383553.29000000004</v>
      </c>
      <c r="AI16" s="267">
        <v>438263.20999999996</v>
      </c>
      <c r="AJ16" s="267">
        <v>-155036.68</v>
      </c>
      <c r="AK16" s="267">
        <v>-133413.36000000002</v>
      </c>
      <c r="AL16" s="267">
        <v>-1262355.8600000003</v>
      </c>
      <c r="AM16" s="267">
        <v>14732.009999999998</v>
      </c>
      <c r="AN16" s="267">
        <v>247.64</v>
      </c>
      <c r="AO16" s="267">
        <v>131124.24</v>
      </c>
      <c r="AP16" s="267">
        <v>4322.0499999999993</v>
      </c>
      <c r="AQ16" s="267">
        <v>37448.229999999996</v>
      </c>
      <c r="AR16" s="267">
        <v>177.75</v>
      </c>
      <c r="AS16" s="267">
        <v>0</v>
      </c>
      <c r="AT16" s="267">
        <v>0.03</v>
      </c>
      <c r="AU16" s="267">
        <v>0</v>
      </c>
      <c r="AV16" s="267">
        <v>-4897.1100000000006</v>
      </c>
      <c r="AW16" s="267">
        <v>53496.18</v>
      </c>
      <c r="AX16" s="267">
        <v>156122.16</v>
      </c>
      <c r="AY16" s="267">
        <v>194600.52000000002</v>
      </c>
      <c r="AZ16" s="267">
        <v>-1.4100000000000001</v>
      </c>
      <c r="BA16" s="267">
        <v>0</v>
      </c>
      <c r="BB16" s="267">
        <v>15684.79</v>
      </c>
      <c r="BC16" s="267">
        <v>0</v>
      </c>
      <c r="BD16" s="267">
        <v>2339903.81</v>
      </c>
      <c r="BE16" s="267">
        <v>187.46</v>
      </c>
      <c r="BF16" s="267">
        <v>2742647.46</v>
      </c>
      <c r="BG16" s="267">
        <v>105370.26</v>
      </c>
      <c r="BH16" s="267">
        <v>111378.76999999999</v>
      </c>
      <c r="BI16" s="267">
        <v>118747.79999999999</v>
      </c>
      <c r="BJ16" s="267">
        <v>90718.050000000017</v>
      </c>
      <c r="BK16" s="267">
        <v>124711.76000000001</v>
      </c>
      <c r="BL16" s="267">
        <v>109856.06999999999</v>
      </c>
      <c r="BM16" s="267">
        <v>37461.020000000004</v>
      </c>
      <c r="BN16" s="267">
        <v>133336.28</v>
      </c>
      <c r="BO16" s="267">
        <v>52584.19</v>
      </c>
      <c r="BP16" s="267">
        <v>38129.81</v>
      </c>
      <c r="BQ16" s="267">
        <v>124209.65000000001</v>
      </c>
      <c r="BR16" s="267">
        <v>379283.97</v>
      </c>
      <c r="BS16" s="267">
        <v>63298.990000000005</v>
      </c>
      <c r="BT16" s="267">
        <v>38078.04</v>
      </c>
      <c r="BU16" s="267">
        <v>34236.339999999997</v>
      </c>
      <c r="BV16" s="267">
        <v>34937.51</v>
      </c>
      <c r="BW16" s="267">
        <v>36559.020000000004</v>
      </c>
      <c r="BX16" s="267">
        <v>37100.57</v>
      </c>
      <c r="BY16" s="267">
        <v>32425.149999999998</v>
      </c>
      <c r="BZ16" s="267">
        <v>21656.190000000002</v>
      </c>
      <c r="CA16" s="267">
        <v>28502.47</v>
      </c>
      <c r="CB16" s="267">
        <v>39888.71</v>
      </c>
      <c r="CC16" s="267">
        <v>10473.369999999999</v>
      </c>
      <c r="CD16" s="267">
        <v>13657.43</v>
      </c>
      <c r="CE16" s="267">
        <v>13147.05</v>
      </c>
      <c r="CF16" s="267">
        <v>12471.17</v>
      </c>
      <c r="CG16" s="267">
        <v>8612.25</v>
      </c>
      <c r="CH16" s="267">
        <v>18947.939999999999</v>
      </c>
      <c r="CI16" s="267">
        <v>11115.09</v>
      </c>
      <c r="CJ16" s="267">
        <v>2304.3599999999997</v>
      </c>
      <c r="CK16" s="267">
        <v>3227.9200000000005</v>
      </c>
      <c r="CL16" s="267">
        <v>7078.3899999999994</v>
      </c>
      <c r="CM16" s="267">
        <v>3808.94</v>
      </c>
      <c r="CN16" s="267">
        <v>6270.2199999999993</v>
      </c>
      <c r="CO16" s="267">
        <v>11442.869999999999</v>
      </c>
      <c r="CP16" s="267">
        <v>13374.16</v>
      </c>
      <c r="CQ16" s="267">
        <v>676609.53</v>
      </c>
      <c r="CR16" s="267">
        <v>5370.61</v>
      </c>
      <c r="CS16" s="267">
        <v>1293.21</v>
      </c>
      <c r="CT16" s="267">
        <v>5923.619999999999</v>
      </c>
      <c r="CU16" s="267">
        <v>4545.82</v>
      </c>
      <c r="CV16" s="267">
        <v>13723.86</v>
      </c>
      <c r="CW16" s="267">
        <v>2457.3199999999997</v>
      </c>
      <c r="CX16" s="267">
        <v>3514.9300000000003</v>
      </c>
      <c r="CY16" s="267">
        <v>2159.35</v>
      </c>
      <c r="CZ16" s="267">
        <v>1756.42</v>
      </c>
      <c r="DA16" s="267">
        <v>4229.43</v>
      </c>
      <c r="DB16" s="267">
        <v>2809.0699999999997</v>
      </c>
      <c r="DC16" s="267">
        <v>3766.84</v>
      </c>
      <c r="DD16" s="267">
        <v>2672.2099999999996</v>
      </c>
      <c r="DE16" s="267">
        <v>2388.2600000000002</v>
      </c>
      <c r="DF16" s="267">
        <v>3376.5199999999995</v>
      </c>
      <c r="DG16" s="267">
        <v>3014.74</v>
      </c>
      <c r="DH16" s="267">
        <v>1509.58</v>
      </c>
      <c r="DI16" s="267">
        <v>525.66</v>
      </c>
      <c r="DJ16" s="267">
        <v>386.38</v>
      </c>
      <c r="DK16" s="267">
        <v>3177.6400000000003</v>
      </c>
      <c r="DL16" s="267">
        <v>818.66000000000008</v>
      </c>
      <c r="DM16" s="267">
        <v>2278.35</v>
      </c>
      <c r="DN16" s="267">
        <v>7572.4699999999993</v>
      </c>
      <c r="DO16" s="267">
        <v>22685.31</v>
      </c>
      <c r="DP16" s="267">
        <v>8664.3799999999992</v>
      </c>
      <c r="DQ16" s="267">
        <v>1598.81</v>
      </c>
      <c r="DR16" s="267">
        <v>2601.14</v>
      </c>
      <c r="DS16" s="267">
        <v>19111.12</v>
      </c>
      <c r="DT16" s="267">
        <v>3704.4400000000005</v>
      </c>
      <c r="DU16" s="267">
        <v>0</v>
      </c>
      <c r="DV16" s="267">
        <v>0</v>
      </c>
      <c r="DW16" s="267">
        <v>0</v>
      </c>
      <c r="DX16" s="267">
        <v>0</v>
      </c>
      <c r="DY16" s="267"/>
      <c r="DZ16" s="267"/>
      <c r="EA16" s="267"/>
      <c r="EB16" s="260">
        <f t="shared" si="0"/>
        <v>0</v>
      </c>
      <c r="EC16" s="260">
        <f t="shared" si="1"/>
        <v>0</v>
      </c>
      <c r="ED16" s="260">
        <f t="shared" si="2"/>
        <v>0</v>
      </c>
      <c r="EE16" s="260">
        <f t="shared" si="3"/>
        <v>0</v>
      </c>
      <c r="EF16" s="260">
        <f t="shared" si="4"/>
        <v>0</v>
      </c>
      <c r="EG16" s="260">
        <f t="shared" si="5"/>
        <v>0</v>
      </c>
      <c r="EH16" s="260">
        <f t="shared" si="6"/>
        <v>0</v>
      </c>
    </row>
    <row r="17" spans="1:138">
      <c r="A17" s="266" t="s">
        <v>124</v>
      </c>
      <c r="B17" s="267">
        <v>229693.18999999997</v>
      </c>
      <c r="C17" s="267">
        <v>0</v>
      </c>
      <c r="D17" s="267">
        <v>88800</v>
      </c>
      <c r="E17" s="267">
        <v>0</v>
      </c>
      <c r="F17" s="267">
        <v>0</v>
      </c>
      <c r="G17" s="267">
        <v>0</v>
      </c>
      <c r="H17" s="267">
        <v>0</v>
      </c>
      <c r="I17" s="267">
        <v>0</v>
      </c>
      <c r="J17" s="267">
        <v>0</v>
      </c>
      <c r="K17" s="267">
        <v>0</v>
      </c>
      <c r="L17" s="267">
        <v>0</v>
      </c>
      <c r="M17" s="267">
        <v>0</v>
      </c>
      <c r="N17" s="267">
        <v>0</v>
      </c>
      <c r="O17" s="267">
        <v>0</v>
      </c>
      <c r="P17" s="267">
        <v>0</v>
      </c>
      <c r="Q17" s="267">
        <v>0</v>
      </c>
      <c r="R17" s="267">
        <v>0</v>
      </c>
      <c r="S17" s="267">
        <v>0</v>
      </c>
      <c r="T17" s="267">
        <v>0</v>
      </c>
      <c r="U17" s="267">
        <v>0</v>
      </c>
      <c r="V17" s="267">
        <v>0</v>
      </c>
      <c r="W17" s="267">
        <v>0</v>
      </c>
      <c r="X17" s="267">
        <v>22910.44</v>
      </c>
      <c r="Y17" s="267">
        <v>0</v>
      </c>
      <c r="Z17" s="267">
        <v>0</v>
      </c>
      <c r="AA17" s="267">
        <v>0</v>
      </c>
      <c r="AB17" s="267">
        <v>0</v>
      </c>
      <c r="AC17" s="267">
        <v>0</v>
      </c>
      <c r="AD17" s="267">
        <v>0</v>
      </c>
      <c r="AE17" s="267">
        <v>0</v>
      </c>
      <c r="AF17" s="267">
        <v>117982.75</v>
      </c>
      <c r="AG17" s="267">
        <v>22910.44</v>
      </c>
      <c r="AH17" s="267">
        <v>0</v>
      </c>
      <c r="AI17" s="267">
        <v>0</v>
      </c>
      <c r="AJ17" s="267">
        <v>0</v>
      </c>
      <c r="AK17" s="267">
        <v>0</v>
      </c>
      <c r="AL17" s="267">
        <v>0</v>
      </c>
      <c r="AM17" s="267">
        <v>0</v>
      </c>
      <c r="AN17" s="267">
        <v>0</v>
      </c>
      <c r="AO17" s="267">
        <v>0</v>
      </c>
      <c r="AP17" s="267">
        <v>0</v>
      </c>
      <c r="AQ17" s="267">
        <v>0</v>
      </c>
      <c r="AR17" s="267">
        <v>0</v>
      </c>
      <c r="AS17" s="267">
        <v>0</v>
      </c>
      <c r="AT17" s="267">
        <v>0</v>
      </c>
      <c r="AU17" s="267">
        <v>0</v>
      </c>
      <c r="AV17" s="267">
        <v>0</v>
      </c>
      <c r="AW17" s="267">
        <v>0</v>
      </c>
      <c r="AX17" s="267">
        <v>0</v>
      </c>
      <c r="AY17" s="267">
        <v>0</v>
      </c>
      <c r="AZ17" s="267">
        <v>0</v>
      </c>
      <c r="BA17" s="267">
        <v>0</v>
      </c>
      <c r="BB17" s="267">
        <v>0</v>
      </c>
      <c r="BC17" s="267">
        <v>0</v>
      </c>
      <c r="BD17" s="267">
        <v>0</v>
      </c>
      <c r="BE17" s="267">
        <v>0</v>
      </c>
      <c r="BF17" s="267">
        <v>117982.75</v>
      </c>
      <c r="BG17" s="267">
        <v>0</v>
      </c>
      <c r="BH17" s="267">
        <v>0</v>
      </c>
      <c r="BI17" s="267">
        <v>0</v>
      </c>
      <c r="BJ17" s="267">
        <v>0</v>
      </c>
      <c r="BK17" s="267">
        <v>13386.8</v>
      </c>
      <c r="BL17" s="267">
        <v>14957.16</v>
      </c>
      <c r="BM17" s="267">
        <v>0</v>
      </c>
      <c r="BN17" s="267">
        <v>0</v>
      </c>
      <c r="BO17" s="267">
        <v>0</v>
      </c>
      <c r="BP17" s="267">
        <v>0</v>
      </c>
      <c r="BQ17" s="267">
        <v>3880.83</v>
      </c>
      <c r="BR17" s="267">
        <v>21893.34</v>
      </c>
      <c r="BS17" s="267">
        <v>0</v>
      </c>
      <c r="BT17" s="267">
        <v>0</v>
      </c>
      <c r="BU17" s="267">
        <v>1445.59</v>
      </c>
      <c r="BV17" s="267">
        <v>1390.61</v>
      </c>
      <c r="BW17" s="267">
        <v>1072.3400000000001</v>
      </c>
      <c r="BX17" s="267">
        <v>1343.54</v>
      </c>
      <c r="BY17" s="267">
        <v>1855.3200000000002</v>
      </c>
      <c r="BZ17" s="267">
        <v>1309.51</v>
      </c>
      <c r="CA17" s="267">
        <v>666.6</v>
      </c>
      <c r="CB17" s="267">
        <v>7877.0299999999988</v>
      </c>
      <c r="CC17" s="267">
        <v>0</v>
      </c>
      <c r="CD17" s="267">
        <v>8374.83</v>
      </c>
      <c r="CE17" s="267">
        <v>3856.38</v>
      </c>
      <c r="CF17" s="267">
        <v>1393.83</v>
      </c>
      <c r="CG17" s="267">
        <v>301.75</v>
      </c>
      <c r="CH17" s="267">
        <v>27818.55</v>
      </c>
      <c r="CI17" s="267">
        <v>2498.6800000000003</v>
      </c>
      <c r="CJ17" s="267">
        <v>0</v>
      </c>
      <c r="CK17" s="267">
        <v>792</v>
      </c>
      <c r="CL17" s="267">
        <v>0</v>
      </c>
      <c r="CM17" s="267">
        <v>0</v>
      </c>
      <c r="CN17" s="267">
        <v>1493.3799999999999</v>
      </c>
      <c r="CO17" s="267">
        <v>0</v>
      </c>
      <c r="CP17" s="267">
        <v>0</v>
      </c>
      <c r="CQ17" s="267">
        <v>0</v>
      </c>
      <c r="CR17" s="267">
        <v>0</v>
      </c>
      <c r="CS17" s="267">
        <v>0</v>
      </c>
      <c r="CT17" s="267">
        <v>0</v>
      </c>
      <c r="CU17" s="267">
        <v>0</v>
      </c>
      <c r="CV17" s="267">
        <v>374.68</v>
      </c>
      <c r="CW17" s="267">
        <v>0</v>
      </c>
      <c r="CX17" s="267">
        <v>0</v>
      </c>
      <c r="CY17" s="267">
        <v>0</v>
      </c>
      <c r="CZ17" s="267">
        <v>0</v>
      </c>
      <c r="DA17" s="267">
        <v>0</v>
      </c>
      <c r="DB17" s="267">
        <v>0</v>
      </c>
      <c r="DC17" s="267">
        <v>0</v>
      </c>
      <c r="DD17" s="267">
        <v>0</v>
      </c>
      <c r="DE17" s="267">
        <v>0</v>
      </c>
      <c r="DF17" s="267">
        <v>0</v>
      </c>
      <c r="DG17" s="267">
        <v>0</v>
      </c>
      <c r="DH17" s="267">
        <v>0</v>
      </c>
      <c r="DI17" s="267">
        <v>0</v>
      </c>
      <c r="DJ17" s="267">
        <v>0</v>
      </c>
      <c r="DK17" s="267">
        <v>0</v>
      </c>
      <c r="DL17" s="267">
        <v>0</v>
      </c>
      <c r="DM17" s="267">
        <v>0</v>
      </c>
      <c r="DN17" s="267">
        <v>0</v>
      </c>
      <c r="DO17" s="267">
        <v>0</v>
      </c>
      <c r="DP17" s="267">
        <v>0</v>
      </c>
      <c r="DQ17" s="267">
        <v>0</v>
      </c>
      <c r="DR17" s="267">
        <v>0</v>
      </c>
      <c r="DS17" s="267">
        <v>0</v>
      </c>
      <c r="DT17" s="267">
        <v>0</v>
      </c>
      <c r="DU17" s="267">
        <v>0</v>
      </c>
      <c r="DV17" s="267">
        <v>0</v>
      </c>
      <c r="DW17" s="267">
        <v>0</v>
      </c>
      <c r="DX17" s="267">
        <v>0</v>
      </c>
      <c r="DY17" s="267"/>
      <c r="DZ17" s="267"/>
      <c r="EA17" s="267"/>
      <c r="EB17" s="260">
        <f t="shared" si="0"/>
        <v>0</v>
      </c>
      <c r="EC17" s="260">
        <f t="shared" si="1"/>
        <v>0</v>
      </c>
      <c r="ED17" s="260">
        <f t="shared" si="2"/>
        <v>0</v>
      </c>
      <c r="EE17" s="260">
        <f t="shared" si="3"/>
        <v>0</v>
      </c>
      <c r="EF17" s="260">
        <f t="shared" si="4"/>
        <v>0</v>
      </c>
      <c r="EG17" s="260">
        <f t="shared" si="5"/>
        <v>0</v>
      </c>
      <c r="EH17" s="260">
        <f t="shared" si="6"/>
        <v>0</v>
      </c>
    </row>
    <row r="18" spans="1:138">
      <c r="A18" s="266" t="s">
        <v>125</v>
      </c>
      <c r="B18" s="267">
        <v>-8493.15</v>
      </c>
      <c r="C18" s="267">
        <v>0</v>
      </c>
      <c r="D18" s="267">
        <v>0</v>
      </c>
      <c r="E18" s="267">
        <v>0</v>
      </c>
      <c r="F18" s="267">
        <v>0</v>
      </c>
      <c r="G18" s="267">
        <v>0</v>
      </c>
      <c r="H18" s="267">
        <v>0</v>
      </c>
      <c r="I18" s="267">
        <v>0</v>
      </c>
      <c r="J18" s="267">
        <v>0</v>
      </c>
      <c r="K18" s="267">
        <v>0</v>
      </c>
      <c r="L18" s="267">
        <v>0</v>
      </c>
      <c r="M18" s="267">
        <v>0</v>
      </c>
      <c r="N18" s="267">
        <v>0</v>
      </c>
      <c r="O18" s="267">
        <v>0</v>
      </c>
      <c r="P18" s="267">
        <v>0</v>
      </c>
      <c r="Q18" s="267">
        <v>0</v>
      </c>
      <c r="R18" s="267">
        <v>0</v>
      </c>
      <c r="S18" s="267">
        <v>0</v>
      </c>
      <c r="T18" s="267">
        <v>0</v>
      </c>
      <c r="U18" s="267">
        <v>0</v>
      </c>
      <c r="V18" s="267">
        <v>0</v>
      </c>
      <c r="W18" s="267">
        <v>0</v>
      </c>
      <c r="X18" s="267">
        <v>0</v>
      </c>
      <c r="Y18" s="267">
        <v>0</v>
      </c>
      <c r="Z18" s="267">
        <v>0</v>
      </c>
      <c r="AA18" s="267">
        <v>0</v>
      </c>
      <c r="AB18" s="267">
        <v>0</v>
      </c>
      <c r="AC18" s="267">
        <v>0</v>
      </c>
      <c r="AD18" s="267">
        <v>0</v>
      </c>
      <c r="AE18" s="267">
        <v>0</v>
      </c>
      <c r="AF18" s="267">
        <v>-8493.15</v>
      </c>
      <c r="AG18" s="267">
        <v>0</v>
      </c>
      <c r="AH18" s="267">
        <v>0</v>
      </c>
      <c r="AI18" s="267">
        <v>0</v>
      </c>
      <c r="AJ18" s="267">
        <v>0</v>
      </c>
      <c r="AK18" s="267">
        <v>0</v>
      </c>
      <c r="AL18" s="267">
        <v>0</v>
      </c>
      <c r="AM18" s="267">
        <v>0</v>
      </c>
      <c r="AN18" s="267">
        <v>0</v>
      </c>
      <c r="AO18" s="267">
        <v>0</v>
      </c>
      <c r="AP18" s="267">
        <v>0</v>
      </c>
      <c r="AQ18" s="267">
        <v>0</v>
      </c>
      <c r="AR18" s="267">
        <v>0</v>
      </c>
      <c r="AS18" s="267">
        <v>0</v>
      </c>
      <c r="AT18" s="267">
        <v>0</v>
      </c>
      <c r="AU18" s="267">
        <v>0</v>
      </c>
      <c r="AV18" s="267">
        <v>0</v>
      </c>
      <c r="AW18" s="267">
        <v>0</v>
      </c>
      <c r="AX18" s="267">
        <v>0</v>
      </c>
      <c r="AY18" s="267">
        <v>0</v>
      </c>
      <c r="AZ18" s="267">
        <v>0</v>
      </c>
      <c r="BA18" s="267">
        <v>0</v>
      </c>
      <c r="BB18" s="267">
        <v>0</v>
      </c>
      <c r="BC18" s="267">
        <v>0</v>
      </c>
      <c r="BD18" s="267">
        <v>0</v>
      </c>
      <c r="BE18" s="267">
        <v>0</v>
      </c>
      <c r="BF18" s="267">
        <v>-8493.15</v>
      </c>
      <c r="BG18" s="267">
        <v>0</v>
      </c>
      <c r="BH18" s="267">
        <v>0</v>
      </c>
      <c r="BI18" s="267">
        <v>0</v>
      </c>
      <c r="BJ18" s="267">
        <v>0</v>
      </c>
      <c r="BK18" s="267">
        <v>0</v>
      </c>
      <c r="BL18" s="267">
        <v>0</v>
      </c>
      <c r="BM18" s="267">
        <v>0</v>
      </c>
      <c r="BN18" s="267">
        <v>0</v>
      </c>
      <c r="BO18" s="267">
        <v>0</v>
      </c>
      <c r="BP18" s="267">
        <v>0</v>
      </c>
      <c r="BQ18" s="267">
        <v>0</v>
      </c>
      <c r="BR18" s="267">
        <v>0</v>
      </c>
      <c r="BS18" s="267">
        <v>0</v>
      </c>
      <c r="BT18" s="267">
        <v>0</v>
      </c>
      <c r="BU18" s="267">
        <v>0</v>
      </c>
      <c r="BV18" s="267">
        <v>0</v>
      </c>
      <c r="BW18" s="267">
        <v>0</v>
      </c>
      <c r="BX18" s="267">
        <v>0</v>
      </c>
      <c r="BY18" s="267">
        <v>0</v>
      </c>
      <c r="BZ18" s="267">
        <v>0</v>
      </c>
      <c r="CA18" s="267">
        <v>0</v>
      </c>
      <c r="CB18" s="267">
        <v>0</v>
      </c>
      <c r="CC18" s="267">
        <v>0</v>
      </c>
      <c r="CD18" s="267">
        <v>0</v>
      </c>
      <c r="CE18" s="267">
        <v>0</v>
      </c>
      <c r="CF18" s="267">
        <v>0</v>
      </c>
      <c r="CG18" s="267">
        <v>0</v>
      </c>
      <c r="CH18" s="267">
        <v>0</v>
      </c>
      <c r="CI18" s="267">
        <v>0</v>
      </c>
      <c r="CJ18" s="267">
        <v>0</v>
      </c>
      <c r="CK18" s="267">
        <v>0</v>
      </c>
      <c r="CL18" s="267">
        <v>0</v>
      </c>
      <c r="CM18" s="267">
        <v>0</v>
      </c>
      <c r="CN18" s="267">
        <v>0</v>
      </c>
      <c r="CO18" s="267">
        <v>0</v>
      </c>
      <c r="CP18" s="267">
        <v>0</v>
      </c>
      <c r="CQ18" s="267">
        <v>0</v>
      </c>
      <c r="CR18" s="267">
        <v>0</v>
      </c>
      <c r="CS18" s="267">
        <v>0</v>
      </c>
      <c r="CT18" s="267">
        <v>0</v>
      </c>
      <c r="CU18" s="267">
        <v>0</v>
      </c>
      <c r="CV18" s="267">
        <v>0</v>
      </c>
      <c r="CW18" s="267">
        <v>0</v>
      </c>
      <c r="CX18" s="267">
        <v>0</v>
      </c>
      <c r="CY18" s="267">
        <v>0</v>
      </c>
      <c r="CZ18" s="267">
        <v>0</v>
      </c>
      <c r="DA18" s="267">
        <v>0</v>
      </c>
      <c r="DB18" s="267">
        <v>0</v>
      </c>
      <c r="DC18" s="267">
        <v>0</v>
      </c>
      <c r="DD18" s="267">
        <v>0</v>
      </c>
      <c r="DE18" s="267">
        <v>0</v>
      </c>
      <c r="DF18" s="267">
        <v>0</v>
      </c>
      <c r="DG18" s="267">
        <v>0</v>
      </c>
      <c r="DH18" s="267">
        <v>0</v>
      </c>
      <c r="DI18" s="267">
        <v>0</v>
      </c>
      <c r="DJ18" s="267">
        <v>0</v>
      </c>
      <c r="DK18" s="267">
        <v>0</v>
      </c>
      <c r="DL18" s="267">
        <v>0</v>
      </c>
      <c r="DM18" s="267">
        <v>0</v>
      </c>
      <c r="DN18" s="267">
        <v>0</v>
      </c>
      <c r="DO18" s="267">
        <v>-8493.15</v>
      </c>
      <c r="DP18" s="267">
        <v>0</v>
      </c>
      <c r="DQ18" s="267">
        <v>0</v>
      </c>
      <c r="DR18" s="267">
        <v>0</v>
      </c>
      <c r="DS18" s="267">
        <v>0</v>
      </c>
      <c r="DT18" s="267">
        <v>0</v>
      </c>
      <c r="DU18" s="267">
        <v>0</v>
      </c>
      <c r="DV18" s="267">
        <v>0</v>
      </c>
      <c r="DW18" s="267">
        <v>0</v>
      </c>
      <c r="DX18" s="267">
        <v>0</v>
      </c>
      <c r="DY18" s="267"/>
      <c r="DZ18" s="267"/>
      <c r="EA18" s="267"/>
      <c r="EB18" s="260">
        <f t="shared" si="0"/>
        <v>0</v>
      </c>
      <c r="EC18" s="260">
        <f t="shared" si="1"/>
        <v>0</v>
      </c>
      <c r="ED18" s="260">
        <f t="shared" si="2"/>
        <v>0</v>
      </c>
      <c r="EE18" s="260">
        <f t="shared" si="3"/>
        <v>0</v>
      </c>
      <c r="EF18" s="260">
        <f t="shared" si="4"/>
        <v>0</v>
      </c>
      <c r="EG18" s="260">
        <f t="shared" si="5"/>
        <v>0</v>
      </c>
      <c r="EH18" s="260">
        <f t="shared" si="6"/>
        <v>0</v>
      </c>
    </row>
    <row r="19" spans="1:138" s="270" customFormat="1">
      <c r="A19" s="268" t="s">
        <v>119</v>
      </c>
      <c r="B19" s="267">
        <v>36436506.960000001</v>
      </c>
      <c r="C19" s="267">
        <v>0</v>
      </c>
      <c r="D19" s="267">
        <v>-1793325.93</v>
      </c>
      <c r="E19" s="267">
        <v>0</v>
      </c>
      <c r="F19" s="267">
        <v>0</v>
      </c>
      <c r="G19" s="267">
        <v>0</v>
      </c>
      <c r="H19" s="267">
        <v>0</v>
      </c>
      <c r="I19" s="267">
        <v>0</v>
      </c>
      <c r="J19" s="267">
        <v>0</v>
      </c>
      <c r="K19" s="267">
        <v>0</v>
      </c>
      <c r="L19" s="267">
        <v>0</v>
      </c>
      <c r="M19" s="267">
        <v>0</v>
      </c>
      <c r="N19" s="267">
        <v>0</v>
      </c>
      <c r="O19" s="267">
        <v>0</v>
      </c>
      <c r="P19" s="267">
        <v>0</v>
      </c>
      <c r="Q19" s="267">
        <v>0</v>
      </c>
      <c r="R19" s="267">
        <v>0</v>
      </c>
      <c r="S19" s="267">
        <v>0</v>
      </c>
      <c r="T19" s="267">
        <v>0</v>
      </c>
      <c r="U19" s="267">
        <v>0</v>
      </c>
      <c r="V19" s="267">
        <v>0</v>
      </c>
      <c r="W19" s="267">
        <v>15212.99</v>
      </c>
      <c r="X19" s="267">
        <v>-691365.08</v>
      </c>
      <c r="Y19" s="267">
        <v>2336268.96</v>
      </c>
      <c r="Z19" s="267">
        <v>982815.08</v>
      </c>
      <c r="AA19" s="267">
        <v>84500</v>
      </c>
      <c r="AB19" s="267">
        <v>-1.4100000000000001</v>
      </c>
      <c r="AC19" s="267">
        <v>4250.0999999999995</v>
      </c>
      <c r="AD19" s="267">
        <v>0</v>
      </c>
      <c r="AE19" s="267">
        <v>0</v>
      </c>
      <c r="AF19" s="267">
        <v>35498152.25</v>
      </c>
      <c r="AG19" s="267">
        <v>22892.31</v>
      </c>
      <c r="AH19" s="267">
        <v>383553.29000000004</v>
      </c>
      <c r="AI19" s="267">
        <v>438263.20999999996</v>
      </c>
      <c r="AJ19" s="267">
        <v>-155036.68</v>
      </c>
      <c r="AK19" s="267">
        <v>-133413.36000000002</v>
      </c>
      <c r="AL19" s="267">
        <v>-1262355.8600000003</v>
      </c>
      <c r="AM19" s="267">
        <v>14732.009999999998</v>
      </c>
      <c r="AN19" s="267">
        <v>247.64</v>
      </c>
      <c r="AO19" s="267">
        <v>1884111.62</v>
      </c>
      <c r="AP19" s="267">
        <v>4322.0499999999993</v>
      </c>
      <c r="AQ19" s="267">
        <v>382753.87</v>
      </c>
      <c r="AR19" s="267">
        <v>64833.75</v>
      </c>
      <c r="AS19" s="267">
        <v>0</v>
      </c>
      <c r="AT19" s="267">
        <v>0.03</v>
      </c>
      <c r="AU19" s="267">
        <v>0</v>
      </c>
      <c r="AV19" s="267">
        <v>-4897.1100000000006</v>
      </c>
      <c r="AW19" s="267">
        <v>53496.18</v>
      </c>
      <c r="AX19" s="267">
        <v>156122.16</v>
      </c>
      <c r="AY19" s="267">
        <v>778093.85</v>
      </c>
      <c r="AZ19" s="267">
        <v>-1.4100000000000001</v>
      </c>
      <c r="BA19" s="267">
        <v>0</v>
      </c>
      <c r="BB19" s="267">
        <v>21670760.830000002</v>
      </c>
      <c r="BC19" s="267">
        <v>0</v>
      </c>
      <c r="BD19" s="267">
        <v>2339903.81</v>
      </c>
      <c r="BE19" s="267">
        <v>30169.57</v>
      </c>
      <c r="BF19" s="267">
        <v>11457318.039999999</v>
      </c>
      <c r="BG19" s="267">
        <v>537735.70000000007</v>
      </c>
      <c r="BH19" s="267">
        <v>584743.09</v>
      </c>
      <c r="BI19" s="267">
        <v>769899.87999999989</v>
      </c>
      <c r="BJ19" s="267">
        <v>1486380.47</v>
      </c>
      <c r="BK19" s="267">
        <v>644037.25</v>
      </c>
      <c r="BL19" s="267">
        <v>472222.12</v>
      </c>
      <c r="BM19" s="267">
        <v>203473.93</v>
      </c>
      <c r="BN19" s="267">
        <v>679377.90999999992</v>
      </c>
      <c r="BO19" s="267">
        <v>171755.78</v>
      </c>
      <c r="BP19" s="267">
        <v>104762.34000000001</v>
      </c>
      <c r="BQ19" s="267">
        <v>813351.14</v>
      </c>
      <c r="BR19" s="267">
        <v>606155.05000000005</v>
      </c>
      <c r="BS19" s="267">
        <v>323066.58</v>
      </c>
      <c r="BT19" s="267">
        <v>127819.71</v>
      </c>
      <c r="BU19" s="267">
        <v>119210.5</v>
      </c>
      <c r="BV19" s="267">
        <v>219299.33000000002</v>
      </c>
      <c r="BW19" s="267">
        <v>175200.16999999998</v>
      </c>
      <c r="BX19" s="267">
        <v>235682.56</v>
      </c>
      <c r="BY19" s="267">
        <v>102885.78</v>
      </c>
      <c r="BZ19" s="267">
        <v>104479.73999999999</v>
      </c>
      <c r="CA19" s="267">
        <v>190832.97000000003</v>
      </c>
      <c r="CB19" s="267">
        <v>198060.56</v>
      </c>
      <c r="CC19" s="267">
        <v>44512.560000000005</v>
      </c>
      <c r="CD19" s="267">
        <v>68229.460000000006</v>
      </c>
      <c r="CE19" s="267">
        <v>94252.180000000008</v>
      </c>
      <c r="CF19" s="267">
        <v>151199.73000000001</v>
      </c>
      <c r="CG19" s="267">
        <v>76109.359999999986</v>
      </c>
      <c r="CH19" s="267">
        <v>146235.22</v>
      </c>
      <c r="CI19" s="267">
        <v>87789.849999999991</v>
      </c>
      <c r="CJ19" s="267">
        <v>50587.8</v>
      </c>
      <c r="CK19" s="267">
        <v>23773.5</v>
      </c>
      <c r="CL19" s="267">
        <v>66645.539999999994</v>
      </c>
      <c r="CM19" s="267">
        <v>40035.82</v>
      </c>
      <c r="CN19" s="267">
        <v>56567.820000000007</v>
      </c>
      <c r="CO19" s="267">
        <v>29015.78</v>
      </c>
      <c r="CP19" s="267">
        <v>66909.989999999991</v>
      </c>
      <c r="CQ19" s="267">
        <v>772897.87000000011</v>
      </c>
      <c r="CR19" s="267">
        <v>12185.269999999999</v>
      </c>
      <c r="CS19" s="267">
        <v>8897.82</v>
      </c>
      <c r="CT19" s="267">
        <v>7551.6100000000006</v>
      </c>
      <c r="CU19" s="267">
        <v>25861.91</v>
      </c>
      <c r="CV19" s="267">
        <v>27819.200000000001</v>
      </c>
      <c r="CW19" s="267">
        <v>3106.84</v>
      </c>
      <c r="CX19" s="267">
        <v>20325.830000000002</v>
      </c>
      <c r="CY19" s="267">
        <v>13553.21</v>
      </c>
      <c r="CZ19" s="267">
        <v>53356.31</v>
      </c>
      <c r="DA19" s="267">
        <v>15183.39</v>
      </c>
      <c r="DB19" s="267">
        <v>11423.42</v>
      </c>
      <c r="DC19" s="267">
        <v>21789.79</v>
      </c>
      <c r="DD19" s="267">
        <v>21280.68</v>
      </c>
      <c r="DE19" s="267">
        <v>28282</v>
      </c>
      <c r="DF19" s="267">
        <v>20234.059999999998</v>
      </c>
      <c r="DG19" s="267">
        <v>15523.830000000002</v>
      </c>
      <c r="DH19" s="267">
        <v>53968.65</v>
      </c>
      <c r="DI19" s="267">
        <v>2939.0600000000004</v>
      </c>
      <c r="DJ19" s="267">
        <v>4125.4800000000005</v>
      </c>
      <c r="DK19" s="267">
        <v>140574.07</v>
      </c>
      <c r="DL19" s="267">
        <v>7444.58</v>
      </c>
      <c r="DM19" s="267">
        <v>23933.64</v>
      </c>
      <c r="DN19" s="267">
        <v>70831.789999999994</v>
      </c>
      <c r="DO19" s="267">
        <v>53785.919999999998</v>
      </c>
      <c r="DP19" s="267">
        <v>40372.370000000003</v>
      </c>
      <c r="DQ19" s="267">
        <v>3805.05</v>
      </c>
      <c r="DR19" s="267">
        <v>12189.41</v>
      </c>
      <c r="DS19" s="267">
        <v>80130.95</v>
      </c>
      <c r="DT19" s="267">
        <v>11646.86</v>
      </c>
      <c r="DU19" s="267">
        <v>0</v>
      </c>
      <c r="DV19" s="267">
        <v>0</v>
      </c>
      <c r="DW19" s="267">
        <v>0</v>
      </c>
      <c r="DX19" s="267">
        <v>0</v>
      </c>
      <c r="DY19" s="269"/>
      <c r="DZ19" s="269"/>
      <c r="EA19" s="269"/>
      <c r="EB19" s="260">
        <f t="shared" si="0"/>
        <v>0</v>
      </c>
      <c r="EC19" s="260">
        <f t="shared" si="1"/>
        <v>0</v>
      </c>
      <c r="ED19" s="260">
        <f t="shared" si="2"/>
        <v>0</v>
      </c>
      <c r="EE19" s="260">
        <f t="shared" si="3"/>
        <v>0</v>
      </c>
      <c r="EF19" s="260">
        <f t="shared" si="4"/>
        <v>0</v>
      </c>
      <c r="EG19" s="260">
        <f t="shared" si="5"/>
        <v>0</v>
      </c>
      <c r="EH19" s="260">
        <f t="shared" si="6"/>
        <v>0</v>
      </c>
    </row>
    <row r="20" spans="1:138">
      <c r="A20" s="266" t="s">
        <v>127</v>
      </c>
      <c r="B20" s="267">
        <v>5027687.17</v>
      </c>
      <c r="C20" s="267">
        <v>31226</v>
      </c>
      <c r="D20" s="267">
        <v>5940</v>
      </c>
      <c r="E20" s="267">
        <v>12297</v>
      </c>
      <c r="F20" s="267">
        <v>128263.11000000002</v>
      </c>
      <c r="G20" s="267">
        <v>39789.93</v>
      </c>
      <c r="H20" s="267">
        <v>44799.4</v>
      </c>
      <c r="I20" s="267">
        <v>17886.98</v>
      </c>
      <c r="J20" s="267">
        <v>0</v>
      </c>
      <c r="K20" s="267">
        <v>22585</v>
      </c>
      <c r="L20" s="267">
        <v>16607.599999999999</v>
      </c>
      <c r="M20" s="267">
        <v>0</v>
      </c>
      <c r="N20" s="267">
        <v>13247.54</v>
      </c>
      <c r="O20" s="267">
        <v>47872</v>
      </c>
      <c r="P20" s="267">
        <v>6584</v>
      </c>
      <c r="Q20" s="267">
        <v>22408</v>
      </c>
      <c r="R20" s="267">
        <v>2787</v>
      </c>
      <c r="S20" s="267">
        <v>0</v>
      </c>
      <c r="T20" s="267">
        <v>0</v>
      </c>
      <c r="U20" s="267">
        <v>0</v>
      </c>
      <c r="V20" s="267">
        <v>359</v>
      </c>
      <c r="W20" s="267">
        <v>0</v>
      </c>
      <c r="X20" s="267">
        <v>160038.59</v>
      </c>
      <c r="Y20" s="267">
        <v>1420440.58</v>
      </c>
      <c r="Z20" s="267">
        <v>253075.72999999998</v>
      </c>
      <c r="AA20" s="267">
        <v>66497.58</v>
      </c>
      <c r="AB20" s="267">
        <v>58759.539999999994</v>
      </c>
      <c r="AC20" s="267">
        <v>92321.43</v>
      </c>
      <c r="AD20" s="267">
        <v>0</v>
      </c>
      <c r="AE20" s="267">
        <v>35058.71</v>
      </c>
      <c r="AF20" s="267">
        <v>2528842.4500000002</v>
      </c>
      <c r="AG20" s="267">
        <v>58677.83</v>
      </c>
      <c r="AH20" s="267">
        <v>15069</v>
      </c>
      <c r="AI20" s="267">
        <v>6802.5</v>
      </c>
      <c r="AJ20" s="267">
        <v>40676.76</v>
      </c>
      <c r="AK20" s="267">
        <v>14692</v>
      </c>
      <c r="AL20" s="267">
        <v>8739.5</v>
      </c>
      <c r="AM20" s="267">
        <v>15381</v>
      </c>
      <c r="AN20" s="267">
        <v>74113.5</v>
      </c>
      <c r="AO20" s="267">
        <v>587611.19999999995</v>
      </c>
      <c r="AP20" s="267">
        <v>114896.1</v>
      </c>
      <c r="AQ20" s="267">
        <v>360452.31999999995</v>
      </c>
      <c r="AR20" s="267">
        <v>156751.6</v>
      </c>
      <c r="AS20" s="267">
        <v>100549.8</v>
      </c>
      <c r="AT20" s="267">
        <v>26066.06</v>
      </c>
      <c r="AU20" s="267">
        <v>0</v>
      </c>
      <c r="AV20" s="267">
        <v>19294</v>
      </c>
      <c r="AW20" s="267">
        <v>139152.43</v>
      </c>
      <c r="AX20" s="267">
        <v>60872.1</v>
      </c>
      <c r="AY20" s="267">
        <v>33757.199999999997</v>
      </c>
      <c r="AZ20" s="267">
        <v>49743.5</v>
      </c>
      <c r="BA20" s="267">
        <v>9016.0400000000009</v>
      </c>
      <c r="BB20" s="267">
        <v>5898</v>
      </c>
      <c r="BC20" s="267">
        <v>62208.480000000003</v>
      </c>
      <c r="BD20" s="267">
        <v>45944</v>
      </c>
      <c r="BE20" s="267">
        <v>30300.05</v>
      </c>
      <c r="BF20" s="267">
        <v>2384491.92</v>
      </c>
      <c r="BG20" s="267">
        <v>108210.48000000001</v>
      </c>
      <c r="BH20" s="267">
        <v>58997.05</v>
      </c>
      <c r="BI20" s="267">
        <v>71101.259999999995</v>
      </c>
      <c r="BJ20" s="267">
        <v>35217.699999999997</v>
      </c>
      <c r="BK20" s="267">
        <v>35502.289999999994</v>
      </c>
      <c r="BL20" s="267">
        <v>68818.209999999992</v>
      </c>
      <c r="BM20" s="267">
        <v>52040</v>
      </c>
      <c r="BN20" s="267">
        <v>46629.3</v>
      </c>
      <c r="BO20" s="267">
        <v>77708.88</v>
      </c>
      <c r="BP20" s="267">
        <v>47854.13</v>
      </c>
      <c r="BQ20" s="267">
        <v>111216.17000000001</v>
      </c>
      <c r="BR20" s="267">
        <v>16449.8</v>
      </c>
      <c r="BS20" s="267">
        <v>93830.28</v>
      </c>
      <c r="BT20" s="267">
        <v>44041</v>
      </c>
      <c r="BU20" s="267">
        <v>13455</v>
      </c>
      <c r="BV20" s="267">
        <v>24829.5</v>
      </c>
      <c r="BW20" s="267">
        <v>24498</v>
      </c>
      <c r="BX20" s="267">
        <v>44661.4</v>
      </c>
      <c r="BY20" s="267">
        <v>13912.25</v>
      </c>
      <c r="BZ20" s="267">
        <v>14458.9</v>
      </c>
      <c r="CA20" s="267">
        <v>28246</v>
      </c>
      <c r="CB20" s="267">
        <v>42622.3</v>
      </c>
      <c r="CC20" s="267">
        <v>46953.5</v>
      </c>
      <c r="CD20" s="267">
        <v>20220</v>
      </c>
      <c r="CE20" s="267">
        <v>23936.5</v>
      </c>
      <c r="CF20" s="267">
        <v>40143.71</v>
      </c>
      <c r="CG20" s="267">
        <v>6420.33</v>
      </c>
      <c r="CH20" s="267">
        <v>27221.94</v>
      </c>
      <c r="CI20" s="267">
        <v>73029.790000000008</v>
      </c>
      <c r="CJ20" s="267">
        <v>59726.720000000001</v>
      </c>
      <c r="CK20" s="267">
        <v>34657.67</v>
      </c>
      <c r="CL20" s="267">
        <v>16933.87</v>
      </c>
      <c r="CM20" s="267">
        <v>15501.09</v>
      </c>
      <c r="CN20" s="267">
        <v>39989</v>
      </c>
      <c r="CO20" s="267">
        <v>15908.93</v>
      </c>
      <c r="CP20" s="267">
        <v>27241.1</v>
      </c>
      <c r="CQ20" s="267">
        <v>24016.400000000001</v>
      </c>
      <c r="CR20" s="267">
        <v>10799</v>
      </c>
      <c r="CS20" s="267">
        <v>19165.099999999999</v>
      </c>
      <c r="CT20" s="267">
        <v>33374.699999999997</v>
      </c>
      <c r="CU20" s="267">
        <v>35985</v>
      </c>
      <c r="CV20" s="267">
        <v>9809.89</v>
      </c>
      <c r="CW20" s="267">
        <v>23582</v>
      </c>
      <c r="CX20" s="267">
        <v>37112.800000000003</v>
      </c>
      <c r="CY20" s="267">
        <v>36872.239999999998</v>
      </c>
      <c r="CZ20" s="267">
        <v>16465</v>
      </c>
      <c r="DA20" s="267">
        <v>30250.11</v>
      </c>
      <c r="DB20" s="267">
        <v>30397.4</v>
      </c>
      <c r="DC20" s="267">
        <v>30638.85</v>
      </c>
      <c r="DD20" s="267">
        <v>60364.08</v>
      </c>
      <c r="DE20" s="267">
        <v>34594.04</v>
      </c>
      <c r="DF20" s="267">
        <v>25834</v>
      </c>
      <c r="DG20" s="267">
        <v>13908.39</v>
      </c>
      <c r="DH20" s="267">
        <v>11269.46</v>
      </c>
      <c r="DI20" s="267">
        <v>35335.5</v>
      </c>
      <c r="DJ20" s="267">
        <v>4171</v>
      </c>
      <c r="DK20" s="267">
        <v>33073.800000000003</v>
      </c>
      <c r="DL20" s="267">
        <v>26323.54</v>
      </c>
      <c r="DM20" s="267">
        <v>33918.61</v>
      </c>
      <c r="DN20" s="267">
        <v>46151.4</v>
      </c>
      <c r="DO20" s="267">
        <v>54985.710000000006</v>
      </c>
      <c r="DP20" s="267">
        <v>33592</v>
      </c>
      <c r="DQ20" s="267">
        <v>31332.11</v>
      </c>
      <c r="DR20" s="267">
        <v>15029</v>
      </c>
      <c r="DS20" s="267">
        <v>54737.74</v>
      </c>
      <c r="DT20" s="267">
        <v>9219</v>
      </c>
      <c r="DU20" s="267">
        <v>0</v>
      </c>
      <c r="DV20" s="267">
        <v>0</v>
      </c>
      <c r="DW20" s="267">
        <v>0</v>
      </c>
      <c r="DX20" s="267">
        <v>0</v>
      </c>
      <c r="DY20" s="267"/>
      <c r="DZ20" s="267"/>
      <c r="EA20" s="267"/>
      <c r="EB20" s="260">
        <f t="shared" si="0"/>
        <v>0</v>
      </c>
      <c r="EC20" s="260">
        <f t="shared" si="1"/>
        <v>0</v>
      </c>
      <c r="ED20" s="260">
        <f t="shared" si="2"/>
        <v>0</v>
      </c>
      <c r="EE20" s="260">
        <f t="shared" si="3"/>
        <v>0</v>
      </c>
      <c r="EF20" s="260">
        <f t="shared" si="4"/>
        <v>0</v>
      </c>
      <c r="EG20" s="260">
        <f t="shared" si="5"/>
        <v>0</v>
      </c>
      <c r="EH20" s="260">
        <f t="shared" si="6"/>
        <v>0</v>
      </c>
    </row>
    <row r="21" spans="1:138">
      <c r="A21" s="266" t="s">
        <v>128</v>
      </c>
      <c r="B21" s="267">
        <v>2545314.35</v>
      </c>
      <c r="C21" s="267">
        <v>86041.989999999991</v>
      </c>
      <c r="D21" s="267">
        <v>0</v>
      </c>
      <c r="E21" s="267">
        <v>10911.74</v>
      </c>
      <c r="F21" s="267">
        <v>36767.24</v>
      </c>
      <c r="G21" s="267">
        <v>11084.97</v>
      </c>
      <c r="H21" s="267">
        <v>4149.8599999999997</v>
      </c>
      <c r="I21" s="267">
        <v>5678.29</v>
      </c>
      <c r="J21" s="267">
        <v>0</v>
      </c>
      <c r="K21" s="267">
        <v>10086.44</v>
      </c>
      <c r="L21" s="267">
        <v>4635.5</v>
      </c>
      <c r="M21" s="267">
        <v>7324.42</v>
      </c>
      <c r="N21" s="267">
        <v>76664.259999999995</v>
      </c>
      <c r="O21" s="267">
        <v>48859.700000000004</v>
      </c>
      <c r="P21" s="267">
        <v>215.09</v>
      </c>
      <c r="Q21" s="267">
        <v>18869.599999999999</v>
      </c>
      <c r="R21" s="267">
        <v>9036.7800000000007</v>
      </c>
      <c r="S21" s="267">
        <v>0</v>
      </c>
      <c r="T21" s="267">
        <v>0</v>
      </c>
      <c r="U21" s="267">
        <v>0</v>
      </c>
      <c r="V21" s="267">
        <v>0</v>
      </c>
      <c r="W21" s="267">
        <v>0</v>
      </c>
      <c r="X21" s="267">
        <v>119056.45999999999</v>
      </c>
      <c r="Y21" s="267">
        <v>1646471.83</v>
      </c>
      <c r="Z21" s="267">
        <v>51902.65</v>
      </c>
      <c r="AA21" s="267">
        <v>29554.52</v>
      </c>
      <c r="AB21" s="267">
        <v>16611.260000000002</v>
      </c>
      <c r="AC21" s="267">
        <v>20449.080000000002</v>
      </c>
      <c r="AD21" s="267">
        <v>0</v>
      </c>
      <c r="AE21" s="267">
        <v>10391.169999999998</v>
      </c>
      <c r="AF21" s="267">
        <v>320551.5</v>
      </c>
      <c r="AG21" s="267">
        <v>10427.27</v>
      </c>
      <c r="AH21" s="267">
        <v>8002.76</v>
      </c>
      <c r="AI21" s="267">
        <v>15146.71</v>
      </c>
      <c r="AJ21" s="267">
        <v>36673.26</v>
      </c>
      <c r="AK21" s="267">
        <v>8544.65</v>
      </c>
      <c r="AL21" s="267">
        <v>19476</v>
      </c>
      <c r="AM21" s="267">
        <v>20785.809999999998</v>
      </c>
      <c r="AN21" s="267">
        <v>107223.44</v>
      </c>
      <c r="AO21" s="267">
        <v>683281.26</v>
      </c>
      <c r="AP21" s="267">
        <v>199161.68</v>
      </c>
      <c r="AQ21" s="267">
        <v>298842.54000000004</v>
      </c>
      <c r="AR21" s="267">
        <v>154764.54999999999</v>
      </c>
      <c r="AS21" s="267">
        <v>137784.91</v>
      </c>
      <c r="AT21" s="267">
        <v>65413.45</v>
      </c>
      <c r="AU21" s="267">
        <v>0</v>
      </c>
      <c r="AV21" s="267">
        <v>12342.21</v>
      </c>
      <c r="AW21" s="267">
        <v>20593.52</v>
      </c>
      <c r="AX21" s="267">
        <v>9454.77</v>
      </c>
      <c r="AY21" s="267">
        <v>9512.15</v>
      </c>
      <c r="AZ21" s="267">
        <v>13301.37</v>
      </c>
      <c r="BA21" s="267">
        <v>3309.89</v>
      </c>
      <c r="BB21" s="267">
        <v>30833.489999999998</v>
      </c>
      <c r="BC21" s="267">
        <v>24324.16</v>
      </c>
      <c r="BD21" s="267">
        <v>30656.949999999997</v>
      </c>
      <c r="BE21" s="267">
        <v>25820.59</v>
      </c>
      <c r="BF21" s="267">
        <v>208916.30999999997</v>
      </c>
      <c r="BG21" s="267">
        <v>0</v>
      </c>
      <c r="BH21" s="267">
        <v>4311.88</v>
      </c>
      <c r="BI21" s="267">
        <v>1744.5</v>
      </c>
      <c r="BJ21" s="267">
        <v>3607</v>
      </c>
      <c r="BK21" s="267">
        <v>3801</v>
      </c>
      <c r="BL21" s="267">
        <v>3982.65</v>
      </c>
      <c r="BM21" s="267">
        <v>1229.29</v>
      </c>
      <c r="BN21" s="267">
        <v>4951.8600000000006</v>
      </c>
      <c r="BO21" s="267">
        <v>13330.260000000002</v>
      </c>
      <c r="BP21" s="267">
        <v>6937.83</v>
      </c>
      <c r="BQ21" s="267">
        <v>4612.46</v>
      </c>
      <c r="BR21" s="267">
        <v>697.17</v>
      </c>
      <c r="BS21" s="267">
        <v>4520.42</v>
      </c>
      <c r="BT21" s="267">
        <v>1691</v>
      </c>
      <c r="BU21" s="267">
        <v>835.33</v>
      </c>
      <c r="BV21" s="267">
        <v>1160</v>
      </c>
      <c r="BW21" s="267">
        <v>778.96</v>
      </c>
      <c r="BX21" s="267">
        <v>3628.98</v>
      </c>
      <c r="BY21" s="267">
        <v>305</v>
      </c>
      <c r="BZ21" s="267">
        <v>4426.3</v>
      </c>
      <c r="CA21" s="267">
        <v>401</v>
      </c>
      <c r="CB21" s="267">
        <v>100</v>
      </c>
      <c r="CC21" s="267">
        <v>1925.44</v>
      </c>
      <c r="CD21" s="267">
        <v>568</v>
      </c>
      <c r="CE21" s="267">
        <v>443</v>
      </c>
      <c r="CF21" s="267">
        <v>0</v>
      </c>
      <c r="CG21" s="267">
        <v>240</v>
      </c>
      <c r="CH21" s="267">
        <v>242</v>
      </c>
      <c r="CI21" s="267">
        <v>151</v>
      </c>
      <c r="CJ21" s="267">
        <v>15171.999999999998</v>
      </c>
      <c r="CK21" s="267">
        <v>0</v>
      </c>
      <c r="CL21" s="267">
        <v>0</v>
      </c>
      <c r="CM21" s="267">
        <v>813</v>
      </c>
      <c r="CN21" s="267">
        <v>340</v>
      </c>
      <c r="CO21" s="267">
        <v>0</v>
      </c>
      <c r="CP21" s="267">
        <v>637.11</v>
      </c>
      <c r="CQ21" s="267">
        <v>5194.5</v>
      </c>
      <c r="CR21" s="267">
        <v>7988.5</v>
      </c>
      <c r="CS21" s="267">
        <v>1308.23</v>
      </c>
      <c r="CT21" s="267">
        <v>804</v>
      </c>
      <c r="CU21" s="267">
        <v>3057</v>
      </c>
      <c r="CV21" s="267">
        <v>5883.52</v>
      </c>
      <c r="CW21" s="267">
        <v>4476.29</v>
      </c>
      <c r="CX21" s="267">
        <v>11032.310000000001</v>
      </c>
      <c r="CY21" s="267">
        <v>4439.5</v>
      </c>
      <c r="CZ21" s="267">
        <v>14832.239999999998</v>
      </c>
      <c r="DA21" s="267">
        <v>5440</v>
      </c>
      <c r="DB21" s="267">
        <v>3186.1099999999997</v>
      </c>
      <c r="DC21" s="267">
        <v>1409</v>
      </c>
      <c r="DD21" s="267">
        <v>656</v>
      </c>
      <c r="DE21" s="267">
        <v>4931.8999999999996</v>
      </c>
      <c r="DF21" s="267">
        <v>6803.95</v>
      </c>
      <c r="DG21" s="267">
        <v>2140.1999999999998</v>
      </c>
      <c r="DH21" s="267">
        <v>5140.8999999999996</v>
      </c>
      <c r="DI21" s="267">
        <v>3436</v>
      </c>
      <c r="DJ21" s="267">
        <v>2040.4</v>
      </c>
      <c r="DK21" s="267">
        <v>4360.8899999999994</v>
      </c>
      <c r="DL21" s="267">
        <v>1131.5</v>
      </c>
      <c r="DM21" s="267">
        <v>4668.5</v>
      </c>
      <c r="DN21" s="267">
        <v>2907</v>
      </c>
      <c r="DO21" s="267">
        <v>3378.93</v>
      </c>
      <c r="DP21" s="267">
        <v>343</v>
      </c>
      <c r="DQ21" s="267">
        <v>2020</v>
      </c>
      <c r="DR21" s="267">
        <v>0</v>
      </c>
      <c r="DS21" s="267">
        <v>8321.5</v>
      </c>
      <c r="DT21" s="267">
        <v>0</v>
      </c>
      <c r="DU21" s="267">
        <v>0</v>
      </c>
      <c r="DV21" s="267">
        <v>0</v>
      </c>
      <c r="DW21" s="267">
        <v>0</v>
      </c>
      <c r="DX21" s="267">
        <v>0</v>
      </c>
      <c r="DY21" s="267"/>
      <c r="DZ21" s="267"/>
      <c r="EA21" s="267"/>
      <c r="EB21" s="260">
        <f t="shared" si="0"/>
        <v>0</v>
      </c>
      <c r="EC21" s="260">
        <f t="shared" si="1"/>
        <v>0</v>
      </c>
      <c r="ED21" s="260">
        <f t="shared" si="2"/>
        <v>0</v>
      </c>
      <c r="EE21" s="260">
        <f t="shared" si="3"/>
        <v>0</v>
      </c>
      <c r="EF21" s="260">
        <f t="shared" si="4"/>
        <v>0</v>
      </c>
      <c r="EG21" s="260">
        <f t="shared" si="5"/>
        <v>0</v>
      </c>
      <c r="EH21" s="260">
        <f t="shared" si="6"/>
        <v>0</v>
      </c>
    </row>
    <row r="22" spans="1:138">
      <c r="A22" s="266" t="s">
        <v>129</v>
      </c>
      <c r="B22" s="267">
        <v>562913.81999999995</v>
      </c>
      <c r="C22" s="267">
        <v>0</v>
      </c>
      <c r="D22" s="267">
        <v>0</v>
      </c>
      <c r="E22" s="267">
        <v>3287.79</v>
      </c>
      <c r="F22" s="267">
        <v>47240.47</v>
      </c>
      <c r="G22" s="267">
        <v>8194.84</v>
      </c>
      <c r="H22" s="267">
        <v>2432.46</v>
      </c>
      <c r="I22" s="267">
        <v>3924.4800000000005</v>
      </c>
      <c r="J22" s="267">
        <v>0</v>
      </c>
      <c r="K22" s="267">
        <v>3795.81</v>
      </c>
      <c r="L22" s="267">
        <v>3083.8599999999997</v>
      </c>
      <c r="M22" s="267">
        <v>2444.89</v>
      </c>
      <c r="N22" s="267">
        <v>4345.8900000000003</v>
      </c>
      <c r="O22" s="267">
        <v>6176.3399999999992</v>
      </c>
      <c r="P22" s="267">
        <v>5007.4399999999996</v>
      </c>
      <c r="Q22" s="267">
        <v>18386.080000000002</v>
      </c>
      <c r="R22" s="267">
        <v>9575.3299999999981</v>
      </c>
      <c r="S22" s="267">
        <v>1463.13</v>
      </c>
      <c r="T22" s="267">
        <v>0</v>
      </c>
      <c r="U22" s="267">
        <v>0</v>
      </c>
      <c r="V22" s="267">
        <v>711.46</v>
      </c>
      <c r="W22" s="267">
        <v>0</v>
      </c>
      <c r="X22" s="267">
        <v>53051.49</v>
      </c>
      <c r="Y22" s="267">
        <v>45881.19</v>
      </c>
      <c r="Z22" s="267">
        <v>27721.340000000004</v>
      </c>
      <c r="AA22" s="267">
        <v>7471.42</v>
      </c>
      <c r="AB22" s="267">
        <v>1338.4</v>
      </c>
      <c r="AC22" s="267">
        <v>6397.6</v>
      </c>
      <c r="AD22" s="267">
        <v>0</v>
      </c>
      <c r="AE22" s="267">
        <v>15810.07</v>
      </c>
      <c r="AF22" s="267">
        <v>285172.04000000004</v>
      </c>
      <c r="AG22" s="267">
        <v>29440.879999999997</v>
      </c>
      <c r="AH22" s="267">
        <v>3159.45</v>
      </c>
      <c r="AI22" s="267">
        <v>4635.45</v>
      </c>
      <c r="AJ22" s="267">
        <v>5847.86</v>
      </c>
      <c r="AK22" s="267">
        <v>3844.95</v>
      </c>
      <c r="AL22" s="267">
        <v>3605.95</v>
      </c>
      <c r="AM22" s="267">
        <v>2516.9499999999998</v>
      </c>
      <c r="AN22" s="267">
        <v>2884.76</v>
      </c>
      <c r="AO22" s="267">
        <v>15520.5</v>
      </c>
      <c r="AP22" s="267">
        <v>6568.98</v>
      </c>
      <c r="AQ22" s="267">
        <v>6082.8499999999995</v>
      </c>
      <c r="AR22" s="267">
        <v>4336.78</v>
      </c>
      <c r="AS22" s="267">
        <v>10094.299999999999</v>
      </c>
      <c r="AT22" s="267">
        <v>393.02</v>
      </c>
      <c r="AU22" s="267">
        <v>0</v>
      </c>
      <c r="AV22" s="267">
        <v>3746.95</v>
      </c>
      <c r="AW22" s="267">
        <v>16705.68</v>
      </c>
      <c r="AX22" s="267">
        <v>3055.96</v>
      </c>
      <c r="AY22" s="267">
        <v>4212.75</v>
      </c>
      <c r="AZ22" s="267">
        <v>1338.4</v>
      </c>
      <c r="BA22" s="267">
        <v>0</v>
      </c>
      <c r="BB22" s="267">
        <v>9218.16</v>
      </c>
      <c r="BC22" s="267">
        <v>2210</v>
      </c>
      <c r="BD22" s="267">
        <v>1037.8599999999999</v>
      </c>
      <c r="BE22" s="267">
        <v>2403.4899999999998</v>
      </c>
      <c r="BF22" s="267">
        <v>270302.53000000003</v>
      </c>
      <c r="BG22" s="267">
        <v>17221.669999999998</v>
      </c>
      <c r="BH22" s="267">
        <v>11234.08</v>
      </c>
      <c r="BI22" s="267">
        <v>7547.08</v>
      </c>
      <c r="BJ22" s="267">
        <v>10995</v>
      </c>
      <c r="BK22" s="267">
        <v>17533.57</v>
      </c>
      <c r="BL22" s="267">
        <v>16447.47</v>
      </c>
      <c r="BM22" s="267">
        <v>1455</v>
      </c>
      <c r="BN22" s="267">
        <v>7147</v>
      </c>
      <c r="BO22" s="267">
        <v>2914.46</v>
      </c>
      <c r="BP22" s="267">
        <v>7549.97</v>
      </c>
      <c r="BQ22" s="267">
        <v>6978.82</v>
      </c>
      <c r="BR22" s="267">
        <v>4575.91</v>
      </c>
      <c r="BS22" s="267">
        <v>18003.29</v>
      </c>
      <c r="BT22" s="267">
        <v>29585.219999999998</v>
      </c>
      <c r="BU22" s="267">
        <v>2620.8000000000002</v>
      </c>
      <c r="BV22" s="267">
        <v>1800</v>
      </c>
      <c r="BW22" s="267">
        <v>2597.6</v>
      </c>
      <c r="BX22" s="267">
        <v>9868.01</v>
      </c>
      <c r="BY22" s="267">
        <v>1809</v>
      </c>
      <c r="BZ22" s="267">
        <v>3228</v>
      </c>
      <c r="CA22" s="267">
        <v>154.41999999999999</v>
      </c>
      <c r="CB22" s="267">
        <v>9501.75</v>
      </c>
      <c r="CC22" s="267">
        <v>5286.48</v>
      </c>
      <c r="CD22" s="267">
        <v>2435.83</v>
      </c>
      <c r="CE22" s="267">
        <v>1633.4</v>
      </c>
      <c r="CF22" s="267">
        <v>1415.11</v>
      </c>
      <c r="CG22" s="267">
        <v>3924.7</v>
      </c>
      <c r="CH22" s="267">
        <v>1561</v>
      </c>
      <c r="CI22" s="267">
        <v>60</v>
      </c>
      <c r="CJ22" s="267">
        <v>5304.57</v>
      </c>
      <c r="CK22" s="267">
        <v>519.20000000000005</v>
      </c>
      <c r="CL22" s="267">
        <v>2384.88</v>
      </c>
      <c r="CM22" s="267">
        <v>0</v>
      </c>
      <c r="CN22" s="267">
        <v>3005</v>
      </c>
      <c r="CO22" s="267">
        <v>612.9</v>
      </c>
      <c r="CP22" s="267">
        <v>2812.92</v>
      </c>
      <c r="CQ22" s="267">
        <v>687.25</v>
      </c>
      <c r="CR22" s="267">
        <v>615</v>
      </c>
      <c r="CS22" s="267">
        <v>2884.25</v>
      </c>
      <c r="CT22" s="267">
        <v>557.70000000000005</v>
      </c>
      <c r="CU22" s="267">
        <v>2335.35</v>
      </c>
      <c r="CV22" s="267">
        <v>300.70000000000005</v>
      </c>
      <c r="CW22" s="267">
        <v>150</v>
      </c>
      <c r="CX22" s="267">
        <v>1530.2</v>
      </c>
      <c r="CY22" s="267">
        <v>5800.45</v>
      </c>
      <c r="CZ22" s="267">
        <v>747.31</v>
      </c>
      <c r="DA22" s="267">
        <v>1389.37</v>
      </c>
      <c r="DB22" s="267">
        <v>570</v>
      </c>
      <c r="DC22" s="267">
        <v>1092.5999999999999</v>
      </c>
      <c r="DD22" s="267">
        <v>4064.21</v>
      </c>
      <c r="DE22" s="267">
        <v>2763.2700000000004</v>
      </c>
      <c r="DF22" s="267">
        <v>2713.17</v>
      </c>
      <c r="DG22" s="267">
        <v>0</v>
      </c>
      <c r="DH22" s="267">
        <v>929</v>
      </c>
      <c r="DI22" s="267">
        <v>1071.6400000000001</v>
      </c>
      <c r="DJ22" s="267">
        <v>280</v>
      </c>
      <c r="DK22" s="267">
        <v>3196.5699999999997</v>
      </c>
      <c r="DL22" s="267">
        <v>532.9</v>
      </c>
      <c r="DM22" s="267">
        <v>2323.52</v>
      </c>
      <c r="DN22" s="267">
        <v>465.81000000000006</v>
      </c>
      <c r="DO22" s="267">
        <v>4378.4699999999993</v>
      </c>
      <c r="DP22" s="267">
        <v>1268.74</v>
      </c>
      <c r="DQ22" s="267">
        <v>1569.8400000000001</v>
      </c>
      <c r="DR22" s="267">
        <v>521</v>
      </c>
      <c r="DS22" s="267">
        <v>2724.1</v>
      </c>
      <c r="DT22" s="267">
        <v>1116</v>
      </c>
      <c r="DU22" s="267">
        <v>0</v>
      </c>
      <c r="DV22" s="267">
        <v>0</v>
      </c>
      <c r="DW22" s="267">
        <v>0</v>
      </c>
      <c r="DX22" s="267">
        <v>0</v>
      </c>
      <c r="DY22" s="267"/>
      <c r="DZ22" s="267"/>
      <c r="EA22" s="267"/>
      <c r="EB22" s="260">
        <f t="shared" si="0"/>
        <v>0</v>
      </c>
      <c r="EC22" s="260">
        <f t="shared" si="1"/>
        <v>0</v>
      </c>
      <c r="ED22" s="260">
        <f t="shared" si="2"/>
        <v>0</v>
      </c>
      <c r="EE22" s="260">
        <f t="shared" si="3"/>
        <v>0</v>
      </c>
      <c r="EF22" s="260">
        <f t="shared" si="4"/>
        <v>0</v>
      </c>
      <c r="EG22" s="260">
        <f t="shared" si="5"/>
        <v>0</v>
      </c>
      <c r="EH22" s="260">
        <f t="shared" si="6"/>
        <v>0</v>
      </c>
    </row>
    <row r="23" spans="1:138">
      <c r="A23" s="266" t="s">
        <v>130</v>
      </c>
      <c r="B23" s="267">
        <v>326384.87</v>
      </c>
      <c r="C23" s="267">
        <v>0</v>
      </c>
      <c r="D23" s="267">
        <v>72995.740000000005</v>
      </c>
      <c r="E23" s="267">
        <v>2441.75</v>
      </c>
      <c r="F23" s="267">
        <v>14725.27</v>
      </c>
      <c r="G23" s="267">
        <v>4927.1900000000005</v>
      </c>
      <c r="H23" s="267">
        <v>1713.59</v>
      </c>
      <c r="I23" s="267">
        <v>2524.27</v>
      </c>
      <c r="J23" s="267">
        <v>0</v>
      </c>
      <c r="K23" s="267">
        <v>1330.1</v>
      </c>
      <c r="L23" s="267">
        <v>2886.66</v>
      </c>
      <c r="M23" s="267">
        <v>723.84999999999991</v>
      </c>
      <c r="N23" s="267">
        <v>1441.75</v>
      </c>
      <c r="O23" s="267">
        <v>184.47000000000003</v>
      </c>
      <c r="P23" s="267">
        <v>2077.67</v>
      </c>
      <c r="Q23" s="267">
        <v>12333.380000000001</v>
      </c>
      <c r="R23" s="267">
        <v>8483.5</v>
      </c>
      <c r="S23" s="267">
        <v>0</v>
      </c>
      <c r="T23" s="267">
        <v>0</v>
      </c>
      <c r="U23" s="267">
        <v>0</v>
      </c>
      <c r="V23" s="267">
        <v>82.52</v>
      </c>
      <c r="W23" s="267">
        <v>0</v>
      </c>
      <c r="X23" s="267">
        <v>3356.28</v>
      </c>
      <c r="Y23" s="267">
        <v>18525.68</v>
      </c>
      <c r="Z23" s="267">
        <v>3985.5</v>
      </c>
      <c r="AA23" s="267">
        <v>777</v>
      </c>
      <c r="AB23" s="267">
        <v>550</v>
      </c>
      <c r="AC23" s="267">
        <v>1394.6</v>
      </c>
      <c r="AD23" s="267">
        <v>0</v>
      </c>
      <c r="AE23" s="267">
        <v>2898.06</v>
      </c>
      <c r="AF23" s="267">
        <v>166026.04</v>
      </c>
      <c r="AG23" s="267">
        <v>37.75</v>
      </c>
      <c r="AH23" s="267">
        <v>345.71</v>
      </c>
      <c r="AI23" s="267">
        <v>1163.71</v>
      </c>
      <c r="AJ23" s="267">
        <v>714.89</v>
      </c>
      <c r="AK23" s="267">
        <v>37.71</v>
      </c>
      <c r="AL23" s="267">
        <v>37.71</v>
      </c>
      <c r="AM23" s="267">
        <v>1018.8</v>
      </c>
      <c r="AN23" s="267">
        <v>2718.45</v>
      </c>
      <c r="AO23" s="267">
        <v>11266.99</v>
      </c>
      <c r="AP23" s="267">
        <v>1262.1400000000001</v>
      </c>
      <c r="AQ23" s="267">
        <v>1786.74</v>
      </c>
      <c r="AR23" s="267">
        <v>1240.49</v>
      </c>
      <c r="AS23" s="267">
        <v>0</v>
      </c>
      <c r="AT23" s="267">
        <v>250.87</v>
      </c>
      <c r="AU23" s="267">
        <v>0</v>
      </c>
      <c r="AV23" s="267">
        <v>287.70999999999998</v>
      </c>
      <c r="AW23" s="267">
        <v>2383.4899999999998</v>
      </c>
      <c r="AX23" s="267">
        <v>412.62</v>
      </c>
      <c r="AY23" s="267">
        <v>901.68000000000006</v>
      </c>
      <c r="AZ23" s="267">
        <v>550</v>
      </c>
      <c r="BA23" s="267">
        <v>0</v>
      </c>
      <c r="BB23" s="267">
        <v>5131.6900000000005</v>
      </c>
      <c r="BC23" s="267">
        <v>5859.05</v>
      </c>
      <c r="BD23" s="267">
        <v>330.09</v>
      </c>
      <c r="BE23" s="267">
        <v>3932.04</v>
      </c>
      <c r="BF23" s="267">
        <v>150773.16999999998</v>
      </c>
      <c r="BG23" s="267">
        <v>4550</v>
      </c>
      <c r="BH23" s="267">
        <v>3722</v>
      </c>
      <c r="BI23" s="267">
        <v>4240.3900000000003</v>
      </c>
      <c r="BJ23" s="267">
        <v>10630.2</v>
      </c>
      <c r="BK23" s="267">
        <v>7677.92</v>
      </c>
      <c r="BL23" s="267">
        <v>698.39</v>
      </c>
      <c r="BM23" s="267">
        <v>4836</v>
      </c>
      <c r="BN23" s="267">
        <v>5132</v>
      </c>
      <c r="BO23" s="267">
        <v>1580.17</v>
      </c>
      <c r="BP23" s="267">
        <v>170.19</v>
      </c>
      <c r="BQ23" s="267">
        <v>11383.369999999999</v>
      </c>
      <c r="BR23" s="267">
        <v>6500</v>
      </c>
      <c r="BS23" s="267">
        <v>10662</v>
      </c>
      <c r="BT23" s="267">
        <v>1102.3400000000001</v>
      </c>
      <c r="BU23" s="267">
        <v>4690</v>
      </c>
      <c r="BV23" s="267">
        <v>0</v>
      </c>
      <c r="BW23" s="267">
        <v>1122.8499999999999</v>
      </c>
      <c r="BX23" s="267">
        <v>5907.05</v>
      </c>
      <c r="BY23" s="267">
        <v>3600</v>
      </c>
      <c r="BZ23" s="267">
        <v>2285.06</v>
      </c>
      <c r="CA23" s="267">
        <v>3343</v>
      </c>
      <c r="CB23" s="267">
        <v>4696.41</v>
      </c>
      <c r="CC23" s="267">
        <v>487</v>
      </c>
      <c r="CD23" s="267">
        <v>6661.84</v>
      </c>
      <c r="CE23" s="267">
        <v>2130</v>
      </c>
      <c r="CF23" s="267">
        <v>1722.8</v>
      </c>
      <c r="CG23" s="267">
        <v>0</v>
      </c>
      <c r="CH23" s="267">
        <v>0</v>
      </c>
      <c r="CI23" s="267">
        <v>333.92999999999995</v>
      </c>
      <c r="CJ23" s="267">
        <v>2215.0500000000002</v>
      </c>
      <c r="CK23" s="267">
        <v>984</v>
      </c>
      <c r="CL23" s="267">
        <v>1430.1100000000001</v>
      </c>
      <c r="CM23" s="267">
        <v>0</v>
      </c>
      <c r="CN23" s="267">
        <v>1288</v>
      </c>
      <c r="CO23" s="267">
        <v>0</v>
      </c>
      <c r="CP23" s="267">
        <v>814.56999999999994</v>
      </c>
      <c r="CQ23" s="267">
        <v>3069.48</v>
      </c>
      <c r="CR23" s="267">
        <v>697.9</v>
      </c>
      <c r="CS23" s="267">
        <v>354</v>
      </c>
      <c r="CT23" s="267">
        <v>0</v>
      </c>
      <c r="CU23" s="267">
        <v>477.89</v>
      </c>
      <c r="CV23" s="267">
        <v>282.5</v>
      </c>
      <c r="CW23" s="267">
        <v>147.9</v>
      </c>
      <c r="CX23" s="267">
        <v>1524.62</v>
      </c>
      <c r="CY23" s="267">
        <v>200</v>
      </c>
      <c r="CZ23" s="267">
        <v>736</v>
      </c>
      <c r="DA23" s="267">
        <v>1031.3600000000001</v>
      </c>
      <c r="DB23" s="267">
        <v>777.92</v>
      </c>
      <c r="DC23" s="267">
        <v>1179</v>
      </c>
      <c r="DD23" s="267">
        <v>1148.9000000000001</v>
      </c>
      <c r="DE23" s="267">
        <v>0</v>
      </c>
      <c r="DF23" s="267">
        <v>563</v>
      </c>
      <c r="DG23" s="267">
        <v>600</v>
      </c>
      <c r="DH23" s="267">
        <v>259</v>
      </c>
      <c r="DI23" s="267">
        <v>480</v>
      </c>
      <c r="DJ23" s="267">
        <v>0</v>
      </c>
      <c r="DK23" s="267">
        <v>1988.85</v>
      </c>
      <c r="DL23" s="267">
        <v>0</v>
      </c>
      <c r="DM23" s="267">
        <v>0</v>
      </c>
      <c r="DN23" s="267">
        <v>0</v>
      </c>
      <c r="DO23" s="267">
        <v>5447.99</v>
      </c>
      <c r="DP23" s="267">
        <v>0</v>
      </c>
      <c r="DQ23" s="267">
        <v>698.89</v>
      </c>
      <c r="DR23" s="267">
        <v>0</v>
      </c>
      <c r="DS23" s="267">
        <v>0</v>
      </c>
      <c r="DT23" s="267">
        <v>5503</v>
      </c>
      <c r="DU23" s="267">
        <v>0</v>
      </c>
      <c r="DV23" s="267">
        <v>461.51</v>
      </c>
      <c r="DW23" s="267">
        <v>6546.82</v>
      </c>
      <c r="DX23" s="267">
        <v>0</v>
      </c>
      <c r="DY23" s="267"/>
      <c r="DZ23" s="267"/>
      <c r="EA23" s="267"/>
      <c r="EB23" s="260">
        <f t="shared" si="0"/>
        <v>0</v>
      </c>
      <c r="EC23" s="260">
        <f t="shared" si="1"/>
        <v>0</v>
      </c>
      <c r="ED23" s="260">
        <f t="shared" si="2"/>
        <v>0</v>
      </c>
      <c r="EE23" s="260">
        <f t="shared" si="3"/>
        <v>0</v>
      </c>
      <c r="EF23" s="260">
        <f t="shared" si="4"/>
        <v>0</v>
      </c>
      <c r="EG23" s="260">
        <f t="shared" si="5"/>
        <v>0</v>
      </c>
      <c r="EH23" s="260">
        <f t="shared" si="6"/>
        <v>0</v>
      </c>
    </row>
    <row r="24" spans="1:138">
      <c r="A24" s="266" t="s">
        <v>131</v>
      </c>
      <c r="B24" s="267">
        <v>1157521.54</v>
      </c>
      <c r="C24" s="267">
        <v>0</v>
      </c>
      <c r="D24" s="267">
        <v>0</v>
      </c>
      <c r="E24" s="267">
        <v>384707.35</v>
      </c>
      <c r="F24" s="267">
        <v>0</v>
      </c>
      <c r="G24" s="267">
        <v>0</v>
      </c>
      <c r="H24" s="267">
        <v>0</v>
      </c>
      <c r="I24" s="267">
        <v>0</v>
      </c>
      <c r="J24" s="267">
        <v>0</v>
      </c>
      <c r="K24" s="267">
        <v>0</v>
      </c>
      <c r="L24" s="267">
        <v>0</v>
      </c>
      <c r="M24" s="267">
        <v>0</v>
      </c>
      <c r="N24" s="267">
        <v>0</v>
      </c>
      <c r="O24" s="267">
        <v>0</v>
      </c>
      <c r="P24" s="267">
        <v>0</v>
      </c>
      <c r="Q24" s="267">
        <v>0</v>
      </c>
      <c r="R24" s="267">
        <v>2300</v>
      </c>
      <c r="S24" s="267">
        <v>0</v>
      </c>
      <c r="T24" s="267">
        <v>0</v>
      </c>
      <c r="U24" s="267">
        <v>0</v>
      </c>
      <c r="V24" s="267">
        <v>0</v>
      </c>
      <c r="W24" s="267">
        <v>0</v>
      </c>
      <c r="X24" s="267">
        <v>0</v>
      </c>
      <c r="Y24" s="267">
        <v>0</v>
      </c>
      <c r="Z24" s="267">
        <v>367</v>
      </c>
      <c r="AA24" s="267">
        <v>638657.16</v>
      </c>
      <c r="AB24" s="267">
        <v>0</v>
      </c>
      <c r="AC24" s="267">
        <v>0</v>
      </c>
      <c r="AD24" s="267">
        <v>0</v>
      </c>
      <c r="AE24" s="267">
        <v>0</v>
      </c>
      <c r="AF24" s="267">
        <v>131490.03</v>
      </c>
      <c r="AG24" s="267">
        <v>0</v>
      </c>
      <c r="AH24" s="267">
        <v>0</v>
      </c>
      <c r="AI24" s="267">
        <v>0</v>
      </c>
      <c r="AJ24" s="267">
        <v>0</v>
      </c>
      <c r="AK24" s="267">
        <v>0</v>
      </c>
      <c r="AL24" s="267">
        <v>0</v>
      </c>
      <c r="AM24" s="267">
        <v>0</v>
      </c>
      <c r="AN24" s="267">
        <v>0</v>
      </c>
      <c r="AO24" s="267">
        <v>0</v>
      </c>
      <c r="AP24" s="267">
        <v>0</v>
      </c>
      <c r="AQ24" s="267">
        <v>0</v>
      </c>
      <c r="AR24" s="267">
        <v>0</v>
      </c>
      <c r="AS24" s="267">
        <v>0</v>
      </c>
      <c r="AT24" s="267">
        <v>0</v>
      </c>
      <c r="AU24" s="267">
        <v>0</v>
      </c>
      <c r="AV24" s="267">
        <v>0</v>
      </c>
      <c r="AW24" s="267">
        <v>367</v>
      </c>
      <c r="AX24" s="267">
        <v>0</v>
      </c>
      <c r="AY24" s="267">
        <v>0</v>
      </c>
      <c r="AZ24" s="267">
        <v>0</v>
      </c>
      <c r="BA24" s="267">
        <v>0</v>
      </c>
      <c r="BB24" s="267">
        <v>0</v>
      </c>
      <c r="BC24" s="267">
        <v>0</v>
      </c>
      <c r="BD24" s="267">
        <v>0</v>
      </c>
      <c r="BE24" s="267">
        <v>0</v>
      </c>
      <c r="BF24" s="267">
        <v>131490.03</v>
      </c>
      <c r="BG24" s="267">
        <v>0</v>
      </c>
      <c r="BH24" s="267">
        <v>0</v>
      </c>
      <c r="BI24" s="267">
        <v>15873.01</v>
      </c>
      <c r="BJ24" s="267">
        <v>0</v>
      </c>
      <c r="BK24" s="267">
        <v>2870</v>
      </c>
      <c r="BL24" s="267">
        <v>0</v>
      </c>
      <c r="BM24" s="267">
        <v>0</v>
      </c>
      <c r="BN24" s="267">
        <v>9708.74</v>
      </c>
      <c r="BO24" s="267">
        <v>15873.02</v>
      </c>
      <c r="BP24" s="267">
        <v>0</v>
      </c>
      <c r="BQ24" s="267">
        <v>0</v>
      </c>
      <c r="BR24" s="267">
        <v>0</v>
      </c>
      <c r="BS24" s="267">
        <v>0</v>
      </c>
      <c r="BT24" s="267">
        <v>0</v>
      </c>
      <c r="BU24" s="267">
        <v>40078.639999999999</v>
      </c>
      <c r="BV24" s="267">
        <v>0</v>
      </c>
      <c r="BW24" s="267">
        <v>627</v>
      </c>
      <c r="BX24" s="267">
        <v>4907</v>
      </c>
      <c r="BY24" s="267">
        <v>1200</v>
      </c>
      <c r="BZ24" s="267">
        <v>0</v>
      </c>
      <c r="CA24" s="267">
        <v>280</v>
      </c>
      <c r="CB24" s="267">
        <v>2100</v>
      </c>
      <c r="CC24" s="267">
        <v>4721</v>
      </c>
      <c r="CD24" s="267">
        <v>0</v>
      </c>
      <c r="CE24" s="267">
        <v>4288.09</v>
      </c>
      <c r="CF24" s="267">
        <v>0</v>
      </c>
      <c r="CG24" s="267">
        <v>1400</v>
      </c>
      <c r="CH24" s="267">
        <v>0</v>
      </c>
      <c r="CI24" s="267">
        <v>0</v>
      </c>
      <c r="CJ24" s="267">
        <v>0</v>
      </c>
      <c r="CK24" s="267">
        <v>2698.39</v>
      </c>
      <c r="CL24" s="267">
        <v>0</v>
      </c>
      <c r="CM24" s="267">
        <v>0</v>
      </c>
      <c r="CN24" s="267">
        <v>0</v>
      </c>
      <c r="CO24" s="267">
        <v>0</v>
      </c>
      <c r="CP24" s="267">
        <v>6349.21</v>
      </c>
      <c r="CQ24" s="267">
        <v>0</v>
      </c>
      <c r="CR24" s="267">
        <v>9192</v>
      </c>
      <c r="CS24" s="267">
        <v>160</v>
      </c>
      <c r="CT24" s="267">
        <v>0</v>
      </c>
      <c r="CU24" s="267">
        <v>718</v>
      </c>
      <c r="CV24" s="267">
        <v>0</v>
      </c>
      <c r="CW24" s="267">
        <v>0</v>
      </c>
      <c r="CX24" s="267">
        <v>0</v>
      </c>
      <c r="CY24" s="267">
        <v>100</v>
      </c>
      <c r="CZ24" s="267">
        <v>0</v>
      </c>
      <c r="DA24" s="267">
        <v>0</v>
      </c>
      <c r="DB24" s="267">
        <v>360</v>
      </c>
      <c r="DC24" s="267">
        <v>0</v>
      </c>
      <c r="DD24" s="267">
        <v>257</v>
      </c>
      <c r="DE24" s="267">
        <v>0</v>
      </c>
      <c r="DF24" s="267">
        <v>0</v>
      </c>
      <c r="DG24" s="267">
        <v>0</v>
      </c>
      <c r="DH24" s="267">
        <v>0</v>
      </c>
      <c r="DI24" s="267">
        <v>220</v>
      </c>
      <c r="DJ24" s="267">
        <v>0</v>
      </c>
      <c r="DK24" s="267">
        <v>340</v>
      </c>
      <c r="DL24" s="267">
        <v>0</v>
      </c>
      <c r="DM24" s="267">
        <v>0</v>
      </c>
      <c r="DN24" s="267">
        <v>1000</v>
      </c>
      <c r="DO24" s="267">
        <v>0</v>
      </c>
      <c r="DP24" s="267">
        <v>0</v>
      </c>
      <c r="DQ24" s="267">
        <v>0</v>
      </c>
      <c r="DR24" s="267">
        <v>0</v>
      </c>
      <c r="DS24" s="267">
        <v>5273.93</v>
      </c>
      <c r="DT24" s="267">
        <v>895</v>
      </c>
      <c r="DU24" s="267">
        <v>0</v>
      </c>
      <c r="DV24" s="267">
        <v>0</v>
      </c>
      <c r="DW24" s="267">
        <v>0</v>
      </c>
      <c r="DX24" s="267">
        <v>0</v>
      </c>
      <c r="DY24" s="267"/>
      <c r="DZ24" s="267"/>
      <c r="EA24" s="267"/>
      <c r="EB24" s="260">
        <f t="shared" si="0"/>
        <v>0</v>
      </c>
      <c r="EC24" s="260">
        <f t="shared" si="1"/>
        <v>0</v>
      </c>
      <c r="ED24" s="260">
        <f t="shared" si="2"/>
        <v>0</v>
      </c>
      <c r="EE24" s="260">
        <f t="shared" si="3"/>
        <v>0</v>
      </c>
      <c r="EF24" s="260">
        <f t="shared" si="4"/>
        <v>0</v>
      </c>
      <c r="EG24" s="260">
        <f t="shared" si="5"/>
        <v>0</v>
      </c>
      <c r="EH24" s="260">
        <f t="shared" si="6"/>
        <v>0</v>
      </c>
    </row>
    <row r="25" spans="1:138">
      <c r="A25" s="266" t="s">
        <v>132</v>
      </c>
      <c r="B25" s="267">
        <v>682364.15</v>
      </c>
      <c r="C25" s="267">
        <v>0</v>
      </c>
      <c r="D25" s="267">
        <v>0</v>
      </c>
      <c r="E25" s="267">
        <v>0</v>
      </c>
      <c r="F25" s="267">
        <v>0</v>
      </c>
      <c r="G25" s="267">
        <v>0</v>
      </c>
      <c r="H25" s="267">
        <v>0</v>
      </c>
      <c r="I25" s="267">
        <v>0</v>
      </c>
      <c r="J25" s="267">
        <v>0</v>
      </c>
      <c r="K25" s="267">
        <v>0</v>
      </c>
      <c r="L25" s="267">
        <v>0</v>
      </c>
      <c r="M25" s="267">
        <v>141509.43</v>
      </c>
      <c r="N25" s="267">
        <v>0</v>
      </c>
      <c r="O25" s="267">
        <v>0</v>
      </c>
      <c r="P25" s="267">
        <v>0</v>
      </c>
      <c r="Q25" s="267">
        <v>0</v>
      </c>
      <c r="R25" s="267">
        <v>0</v>
      </c>
      <c r="S25" s="267">
        <v>0</v>
      </c>
      <c r="T25" s="267">
        <v>0</v>
      </c>
      <c r="U25" s="267">
        <v>0</v>
      </c>
      <c r="V25" s="267">
        <v>0</v>
      </c>
      <c r="W25" s="267">
        <v>0</v>
      </c>
      <c r="X25" s="267">
        <v>101735.87</v>
      </c>
      <c r="Y25" s="267">
        <v>20000</v>
      </c>
      <c r="Z25" s="267">
        <v>98618.51</v>
      </c>
      <c r="AA25" s="267">
        <v>287947.49</v>
      </c>
      <c r="AB25" s="267">
        <v>0</v>
      </c>
      <c r="AC25" s="267">
        <v>0</v>
      </c>
      <c r="AD25" s="267">
        <v>0</v>
      </c>
      <c r="AE25" s="267">
        <v>0</v>
      </c>
      <c r="AF25" s="267">
        <v>32552.85</v>
      </c>
      <c r="AG25" s="267">
        <v>0</v>
      </c>
      <c r="AH25" s="267">
        <v>0</v>
      </c>
      <c r="AI25" s="267">
        <v>0</v>
      </c>
      <c r="AJ25" s="267">
        <v>81761.039999999994</v>
      </c>
      <c r="AK25" s="267">
        <v>0</v>
      </c>
      <c r="AL25" s="267">
        <v>19974.830000000002</v>
      </c>
      <c r="AM25" s="267">
        <v>0</v>
      </c>
      <c r="AN25" s="267">
        <v>0</v>
      </c>
      <c r="AO25" s="267">
        <v>0</v>
      </c>
      <c r="AP25" s="267">
        <v>0</v>
      </c>
      <c r="AQ25" s="267">
        <v>20000</v>
      </c>
      <c r="AR25" s="267">
        <v>0</v>
      </c>
      <c r="AS25" s="267">
        <v>0</v>
      </c>
      <c r="AT25" s="267">
        <v>0</v>
      </c>
      <c r="AU25" s="267">
        <v>0</v>
      </c>
      <c r="AV25" s="267">
        <v>0</v>
      </c>
      <c r="AW25" s="267">
        <v>98618.51</v>
      </c>
      <c r="AX25" s="267">
        <v>0</v>
      </c>
      <c r="AY25" s="267">
        <v>0</v>
      </c>
      <c r="AZ25" s="267">
        <v>0</v>
      </c>
      <c r="BA25" s="267">
        <v>0</v>
      </c>
      <c r="BB25" s="267">
        <v>0</v>
      </c>
      <c r="BC25" s="267">
        <v>0</v>
      </c>
      <c r="BD25" s="267">
        <v>0</v>
      </c>
      <c r="BE25" s="267">
        <v>0</v>
      </c>
      <c r="BF25" s="267">
        <v>32552.85</v>
      </c>
      <c r="BG25" s="267">
        <v>974.2</v>
      </c>
      <c r="BH25" s="267">
        <v>1046.4000000000001</v>
      </c>
      <c r="BI25" s="267">
        <v>1257.46</v>
      </c>
      <c r="BJ25" s="267">
        <v>643.34</v>
      </c>
      <c r="BK25" s="267">
        <v>2761.87</v>
      </c>
      <c r="BL25" s="267">
        <v>2015.17</v>
      </c>
      <c r="BM25" s="267">
        <v>802.98</v>
      </c>
      <c r="BN25" s="267">
        <v>2840.86</v>
      </c>
      <c r="BO25" s="267">
        <v>434.96</v>
      </c>
      <c r="BP25" s="267">
        <v>433.25</v>
      </c>
      <c r="BQ25" s="267">
        <v>1601.67</v>
      </c>
      <c r="BR25" s="267">
        <v>1179.95</v>
      </c>
      <c r="BS25" s="267">
        <v>597.67999999999995</v>
      </c>
      <c r="BT25" s="267">
        <v>331.2</v>
      </c>
      <c r="BU25" s="267">
        <v>411.39</v>
      </c>
      <c r="BV25" s="267">
        <v>1361.1</v>
      </c>
      <c r="BW25" s="267">
        <v>795.21</v>
      </c>
      <c r="BX25" s="267">
        <v>645.51</v>
      </c>
      <c r="BY25" s="267">
        <v>683.75</v>
      </c>
      <c r="BZ25" s="267">
        <v>733.52</v>
      </c>
      <c r="CA25" s="267">
        <v>813.76</v>
      </c>
      <c r="CB25" s="267">
        <v>995.77</v>
      </c>
      <c r="CC25" s="267">
        <v>351.41</v>
      </c>
      <c r="CD25" s="267">
        <v>290.85000000000002</v>
      </c>
      <c r="CE25" s="267">
        <v>375.49</v>
      </c>
      <c r="CF25" s="267">
        <v>349.98</v>
      </c>
      <c r="CG25" s="267">
        <v>409.68</v>
      </c>
      <c r="CH25" s="267">
        <v>1003.48</v>
      </c>
      <c r="CI25" s="267">
        <v>487.41</v>
      </c>
      <c r="CJ25" s="267">
        <v>407.22</v>
      </c>
      <c r="CK25" s="267">
        <v>232.23</v>
      </c>
      <c r="CL25" s="267">
        <v>186.58</v>
      </c>
      <c r="CM25" s="267">
        <v>171.11</v>
      </c>
      <c r="CN25" s="267">
        <v>274.24</v>
      </c>
      <c r="CO25" s="267">
        <v>288.85000000000002</v>
      </c>
      <c r="CP25" s="267">
        <v>632.27</v>
      </c>
      <c r="CQ25" s="267">
        <v>1281.2</v>
      </c>
      <c r="CR25" s="267">
        <v>90.41</v>
      </c>
      <c r="CS25" s="267">
        <v>89.09</v>
      </c>
      <c r="CT25" s="267">
        <v>16.72</v>
      </c>
      <c r="CU25" s="267">
        <v>93.09</v>
      </c>
      <c r="CV25" s="267">
        <v>43.03</v>
      </c>
      <c r="CW25" s="267">
        <v>165.4</v>
      </c>
      <c r="CX25" s="267">
        <v>55.93</v>
      </c>
      <c r="CY25" s="267">
        <v>69.06</v>
      </c>
      <c r="CZ25" s="267">
        <v>63.81</v>
      </c>
      <c r="DA25" s="267">
        <v>69.92</v>
      </c>
      <c r="DB25" s="267">
        <v>127.45</v>
      </c>
      <c r="DC25" s="267">
        <v>91.43</v>
      </c>
      <c r="DD25" s="267">
        <v>216.54</v>
      </c>
      <c r="DE25" s="267">
        <v>37.78</v>
      </c>
      <c r="DF25" s="267">
        <v>81.39</v>
      </c>
      <c r="DG25" s="267">
        <v>47.83</v>
      </c>
      <c r="DH25" s="267">
        <v>149.53</v>
      </c>
      <c r="DI25" s="267">
        <v>83.44</v>
      </c>
      <c r="DJ25" s="267">
        <v>43.03</v>
      </c>
      <c r="DK25" s="267">
        <v>14.15</v>
      </c>
      <c r="DL25" s="267">
        <v>98.68</v>
      </c>
      <c r="DM25" s="267">
        <v>70.83</v>
      </c>
      <c r="DN25" s="267">
        <v>90.41</v>
      </c>
      <c r="DO25" s="267">
        <v>187.83</v>
      </c>
      <c r="DP25" s="267">
        <v>66.78</v>
      </c>
      <c r="DQ25" s="267">
        <v>16.61</v>
      </c>
      <c r="DR25" s="267">
        <v>142.86000000000001</v>
      </c>
      <c r="DS25" s="267">
        <v>57.59</v>
      </c>
      <c r="DT25" s="267">
        <v>69.23</v>
      </c>
      <c r="DU25" s="267">
        <v>0</v>
      </c>
      <c r="DV25" s="267">
        <v>0</v>
      </c>
      <c r="DW25" s="267">
        <v>0</v>
      </c>
      <c r="DX25" s="267">
        <v>0</v>
      </c>
      <c r="DY25" s="267"/>
      <c r="DZ25" s="267"/>
      <c r="EA25" s="267"/>
      <c r="EB25" s="260">
        <f t="shared" si="0"/>
        <v>0</v>
      </c>
      <c r="EC25" s="260">
        <f t="shared" si="1"/>
        <v>0</v>
      </c>
      <c r="ED25" s="260">
        <f t="shared" si="2"/>
        <v>0</v>
      </c>
      <c r="EE25" s="260">
        <f t="shared" si="3"/>
        <v>0</v>
      </c>
      <c r="EF25" s="260">
        <f t="shared" si="4"/>
        <v>0</v>
      </c>
      <c r="EG25" s="260">
        <f t="shared" si="5"/>
        <v>0</v>
      </c>
      <c r="EH25" s="260">
        <f t="shared" si="6"/>
        <v>0</v>
      </c>
    </row>
    <row r="26" spans="1:138">
      <c r="A26" s="266" t="s">
        <v>133</v>
      </c>
      <c r="B26" s="267">
        <v>308215.86</v>
      </c>
      <c r="C26" s="267">
        <v>0</v>
      </c>
      <c r="D26" s="267">
        <v>0</v>
      </c>
      <c r="E26" s="267">
        <v>0</v>
      </c>
      <c r="F26" s="267">
        <v>71929.87</v>
      </c>
      <c r="G26" s="267">
        <v>0</v>
      </c>
      <c r="H26" s="267">
        <v>0</v>
      </c>
      <c r="I26" s="267">
        <v>0</v>
      </c>
      <c r="J26" s="267">
        <v>0</v>
      </c>
      <c r="K26" s="267">
        <v>0</v>
      </c>
      <c r="L26" s="267">
        <v>0</v>
      </c>
      <c r="M26" s="267">
        <v>0</v>
      </c>
      <c r="N26" s="267">
        <v>0</v>
      </c>
      <c r="O26" s="267">
        <v>0</v>
      </c>
      <c r="P26" s="267">
        <v>0</v>
      </c>
      <c r="Q26" s="267">
        <v>0</v>
      </c>
      <c r="R26" s="267">
        <v>0</v>
      </c>
      <c r="S26" s="267">
        <v>0</v>
      </c>
      <c r="T26" s="267">
        <v>0</v>
      </c>
      <c r="U26" s="267">
        <v>0</v>
      </c>
      <c r="V26" s="267">
        <v>0</v>
      </c>
      <c r="W26" s="267">
        <v>0</v>
      </c>
      <c r="X26" s="267">
        <v>0</v>
      </c>
      <c r="Y26" s="267">
        <v>54534.92</v>
      </c>
      <c r="Z26" s="267">
        <v>0</v>
      </c>
      <c r="AA26" s="267">
        <v>5000</v>
      </c>
      <c r="AB26" s="267">
        <v>0</v>
      </c>
      <c r="AC26" s="267">
        <v>0</v>
      </c>
      <c r="AD26" s="267">
        <v>0</v>
      </c>
      <c r="AE26" s="267">
        <v>16601.939999999999</v>
      </c>
      <c r="AF26" s="267">
        <v>160149.13</v>
      </c>
      <c r="AG26" s="267">
        <v>0</v>
      </c>
      <c r="AH26" s="267">
        <v>0</v>
      </c>
      <c r="AI26" s="267">
        <v>0</v>
      </c>
      <c r="AJ26" s="267">
        <v>0</v>
      </c>
      <c r="AK26" s="267">
        <v>0</v>
      </c>
      <c r="AL26" s="267">
        <v>0</v>
      </c>
      <c r="AM26" s="267">
        <v>0</v>
      </c>
      <c r="AN26" s="267">
        <v>-10603.09</v>
      </c>
      <c r="AO26" s="267">
        <v>39082.81</v>
      </c>
      <c r="AP26" s="267">
        <v>23449.68</v>
      </c>
      <c r="AQ26" s="267">
        <v>0</v>
      </c>
      <c r="AR26" s="267">
        <v>2605.52</v>
      </c>
      <c r="AS26" s="267">
        <v>0</v>
      </c>
      <c r="AT26" s="267">
        <v>0</v>
      </c>
      <c r="AU26" s="267">
        <v>0</v>
      </c>
      <c r="AV26" s="267">
        <v>0</v>
      </c>
      <c r="AW26" s="267">
        <v>0</v>
      </c>
      <c r="AX26" s="267">
        <v>0</v>
      </c>
      <c r="AY26" s="267">
        <v>0</v>
      </c>
      <c r="AZ26" s="267">
        <v>0</v>
      </c>
      <c r="BA26" s="267">
        <v>0</v>
      </c>
      <c r="BB26" s="267">
        <v>0</v>
      </c>
      <c r="BC26" s="267">
        <v>5000</v>
      </c>
      <c r="BD26" s="267">
        <v>0</v>
      </c>
      <c r="BE26" s="267">
        <v>0</v>
      </c>
      <c r="BF26" s="267">
        <v>155149.13</v>
      </c>
      <c r="BG26" s="267">
        <v>8440</v>
      </c>
      <c r="BH26" s="267">
        <v>3205</v>
      </c>
      <c r="BI26" s="267">
        <v>0</v>
      </c>
      <c r="BJ26" s="267">
        <v>0</v>
      </c>
      <c r="BK26" s="267">
        <v>1170</v>
      </c>
      <c r="BL26" s="267">
        <v>0</v>
      </c>
      <c r="BM26" s="267">
        <v>78</v>
      </c>
      <c r="BN26" s="267">
        <v>0</v>
      </c>
      <c r="BO26" s="267">
        <v>30750.940000000002</v>
      </c>
      <c r="BP26" s="267">
        <v>1887</v>
      </c>
      <c r="BQ26" s="267">
        <v>42226.16</v>
      </c>
      <c r="BR26" s="267">
        <v>2730</v>
      </c>
      <c r="BS26" s="267">
        <v>0</v>
      </c>
      <c r="BT26" s="267">
        <v>7800</v>
      </c>
      <c r="BU26" s="267">
        <v>0</v>
      </c>
      <c r="BV26" s="267">
        <v>0</v>
      </c>
      <c r="BW26" s="267">
        <v>624</v>
      </c>
      <c r="BX26" s="267">
        <v>0</v>
      </c>
      <c r="BY26" s="267">
        <v>0</v>
      </c>
      <c r="BZ26" s="267">
        <v>0</v>
      </c>
      <c r="CA26" s="267">
        <v>0</v>
      </c>
      <c r="CB26" s="267">
        <v>1170</v>
      </c>
      <c r="CC26" s="267">
        <v>0</v>
      </c>
      <c r="CD26" s="267">
        <v>0</v>
      </c>
      <c r="CE26" s="267">
        <v>0</v>
      </c>
      <c r="CF26" s="267">
        <v>0</v>
      </c>
      <c r="CG26" s="267">
        <v>0</v>
      </c>
      <c r="CH26" s="267">
        <v>936</v>
      </c>
      <c r="CI26" s="267">
        <v>0</v>
      </c>
      <c r="CJ26" s="267">
        <v>0</v>
      </c>
      <c r="CK26" s="267">
        <v>0</v>
      </c>
      <c r="CL26" s="267">
        <v>0</v>
      </c>
      <c r="CM26" s="267">
        <v>0</v>
      </c>
      <c r="CN26" s="267">
        <v>0</v>
      </c>
      <c r="CO26" s="267">
        <v>546</v>
      </c>
      <c r="CP26" s="267">
        <v>0</v>
      </c>
      <c r="CQ26" s="267">
        <v>0</v>
      </c>
      <c r="CR26" s="267">
        <v>0</v>
      </c>
      <c r="CS26" s="267">
        <v>312</v>
      </c>
      <c r="CT26" s="267">
        <v>936</v>
      </c>
      <c r="CU26" s="267">
        <v>0</v>
      </c>
      <c r="CV26" s="267">
        <v>312</v>
      </c>
      <c r="CW26" s="267">
        <v>0</v>
      </c>
      <c r="CX26" s="267">
        <v>0</v>
      </c>
      <c r="CY26" s="267">
        <v>3672</v>
      </c>
      <c r="CZ26" s="267">
        <v>0</v>
      </c>
      <c r="DA26" s="267">
        <v>6375.9</v>
      </c>
      <c r="DB26" s="267">
        <v>0</v>
      </c>
      <c r="DC26" s="267">
        <v>0</v>
      </c>
      <c r="DD26" s="267">
        <v>0</v>
      </c>
      <c r="DE26" s="267">
        <v>4697.2</v>
      </c>
      <c r="DF26" s="267">
        <v>624</v>
      </c>
      <c r="DG26" s="267">
        <v>4967.6000000000004</v>
      </c>
      <c r="DH26" s="267">
        <v>17292</v>
      </c>
      <c r="DI26" s="267">
        <v>0</v>
      </c>
      <c r="DJ26" s="267">
        <v>0</v>
      </c>
      <c r="DK26" s="267">
        <v>4468.46</v>
      </c>
      <c r="DL26" s="267">
        <v>858</v>
      </c>
      <c r="DM26" s="267">
        <v>1275</v>
      </c>
      <c r="DN26" s="267">
        <v>0</v>
      </c>
      <c r="DO26" s="267">
        <v>546</v>
      </c>
      <c r="DP26" s="267">
        <v>0</v>
      </c>
      <c r="DQ26" s="267">
        <v>7249.87</v>
      </c>
      <c r="DR26" s="267">
        <v>0</v>
      </c>
      <c r="DS26" s="267">
        <v>0</v>
      </c>
      <c r="DT26" s="267">
        <v>0</v>
      </c>
      <c r="DU26" s="267">
        <v>0</v>
      </c>
      <c r="DV26" s="267">
        <v>0</v>
      </c>
      <c r="DW26" s="267">
        <v>0</v>
      </c>
      <c r="DX26" s="267">
        <v>0</v>
      </c>
      <c r="DY26" s="267"/>
      <c r="DZ26" s="267"/>
      <c r="EA26" s="267"/>
      <c r="EB26" s="260">
        <f t="shared" si="0"/>
        <v>0</v>
      </c>
      <c r="EC26" s="260">
        <f t="shared" si="1"/>
        <v>0</v>
      </c>
      <c r="ED26" s="260">
        <f t="shared" si="2"/>
        <v>0</v>
      </c>
      <c r="EE26" s="260">
        <f t="shared" si="3"/>
        <v>0</v>
      </c>
      <c r="EF26" s="260">
        <f t="shared" si="4"/>
        <v>0</v>
      </c>
      <c r="EG26" s="260">
        <f t="shared" si="5"/>
        <v>0</v>
      </c>
      <c r="EH26" s="260">
        <f t="shared" si="6"/>
        <v>0</v>
      </c>
    </row>
    <row r="27" spans="1:138">
      <c r="A27" s="266" t="s">
        <v>134</v>
      </c>
      <c r="B27" s="267">
        <v>286137.28000000003</v>
      </c>
      <c r="C27" s="267">
        <v>0</v>
      </c>
      <c r="D27" s="267">
        <v>0</v>
      </c>
      <c r="E27" s="267">
        <v>2075.83</v>
      </c>
      <c r="F27" s="267">
        <v>59834.229999999996</v>
      </c>
      <c r="G27" s="267">
        <v>12734.02</v>
      </c>
      <c r="H27" s="267">
        <v>0</v>
      </c>
      <c r="I27" s="267">
        <v>2760</v>
      </c>
      <c r="J27" s="267">
        <v>0</v>
      </c>
      <c r="K27" s="267">
        <v>397.77</v>
      </c>
      <c r="L27" s="267">
        <v>0</v>
      </c>
      <c r="M27" s="267">
        <v>0</v>
      </c>
      <c r="N27" s="267">
        <v>512.62</v>
      </c>
      <c r="O27" s="267">
        <v>122.33</v>
      </c>
      <c r="P27" s="267">
        <v>0</v>
      </c>
      <c r="Q27" s="267">
        <v>244.66</v>
      </c>
      <c r="R27" s="267">
        <v>0</v>
      </c>
      <c r="S27" s="267">
        <v>0</v>
      </c>
      <c r="T27" s="267">
        <v>0</v>
      </c>
      <c r="U27" s="267">
        <v>0</v>
      </c>
      <c r="V27" s="267">
        <v>0</v>
      </c>
      <c r="W27" s="267">
        <v>0</v>
      </c>
      <c r="X27" s="267">
        <v>6635</v>
      </c>
      <c r="Y27" s="267">
        <v>79106.040000000008</v>
      </c>
      <c r="Z27" s="267">
        <v>640.87999999999988</v>
      </c>
      <c r="AA27" s="267">
        <v>12840.08</v>
      </c>
      <c r="AB27" s="267">
        <v>500.85</v>
      </c>
      <c r="AC27" s="267">
        <v>1023.88</v>
      </c>
      <c r="AD27" s="267">
        <v>0</v>
      </c>
      <c r="AE27" s="267">
        <v>0</v>
      </c>
      <c r="AF27" s="267">
        <v>106709.09</v>
      </c>
      <c r="AG27" s="267">
        <v>5666.84</v>
      </c>
      <c r="AH27" s="267">
        <v>360</v>
      </c>
      <c r="AI27" s="267">
        <v>300</v>
      </c>
      <c r="AJ27" s="267">
        <v>0</v>
      </c>
      <c r="AK27" s="267">
        <v>60</v>
      </c>
      <c r="AL27" s="267">
        <v>188.16</v>
      </c>
      <c r="AM27" s="267">
        <v>60</v>
      </c>
      <c r="AN27" s="267">
        <v>9700.98</v>
      </c>
      <c r="AO27" s="267">
        <v>56169.64</v>
      </c>
      <c r="AP27" s="267">
        <v>2828.16</v>
      </c>
      <c r="AQ27" s="267">
        <v>4546.8900000000003</v>
      </c>
      <c r="AR27" s="267">
        <v>1729.16</v>
      </c>
      <c r="AS27" s="267">
        <v>3502.4900000000002</v>
      </c>
      <c r="AT27" s="267">
        <v>628.72</v>
      </c>
      <c r="AU27" s="267">
        <v>0</v>
      </c>
      <c r="AV27" s="267">
        <v>120</v>
      </c>
      <c r="AW27" s="267">
        <v>308.26</v>
      </c>
      <c r="AX27" s="267">
        <v>212.62</v>
      </c>
      <c r="AY27" s="267">
        <v>0</v>
      </c>
      <c r="AZ27" s="267">
        <v>500.85</v>
      </c>
      <c r="BA27" s="267">
        <v>0</v>
      </c>
      <c r="BB27" s="267">
        <v>172.24</v>
      </c>
      <c r="BC27" s="267">
        <v>423.3</v>
      </c>
      <c r="BD27" s="267">
        <v>922.33</v>
      </c>
      <c r="BE27" s="267">
        <v>1221.26</v>
      </c>
      <c r="BF27" s="267">
        <v>103969.95999999999</v>
      </c>
      <c r="BG27" s="267">
        <v>11328.009999999998</v>
      </c>
      <c r="BH27" s="267">
        <v>2987.95</v>
      </c>
      <c r="BI27" s="267">
        <v>942.22</v>
      </c>
      <c r="BJ27" s="267">
        <v>5635.6</v>
      </c>
      <c r="BK27" s="267">
        <v>2997.26</v>
      </c>
      <c r="BL27" s="267">
        <v>1200.8600000000001</v>
      </c>
      <c r="BM27" s="267">
        <v>338.65999999999997</v>
      </c>
      <c r="BN27" s="267">
        <v>1373.21</v>
      </c>
      <c r="BO27" s="267">
        <v>278.21000000000004</v>
      </c>
      <c r="BP27" s="267">
        <v>106.84</v>
      </c>
      <c r="BQ27" s="267">
        <v>1260.1099999999999</v>
      </c>
      <c r="BR27" s="267">
        <v>179.49</v>
      </c>
      <c r="BS27" s="267">
        <v>4091.75</v>
      </c>
      <c r="BT27" s="267">
        <v>3375.2200000000003</v>
      </c>
      <c r="BU27" s="267">
        <v>2216.58</v>
      </c>
      <c r="BV27" s="267">
        <v>7632.82</v>
      </c>
      <c r="BW27" s="267">
        <v>3898.3</v>
      </c>
      <c r="BX27" s="267">
        <v>1304.28</v>
      </c>
      <c r="BY27" s="267">
        <v>252.13</v>
      </c>
      <c r="BZ27" s="267">
        <v>123.93</v>
      </c>
      <c r="CA27" s="267">
        <v>1161.54</v>
      </c>
      <c r="CB27" s="267">
        <v>2185.29</v>
      </c>
      <c r="CC27" s="267">
        <v>4619.55</v>
      </c>
      <c r="CD27" s="267">
        <v>1484.98</v>
      </c>
      <c r="CE27" s="267">
        <v>963.93</v>
      </c>
      <c r="CF27" s="267">
        <v>757.78</v>
      </c>
      <c r="CG27" s="267">
        <v>3171.21</v>
      </c>
      <c r="CH27" s="267">
        <v>6771.84</v>
      </c>
      <c r="CI27" s="267">
        <v>572.22</v>
      </c>
      <c r="CJ27" s="267">
        <v>1231.1999999999998</v>
      </c>
      <c r="CK27" s="267">
        <v>1253.46</v>
      </c>
      <c r="CL27" s="267">
        <v>447.62</v>
      </c>
      <c r="CM27" s="267">
        <v>425.81</v>
      </c>
      <c r="CN27" s="267">
        <v>983.68</v>
      </c>
      <c r="CO27" s="267">
        <v>162.05000000000001</v>
      </c>
      <c r="CP27" s="267">
        <v>177.2</v>
      </c>
      <c r="CQ27" s="267">
        <v>1485.6699999999998</v>
      </c>
      <c r="CR27" s="267">
        <v>775.85</v>
      </c>
      <c r="CS27" s="267">
        <v>1215.18</v>
      </c>
      <c r="CT27" s="267">
        <v>1173.42</v>
      </c>
      <c r="CU27" s="267">
        <v>2502.56</v>
      </c>
      <c r="CV27" s="267">
        <v>466.5</v>
      </c>
      <c r="CW27" s="267">
        <v>1216.69</v>
      </c>
      <c r="CX27" s="267">
        <v>428.12</v>
      </c>
      <c r="CY27" s="267">
        <v>1689.62</v>
      </c>
      <c r="CZ27" s="267">
        <v>41</v>
      </c>
      <c r="DA27" s="267">
        <v>675.02</v>
      </c>
      <c r="DB27" s="267">
        <v>310</v>
      </c>
      <c r="DC27" s="267">
        <v>495.73</v>
      </c>
      <c r="DD27" s="267">
        <v>1190.1300000000001</v>
      </c>
      <c r="DE27" s="267">
        <v>608.12</v>
      </c>
      <c r="DF27" s="267">
        <v>2479.23</v>
      </c>
      <c r="DG27" s="267">
        <v>191.11</v>
      </c>
      <c r="DH27" s="267">
        <v>778.32</v>
      </c>
      <c r="DI27" s="267">
        <v>156.41</v>
      </c>
      <c r="DJ27" s="267">
        <v>0</v>
      </c>
      <c r="DK27" s="267">
        <v>788.56999999999994</v>
      </c>
      <c r="DL27" s="267">
        <v>1494.4</v>
      </c>
      <c r="DM27" s="267">
        <v>549.53</v>
      </c>
      <c r="DN27" s="267">
        <v>801.2</v>
      </c>
      <c r="DO27" s="267">
        <v>1920.98</v>
      </c>
      <c r="DP27" s="267">
        <v>0</v>
      </c>
      <c r="DQ27" s="267">
        <v>180</v>
      </c>
      <c r="DR27" s="267">
        <v>323.58999999999997</v>
      </c>
      <c r="DS27" s="267">
        <v>817.18000000000006</v>
      </c>
      <c r="DT27" s="267">
        <v>1323.04</v>
      </c>
      <c r="DU27" s="267">
        <v>0</v>
      </c>
      <c r="DV27" s="267">
        <v>0</v>
      </c>
      <c r="DW27" s="267">
        <v>0</v>
      </c>
      <c r="DX27" s="267">
        <v>0</v>
      </c>
      <c r="DY27" s="267"/>
      <c r="DZ27" s="267"/>
      <c r="EA27" s="267"/>
      <c r="EB27" s="260">
        <f t="shared" si="0"/>
        <v>0</v>
      </c>
      <c r="EC27" s="260">
        <f t="shared" si="1"/>
        <v>0</v>
      </c>
      <c r="ED27" s="260">
        <f t="shared" si="2"/>
        <v>0</v>
      </c>
      <c r="EE27" s="260">
        <f t="shared" si="3"/>
        <v>0</v>
      </c>
      <c r="EF27" s="260">
        <f t="shared" si="4"/>
        <v>0</v>
      </c>
      <c r="EG27" s="260">
        <f t="shared" si="5"/>
        <v>0</v>
      </c>
      <c r="EH27" s="260">
        <f t="shared" si="6"/>
        <v>0</v>
      </c>
    </row>
    <row r="28" spans="1:138">
      <c r="A28" s="266" t="s">
        <v>135</v>
      </c>
      <c r="B28" s="267">
        <v>48559.22</v>
      </c>
      <c r="C28" s="267">
        <v>0</v>
      </c>
      <c r="D28" s="267">
        <v>0</v>
      </c>
      <c r="E28" s="267">
        <v>558</v>
      </c>
      <c r="F28" s="267">
        <v>1641.96</v>
      </c>
      <c r="G28" s="267">
        <v>0</v>
      </c>
      <c r="H28" s="267">
        <v>0</v>
      </c>
      <c r="I28" s="267">
        <v>0</v>
      </c>
      <c r="J28" s="267">
        <v>0</v>
      </c>
      <c r="K28" s="267">
        <v>0</v>
      </c>
      <c r="L28" s="267">
        <v>0</v>
      </c>
      <c r="M28" s="267">
        <v>0</v>
      </c>
      <c r="N28" s="267">
        <v>0</v>
      </c>
      <c r="O28" s="267">
        <v>2659.9900000000002</v>
      </c>
      <c r="P28" s="267">
        <v>0</v>
      </c>
      <c r="Q28" s="267">
        <v>0</v>
      </c>
      <c r="R28" s="267">
        <v>0</v>
      </c>
      <c r="S28" s="267">
        <v>0</v>
      </c>
      <c r="T28" s="267">
        <v>0</v>
      </c>
      <c r="U28" s="267">
        <v>0</v>
      </c>
      <c r="V28" s="267">
        <v>0</v>
      </c>
      <c r="W28" s="267">
        <v>0</v>
      </c>
      <c r="X28" s="267">
        <v>796.8</v>
      </c>
      <c r="Y28" s="267">
        <v>327.7</v>
      </c>
      <c r="Z28" s="267">
        <v>887.15</v>
      </c>
      <c r="AA28" s="267">
        <v>907.80000000000007</v>
      </c>
      <c r="AB28" s="267">
        <v>0</v>
      </c>
      <c r="AC28" s="267">
        <v>0</v>
      </c>
      <c r="AD28" s="267">
        <v>0</v>
      </c>
      <c r="AE28" s="267">
        <v>158.4</v>
      </c>
      <c r="AF28" s="267">
        <v>40621.420000000006</v>
      </c>
      <c r="AG28" s="267">
        <v>0</v>
      </c>
      <c r="AH28" s="267">
        <v>0</v>
      </c>
      <c r="AI28" s="267">
        <v>0</v>
      </c>
      <c r="AJ28" s="267">
        <v>796.8</v>
      </c>
      <c r="AK28" s="267">
        <v>0</v>
      </c>
      <c r="AL28" s="267">
        <v>0</v>
      </c>
      <c r="AM28" s="267">
        <v>0</v>
      </c>
      <c r="AN28" s="267">
        <v>0</v>
      </c>
      <c r="AO28" s="267">
        <v>327.7</v>
      </c>
      <c r="AP28" s="267">
        <v>0</v>
      </c>
      <c r="AQ28" s="267">
        <v>0</v>
      </c>
      <c r="AR28" s="267">
        <v>0</v>
      </c>
      <c r="AS28" s="267">
        <v>0</v>
      </c>
      <c r="AT28" s="267">
        <v>0</v>
      </c>
      <c r="AU28" s="267">
        <v>0</v>
      </c>
      <c r="AV28" s="267">
        <v>0</v>
      </c>
      <c r="AW28" s="267">
        <v>0</v>
      </c>
      <c r="AX28" s="267">
        <v>887.15</v>
      </c>
      <c r="AY28" s="267">
        <v>0</v>
      </c>
      <c r="AZ28" s="267">
        <v>0</v>
      </c>
      <c r="BA28" s="267">
        <v>0</v>
      </c>
      <c r="BB28" s="267">
        <v>0</v>
      </c>
      <c r="BC28" s="267">
        <v>0</v>
      </c>
      <c r="BD28" s="267">
        <v>0</v>
      </c>
      <c r="BE28" s="267">
        <v>0</v>
      </c>
      <c r="BF28" s="267">
        <v>40621.420000000006</v>
      </c>
      <c r="BG28" s="267">
        <v>1176</v>
      </c>
      <c r="BH28" s="267">
        <v>0</v>
      </c>
      <c r="BI28" s="267">
        <v>0</v>
      </c>
      <c r="BJ28" s="267">
        <v>1168</v>
      </c>
      <c r="BK28" s="267">
        <v>0</v>
      </c>
      <c r="BL28" s="267">
        <v>600</v>
      </c>
      <c r="BM28" s="267">
        <v>4320</v>
      </c>
      <c r="BN28" s="267">
        <v>406</v>
      </c>
      <c r="BO28" s="267">
        <v>0</v>
      </c>
      <c r="BP28" s="267">
        <v>0</v>
      </c>
      <c r="BQ28" s="267">
        <v>305.41000000000003</v>
      </c>
      <c r="BR28" s="267">
        <v>0</v>
      </c>
      <c r="BS28" s="267">
        <v>21405.41</v>
      </c>
      <c r="BT28" s="267">
        <v>0</v>
      </c>
      <c r="BU28" s="267">
        <v>0</v>
      </c>
      <c r="BV28" s="267">
        <v>0</v>
      </c>
      <c r="BW28" s="267">
        <v>0</v>
      </c>
      <c r="BX28" s="267">
        <v>0</v>
      </c>
      <c r="BY28" s="267">
        <v>0</v>
      </c>
      <c r="BZ28" s="267">
        <v>0</v>
      </c>
      <c r="CA28" s="267">
        <v>0</v>
      </c>
      <c r="CB28" s="267">
        <v>0</v>
      </c>
      <c r="CC28" s="267">
        <v>0</v>
      </c>
      <c r="CD28" s="267">
        <v>0</v>
      </c>
      <c r="CE28" s="267">
        <v>0</v>
      </c>
      <c r="CF28" s="267">
        <v>0</v>
      </c>
      <c r="CG28" s="267">
        <v>0</v>
      </c>
      <c r="CH28" s="267">
        <v>124.2</v>
      </c>
      <c r="CI28" s="267">
        <v>0</v>
      </c>
      <c r="CJ28" s="267">
        <v>197</v>
      </c>
      <c r="CK28" s="267">
        <v>0</v>
      </c>
      <c r="CL28" s="267">
        <v>0</v>
      </c>
      <c r="CM28" s="267">
        <v>0</v>
      </c>
      <c r="CN28" s="267">
        <v>0</v>
      </c>
      <c r="CO28" s="267">
        <v>0</v>
      </c>
      <c r="CP28" s="267">
        <v>1320</v>
      </c>
      <c r="CQ28" s="267">
        <v>0</v>
      </c>
      <c r="CR28" s="267">
        <v>0</v>
      </c>
      <c r="CS28" s="267">
        <v>283.39999999999998</v>
      </c>
      <c r="CT28" s="267">
        <v>0</v>
      </c>
      <c r="CU28" s="267">
        <v>540</v>
      </c>
      <c r="CV28" s="267">
        <v>0</v>
      </c>
      <c r="CW28" s="267">
        <v>0</v>
      </c>
      <c r="CX28" s="267">
        <v>0</v>
      </c>
      <c r="CY28" s="267">
        <v>0</v>
      </c>
      <c r="CZ28" s="267">
        <v>0</v>
      </c>
      <c r="DA28" s="267">
        <v>0</v>
      </c>
      <c r="DB28" s="267">
        <v>1740</v>
      </c>
      <c r="DC28" s="267">
        <v>539.85</v>
      </c>
      <c r="DD28" s="267">
        <v>367.2</v>
      </c>
      <c r="DE28" s="267">
        <v>0</v>
      </c>
      <c r="DF28" s="267">
        <v>188</v>
      </c>
      <c r="DG28" s="267">
        <v>0</v>
      </c>
      <c r="DH28" s="267">
        <v>0</v>
      </c>
      <c r="DI28" s="267">
        <v>0</v>
      </c>
      <c r="DJ28" s="267">
        <v>0</v>
      </c>
      <c r="DK28" s="267">
        <v>0</v>
      </c>
      <c r="DL28" s="267">
        <v>0</v>
      </c>
      <c r="DM28" s="267">
        <v>2360</v>
      </c>
      <c r="DN28" s="267">
        <v>0</v>
      </c>
      <c r="DO28" s="267">
        <v>0</v>
      </c>
      <c r="DP28" s="267">
        <v>0</v>
      </c>
      <c r="DQ28" s="267">
        <v>80.95</v>
      </c>
      <c r="DR28" s="267">
        <v>0</v>
      </c>
      <c r="DS28" s="267">
        <v>3500</v>
      </c>
      <c r="DT28" s="267">
        <v>0</v>
      </c>
      <c r="DU28" s="267">
        <v>0</v>
      </c>
      <c r="DV28" s="267">
        <v>0</v>
      </c>
      <c r="DW28" s="267">
        <v>0</v>
      </c>
      <c r="DX28" s="267">
        <v>0</v>
      </c>
      <c r="DY28" s="267"/>
      <c r="DZ28" s="267"/>
      <c r="EA28" s="267"/>
      <c r="EB28" s="260">
        <f t="shared" si="0"/>
        <v>0</v>
      </c>
      <c r="EC28" s="260">
        <f t="shared" si="1"/>
        <v>0</v>
      </c>
      <c r="ED28" s="260">
        <f t="shared" si="2"/>
        <v>0</v>
      </c>
      <c r="EE28" s="260">
        <f t="shared" si="3"/>
        <v>0</v>
      </c>
      <c r="EF28" s="260">
        <f t="shared" si="4"/>
        <v>0</v>
      </c>
      <c r="EG28" s="260">
        <f t="shared" si="5"/>
        <v>0</v>
      </c>
      <c r="EH28" s="260">
        <f t="shared" si="6"/>
        <v>0</v>
      </c>
    </row>
    <row r="29" spans="1:138">
      <c r="A29" s="266" t="s">
        <v>136</v>
      </c>
      <c r="B29" s="267">
        <v>74110.3</v>
      </c>
      <c r="C29" s="267">
        <v>5016.4599999999991</v>
      </c>
      <c r="D29" s="267">
        <v>0</v>
      </c>
      <c r="E29" s="267">
        <v>452.40999999999997</v>
      </c>
      <c r="F29" s="267">
        <v>3072.61</v>
      </c>
      <c r="G29" s="267">
        <v>2722.2200000000003</v>
      </c>
      <c r="H29" s="267">
        <v>747.42</v>
      </c>
      <c r="I29" s="267">
        <v>927.4</v>
      </c>
      <c r="J29" s="267">
        <v>0</v>
      </c>
      <c r="K29" s="267">
        <v>3426.5</v>
      </c>
      <c r="L29" s="267">
        <v>469.53</v>
      </c>
      <c r="M29" s="267">
        <v>69.88</v>
      </c>
      <c r="N29" s="267">
        <v>930.0200000000001</v>
      </c>
      <c r="O29" s="267">
        <v>927.03</v>
      </c>
      <c r="P29" s="267">
        <v>112.91</v>
      </c>
      <c r="Q29" s="267">
        <v>447.66</v>
      </c>
      <c r="R29" s="267">
        <v>222.64</v>
      </c>
      <c r="S29" s="267">
        <v>0</v>
      </c>
      <c r="T29" s="267">
        <v>0</v>
      </c>
      <c r="U29" s="267">
        <v>0</v>
      </c>
      <c r="V29" s="267">
        <v>0</v>
      </c>
      <c r="W29" s="267">
        <v>0</v>
      </c>
      <c r="X29" s="267">
        <v>3036.71</v>
      </c>
      <c r="Y29" s="267">
        <v>39644.33</v>
      </c>
      <c r="Z29" s="267">
        <v>3453.77</v>
      </c>
      <c r="AA29" s="267">
        <v>1092.1600000000001</v>
      </c>
      <c r="AB29" s="267">
        <v>2034.31</v>
      </c>
      <c r="AC29" s="267">
        <v>2017.59</v>
      </c>
      <c r="AD29" s="267">
        <v>0</v>
      </c>
      <c r="AE29" s="267">
        <v>0</v>
      </c>
      <c r="AF29" s="267">
        <v>3286.74</v>
      </c>
      <c r="AG29" s="267">
        <v>735.8</v>
      </c>
      <c r="AH29" s="267">
        <v>140.31</v>
      </c>
      <c r="AI29" s="267">
        <v>324.77999999999997</v>
      </c>
      <c r="AJ29" s="267">
        <v>0</v>
      </c>
      <c r="AK29" s="267">
        <v>1268.8</v>
      </c>
      <c r="AL29" s="267">
        <v>305.5</v>
      </c>
      <c r="AM29" s="267">
        <v>261.52</v>
      </c>
      <c r="AN29" s="267">
        <v>1340.94</v>
      </c>
      <c r="AO29" s="267">
        <v>7368.26</v>
      </c>
      <c r="AP29" s="267">
        <v>3757.3900000000003</v>
      </c>
      <c r="AQ29" s="267">
        <v>8143.39</v>
      </c>
      <c r="AR29" s="267">
        <v>12009.24</v>
      </c>
      <c r="AS29" s="267">
        <v>5948.91</v>
      </c>
      <c r="AT29" s="267">
        <v>1076.2</v>
      </c>
      <c r="AU29" s="267">
        <v>0</v>
      </c>
      <c r="AV29" s="267">
        <v>1512.45</v>
      </c>
      <c r="AW29" s="267">
        <v>175.24</v>
      </c>
      <c r="AX29" s="267">
        <v>1395.18</v>
      </c>
      <c r="AY29" s="267">
        <v>370.9</v>
      </c>
      <c r="AZ29" s="267">
        <v>701.33999999999992</v>
      </c>
      <c r="BA29" s="267">
        <v>1332.97</v>
      </c>
      <c r="BB29" s="267">
        <v>1020.77</v>
      </c>
      <c r="BC29" s="267">
        <v>325.22000000000003</v>
      </c>
      <c r="BD29" s="267">
        <v>1454.22</v>
      </c>
      <c r="BE29" s="267">
        <v>139.91</v>
      </c>
      <c r="BF29" s="267">
        <v>346.62</v>
      </c>
      <c r="BG29" s="267">
        <v>0</v>
      </c>
      <c r="BH29" s="267">
        <v>0</v>
      </c>
      <c r="BI29" s="267">
        <v>0</v>
      </c>
      <c r="BJ29" s="267">
        <v>0</v>
      </c>
      <c r="BK29" s="267">
        <v>0</v>
      </c>
      <c r="BL29" s="267">
        <v>0</v>
      </c>
      <c r="BM29" s="267">
        <v>0</v>
      </c>
      <c r="BN29" s="267">
        <v>0</v>
      </c>
      <c r="BO29" s="267">
        <v>0</v>
      </c>
      <c r="BP29" s="267">
        <v>46</v>
      </c>
      <c r="BQ29" s="267">
        <v>0</v>
      </c>
      <c r="BR29" s="267">
        <v>0</v>
      </c>
      <c r="BS29" s="267">
        <v>0</v>
      </c>
      <c r="BT29" s="267">
        <v>0</v>
      </c>
      <c r="BU29" s="267">
        <v>0</v>
      </c>
      <c r="BV29" s="267">
        <v>0</v>
      </c>
      <c r="BW29" s="267">
        <v>0</v>
      </c>
      <c r="BX29" s="267">
        <v>0</v>
      </c>
      <c r="BY29" s="267">
        <v>0</v>
      </c>
      <c r="BZ29" s="267">
        <v>0</v>
      </c>
      <c r="CA29" s="267">
        <v>0</v>
      </c>
      <c r="CB29" s="267">
        <v>0</v>
      </c>
      <c r="CC29" s="267">
        <v>36.619999999999997</v>
      </c>
      <c r="CD29" s="267">
        <v>42</v>
      </c>
      <c r="CE29" s="267">
        <v>0</v>
      </c>
      <c r="CF29" s="267">
        <v>0</v>
      </c>
      <c r="CG29" s="267">
        <v>0</v>
      </c>
      <c r="CH29" s="267">
        <v>0</v>
      </c>
      <c r="CI29" s="267">
        <v>0</v>
      </c>
      <c r="CJ29" s="267">
        <v>0</v>
      </c>
      <c r="CK29" s="267">
        <v>0</v>
      </c>
      <c r="CL29" s="267">
        <v>0</v>
      </c>
      <c r="CM29" s="267">
        <v>0</v>
      </c>
      <c r="CN29" s="267">
        <v>0</v>
      </c>
      <c r="CO29" s="267">
        <v>0</v>
      </c>
      <c r="CP29" s="267">
        <v>222</v>
      </c>
      <c r="CQ29" s="267">
        <v>0</v>
      </c>
      <c r="CR29" s="267">
        <v>0</v>
      </c>
      <c r="CS29" s="267">
        <v>0</v>
      </c>
      <c r="CT29" s="267">
        <v>0</v>
      </c>
      <c r="CU29" s="267">
        <v>0</v>
      </c>
      <c r="CV29" s="267">
        <v>0</v>
      </c>
      <c r="CW29" s="267">
        <v>0</v>
      </c>
      <c r="CX29" s="267">
        <v>0</v>
      </c>
      <c r="CY29" s="267">
        <v>0</v>
      </c>
      <c r="CZ29" s="267">
        <v>0</v>
      </c>
      <c r="DA29" s="267">
        <v>0</v>
      </c>
      <c r="DB29" s="267">
        <v>0</v>
      </c>
      <c r="DC29" s="267">
        <v>0</v>
      </c>
      <c r="DD29" s="267">
        <v>0</v>
      </c>
      <c r="DE29" s="267">
        <v>0</v>
      </c>
      <c r="DF29" s="267">
        <v>0</v>
      </c>
      <c r="DG29" s="267">
        <v>0</v>
      </c>
      <c r="DH29" s="267">
        <v>0</v>
      </c>
      <c r="DI29" s="267">
        <v>0</v>
      </c>
      <c r="DJ29" s="267">
        <v>0</v>
      </c>
      <c r="DK29" s="267">
        <v>0</v>
      </c>
      <c r="DL29" s="267">
        <v>0</v>
      </c>
      <c r="DM29" s="267">
        <v>0</v>
      </c>
      <c r="DN29" s="267">
        <v>0</v>
      </c>
      <c r="DO29" s="267">
        <v>0</v>
      </c>
      <c r="DP29" s="267">
        <v>0</v>
      </c>
      <c r="DQ29" s="267">
        <v>0</v>
      </c>
      <c r="DR29" s="267">
        <v>0</v>
      </c>
      <c r="DS29" s="267">
        <v>0</v>
      </c>
      <c r="DT29" s="267">
        <v>0</v>
      </c>
      <c r="DU29" s="267">
        <v>0</v>
      </c>
      <c r="DV29" s="267">
        <v>0</v>
      </c>
      <c r="DW29" s="267">
        <v>0</v>
      </c>
      <c r="DX29" s="267">
        <v>0</v>
      </c>
      <c r="DY29" s="267"/>
      <c r="DZ29" s="267"/>
      <c r="EA29" s="267"/>
      <c r="EB29" s="260">
        <f t="shared" si="0"/>
        <v>0</v>
      </c>
      <c r="EC29" s="260">
        <f t="shared" si="1"/>
        <v>0</v>
      </c>
      <c r="ED29" s="260">
        <f t="shared" si="2"/>
        <v>0</v>
      </c>
      <c r="EE29" s="260">
        <f t="shared" si="3"/>
        <v>0</v>
      </c>
      <c r="EF29" s="260">
        <f t="shared" si="4"/>
        <v>0</v>
      </c>
      <c r="EG29" s="260">
        <f t="shared" si="5"/>
        <v>0</v>
      </c>
      <c r="EH29" s="260">
        <f t="shared" si="6"/>
        <v>0</v>
      </c>
    </row>
    <row r="30" spans="1:138">
      <c r="A30" s="266" t="s">
        <v>137</v>
      </c>
      <c r="B30" s="267">
        <v>312451.7</v>
      </c>
      <c r="C30" s="267">
        <v>0</v>
      </c>
      <c r="D30" s="267">
        <v>0</v>
      </c>
      <c r="E30" s="267">
        <v>0</v>
      </c>
      <c r="F30" s="267">
        <v>156527.83000000002</v>
      </c>
      <c r="G30" s="267">
        <v>0</v>
      </c>
      <c r="H30" s="267">
        <v>0</v>
      </c>
      <c r="I30" s="267">
        <v>0</v>
      </c>
      <c r="J30" s="267">
        <v>0</v>
      </c>
      <c r="K30" s="267">
        <v>9783</v>
      </c>
      <c r="L30" s="267">
        <v>0</v>
      </c>
      <c r="M30" s="267">
        <v>0</v>
      </c>
      <c r="N30" s="267">
        <v>0</v>
      </c>
      <c r="O30" s="267">
        <v>0</v>
      </c>
      <c r="P30" s="267">
        <v>0</v>
      </c>
      <c r="Q30" s="267">
        <v>195</v>
      </c>
      <c r="R30" s="267">
        <v>0</v>
      </c>
      <c r="S30" s="267">
        <v>0</v>
      </c>
      <c r="T30" s="267">
        <v>0</v>
      </c>
      <c r="U30" s="267">
        <v>0</v>
      </c>
      <c r="V30" s="267">
        <v>0</v>
      </c>
      <c r="W30" s="267">
        <v>0</v>
      </c>
      <c r="X30" s="267">
        <v>14865.73</v>
      </c>
      <c r="Y30" s="267">
        <v>0</v>
      </c>
      <c r="Z30" s="267">
        <v>0</v>
      </c>
      <c r="AA30" s="267">
        <v>25249.89</v>
      </c>
      <c r="AB30" s="267">
        <v>3620.68</v>
      </c>
      <c r="AC30" s="267">
        <v>0</v>
      </c>
      <c r="AD30" s="267">
        <v>0</v>
      </c>
      <c r="AE30" s="267">
        <v>0</v>
      </c>
      <c r="AF30" s="267">
        <v>102209.56999999999</v>
      </c>
      <c r="AG30" s="267">
        <v>14865.73</v>
      </c>
      <c r="AH30" s="267">
        <v>0</v>
      </c>
      <c r="AI30" s="267">
        <v>0</v>
      </c>
      <c r="AJ30" s="267">
        <v>0</v>
      </c>
      <c r="AK30" s="267">
        <v>0</v>
      </c>
      <c r="AL30" s="267">
        <v>0</v>
      </c>
      <c r="AM30" s="267">
        <v>0</v>
      </c>
      <c r="AN30" s="267">
        <v>0</v>
      </c>
      <c r="AO30" s="267">
        <v>0</v>
      </c>
      <c r="AP30" s="267">
        <v>0</v>
      </c>
      <c r="AQ30" s="267">
        <v>0</v>
      </c>
      <c r="AR30" s="267">
        <v>0</v>
      </c>
      <c r="AS30" s="267">
        <v>0</v>
      </c>
      <c r="AT30" s="267">
        <v>0</v>
      </c>
      <c r="AU30" s="267">
        <v>0</v>
      </c>
      <c r="AV30" s="267">
        <v>0</v>
      </c>
      <c r="AW30" s="267">
        <v>0</v>
      </c>
      <c r="AX30" s="267">
        <v>0</v>
      </c>
      <c r="AY30" s="267">
        <v>0</v>
      </c>
      <c r="AZ30" s="267">
        <v>3620.68</v>
      </c>
      <c r="BA30" s="267">
        <v>0</v>
      </c>
      <c r="BB30" s="267">
        <v>0</v>
      </c>
      <c r="BC30" s="267">
        <v>0</v>
      </c>
      <c r="BD30" s="267">
        <v>0</v>
      </c>
      <c r="BE30" s="267">
        <v>0</v>
      </c>
      <c r="BF30" s="267">
        <v>102209.56999999999</v>
      </c>
      <c r="BG30" s="267">
        <v>4475</v>
      </c>
      <c r="BH30" s="267">
        <v>0</v>
      </c>
      <c r="BI30" s="267">
        <v>6716</v>
      </c>
      <c r="BJ30" s="267">
        <v>11640.03</v>
      </c>
      <c r="BK30" s="267">
        <v>0</v>
      </c>
      <c r="BL30" s="267">
        <v>6000</v>
      </c>
      <c r="BM30" s="267">
        <v>14085.7</v>
      </c>
      <c r="BN30" s="267">
        <v>2726</v>
      </c>
      <c r="BO30" s="267">
        <v>9194.8100000000013</v>
      </c>
      <c r="BP30" s="267">
        <v>0</v>
      </c>
      <c r="BQ30" s="267">
        <v>7281.78</v>
      </c>
      <c r="BR30" s="267">
        <v>0</v>
      </c>
      <c r="BS30" s="267">
        <v>-1375</v>
      </c>
      <c r="BT30" s="267">
        <v>3516</v>
      </c>
      <c r="BU30" s="267">
        <v>4661.55</v>
      </c>
      <c r="BV30" s="267">
        <v>6467.75</v>
      </c>
      <c r="BW30" s="267">
        <v>3182</v>
      </c>
      <c r="BX30" s="267">
        <v>0</v>
      </c>
      <c r="BY30" s="267">
        <v>598</v>
      </c>
      <c r="BZ30" s="267">
        <v>2750</v>
      </c>
      <c r="CA30" s="267">
        <v>6161</v>
      </c>
      <c r="CB30" s="267">
        <v>0</v>
      </c>
      <c r="CC30" s="267">
        <v>0</v>
      </c>
      <c r="CD30" s="267">
        <v>0</v>
      </c>
      <c r="CE30" s="267">
        <v>0</v>
      </c>
      <c r="CF30" s="267">
        <v>0</v>
      </c>
      <c r="CG30" s="267">
        <v>0</v>
      </c>
      <c r="CH30" s="267">
        <v>0</v>
      </c>
      <c r="CI30" s="267">
        <v>0</v>
      </c>
      <c r="CJ30" s="267">
        <v>0</v>
      </c>
      <c r="CK30" s="267">
        <v>0</v>
      </c>
      <c r="CL30" s="267">
        <v>0</v>
      </c>
      <c r="CM30" s="267">
        <v>0</v>
      </c>
      <c r="CN30" s="267">
        <v>0</v>
      </c>
      <c r="CO30" s="267">
        <v>0</v>
      </c>
      <c r="CP30" s="267">
        <v>520</v>
      </c>
      <c r="CQ30" s="267">
        <v>7885.95</v>
      </c>
      <c r="CR30" s="267">
        <v>0</v>
      </c>
      <c r="CS30" s="267">
        <v>0</v>
      </c>
      <c r="CT30" s="267">
        <v>0</v>
      </c>
      <c r="CU30" s="267">
        <v>0</v>
      </c>
      <c r="CV30" s="267">
        <v>0</v>
      </c>
      <c r="CW30" s="267">
        <v>5723</v>
      </c>
      <c r="CX30" s="267">
        <v>0</v>
      </c>
      <c r="CY30" s="267">
        <v>0</v>
      </c>
      <c r="CZ30" s="267">
        <v>0</v>
      </c>
      <c r="DA30" s="267">
        <v>0</v>
      </c>
      <c r="DB30" s="267">
        <v>0</v>
      </c>
      <c r="DC30" s="267">
        <v>0</v>
      </c>
      <c r="DD30" s="267">
        <v>0</v>
      </c>
      <c r="DE30" s="267">
        <v>0</v>
      </c>
      <c r="DF30" s="267">
        <v>0</v>
      </c>
      <c r="DG30" s="267">
        <v>0</v>
      </c>
      <c r="DH30" s="267">
        <v>0</v>
      </c>
      <c r="DI30" s="267">
        <v>0</v>
      </c>
      <c r="DJ30" s="267">
        <v>0</v>
      </c>
      <c r="DK30" s="267">
        <v>0</v>
      </c>
      <c r="DL30" s="267">
        <v>0</v>
      </c>
      <c r="DM30" s="267">
        <v>0</v>
      </c>
      <c r="DN30" s="267">
        <v>0</v>
      </c>
      <c r="DO30" s="267">
        <v>0</v>
      </c>
      <c r="DP30" s="267">
        <v>0</v>
      </c>
      <c r="DQ30" s="267">
        <v>0</v>
      </c>
      <c r="DR30" s="267">
        <v>0</v>
      </c>
      <c r="DS30" s="267">
        <v>0</v>
      </c>
      <c r="DT30" s="267">
        <v>0</v>
      </c>
      <c r="DU30" s="267">
        <v>0</v>
      </c>
      <c r="DV30" s="267">
        <v>0</v>
      </c>
      <c r="DW30" s="267">
        <v>0</v>
      </c>
      <c r="DX30" s="267">
        <v>0</v>
      </c>
      <c r="DY30" s="267"/>
      <c r="DZ30" s="267"/>
      <c r="EA30" s="267"/>
      <c r="EB30" s="260">
        <f t="shared" si="0"/>
        <v>0</v>
      </c>
      <c r="EC30" s="260">
        <f t="shared" si="1"/>
        <v>0</v>
      </c>
      <c r="ED30" s="260">
        <f t="shared" si="2"/>
        <v>0</v>
      </c>
      <c r="EE30" s="260">
        <f t="shared" si="3"/>
        <v>0</v>
      </c>
      <c r="EF30" s="260">
        <f t="shared" si="4"/>
        <v>0</v>
      </c>
      <c r="EG30" s="260">
        <f t="shared" si="5"/>
        <v>0</v>
      </c>
      <c r="EH30" s="260">
        <f t="shared" si="6"/>
        <v>0</v>
      </c>
    </row>
    <row r="31" spans="1:138">
      <c r="A31" s="266" t="s">
        <v>138</v>
      </c>
      <c r="B31" s="267">
        <v>1617378.47</v>
      </c>
      <c r="C31" s="267">
        <v>0</v>
      </c>
      <c r="D31" s="267">
        <v>0</v>
      </c>
      <c r="E31" s="267">
        <v>0</v>
      </c>
      <c r="F31" s="267">
        <v>0</v>
      </c>
      <c r="G31" s="267">
        <v>0</v>
      </c>
      <c r="H31" s="267">
        <v>0</v>
      </c>
      <c r="I31" s="267">
        <v>0</v>
      </c>
      <c r="J31" s="267">
        <v>0</v>
      </c>
      <c r="K31" s="267">
        <v>0</v>
      </c>
      <c r="L31" s="267">
        <v>0</v>
      </c>
      <c r="M31" s="267">
        <v>0</v>
      </c>
      <c r="N31" s="267">
        <v>0</v>
      </c>
      <c r="O31" s="267">
        <v>0</v>
      </c>
      <c r="P31" s="267">
        <v>0</v>
      </c>
      <c r="Q31" s="267">
        <v>0</v>
      </c>
      <c r="R31" s="267">
        <v>0</v>
      </c>
      <c r="S31" s="267">
        <v>0</v>
      </c>
      <c r="T31" s="267">
        <v>0</v>
      </c>
      <c r="U31" s="267">
        <v>0</v>
      </c>
      <c r="V31" s="267">
        <v>0</v>
      </c>
      <c r="W31" s="267">
        <v>0</v>
      </c>
      <c r="X31" s="267">
        <v>0</v>
      </c>
      <c r="Y31" s="267">
        <v>0</v>
      </c>
      <c r="Z31" s="267">
        <v>0</v>
      </c>
      <c r="AA31" s="267">
        <v>19500</v>
      </c>
      <c r="AB31" s="267">
        <v>0</v>
      </c>
      <c r="AC31" s="267">
        <v>0</v>
      </c>
      <c r="AD31" s="267">
        <v>0</v>
      </c>
      <c r="AE31" s="267">
        <v>0</v>
      </c>
      <c r="AF31" s="267">
        <v>1597878.47</v>
      </c>
      <c r="AG31" s="267">
        <v>0</v>
      </c>
      <c r="AH31" s="267">
        <v>0</v>
      </c>
      <c r="AI31" s="267">
        <v>0</v>
      </c>
      <c r="AJ31" s="267">
        <v>0</v>
      </c>
      <c r="AK31" s="267">
        <v>0</v>
      </c>
      <c r="AL31" s="267">
        <v>0</v>
      </c>
      <c r="AM31" s="267">
        <v>0</v>
      </c>
      <c r="AN31" s="267">
        <v>0</v>
      </c>
      <c r="AO31" s="267">
        <v>0</v>
      </c>
      <c r="AP31" s="267">
        <v>0</v>
      </c>
      <c r="AQ31" s="267">
        <v>0</v>
      </c>
      <c r="AR31" s="267">
        <v>0</v>
      </c>
      <c r="AS31" s="267">
        <v>0</v>
      </c>
      <c r="AT31" s="267">
        <v>0</v>
      </c>
      <c r="AU31" s="267">
        <v>0</v>
      </c>
      <c r="AV31" s="267">
        <v>0</v>
      </c>
      <c r="AW31" s="267">
        <v>0</v>
      </c>
      <c r="AX31" s="267">
        <v>0</v>
      </c>
      <c r="AY31" s="267">
        <v>0</v>
      </c>
      <c r="AZ31" s="267">
        <v>0</v>
      </c>
      <c r="BA31" s="267">
        <v>0</v>
      </c>
      <c r="BB31" s="267">
        <v>0</v>
      </c>
      <c r="BC31" s="267">
        <v>147000</v>
      </c>
      <c r="BD31" s="267">
        <v>0</v>
      </c>
      <c r="BE31" s="267">
        <v>132555</v>
      </c>
      <c r="BF31" s="267">
        <v>1318323.47</v>
      </c>
      <c r="BG31" s="267">
        <v>37670</v>
      </c>
      <c r="BH31" s="267">
        <v>74700</v>
      </c>
      <c r="BI31" s="267">
        <v>89492</v>
      </c>
      <c r="BJ31" s="267">
        <v>29274</v>
      </c>
      <c r="BK31" s="267">
        <v>13912</v>
      </c>
      <c r="BL31" s="267">
        <v>6661</v>
      </c>
      <c r="BM31" s="267">
        <v>6266</v>
      </c>
      <c r="BN31" s="267">
        <v>22623</v>
      </c>
      <c r="BO31" s="267">
        <v>91325</v>
      </c>
      <c r="BP31" s="267">
        <v>9135</v>
      </c>
      <c r="BQ31" s="267">
        <v>1375</v>
      </c>
      <c r="BR31" s="267">
        <v>14876</v>
      </c>
      <c r="BS31" s="267">
        <v>25263.98</v>
      </c>
      <c r="BT31" s="267">
        <v>2996</v>
      </c>
      <c r="BU31" s="267">
        <v>1700</v>
      </c>
      <c r="BV31" s="267">
        <v>-17713.400000000001</v>
      </c>
      <c r="BW31" s="267">
        <v>3918</v>
      </c>
      <c r="BX31" s="267">
        <v>31341</v>
      </c>
      <c r="BY31" s="267">
        <v>2537</v>
      </c>
      <c r="BZ31" s="267">
        <v>24025</v>
      </c>
      <c r="CA31" s="267">
        <v>7185</v>
      </c>
      <c r="CB31" s="267">
        <v>5414</v>
      </c>
      <c r="CC31" s="267">
        <v>26500.11</v>
      </c>
      <c r="CD31" s="267">
        <v>945</v>
      </c>
      <c r="CE31" s="267">
        <v>1521</v>
      </c>
      <c r="CF31" s="267">
        <v>14994</v>
      </c>
      <c r="CG31" s="267">
        <v>14490</v>
      </c>
      <c r="CH31" s="267">
        <v>24321</v>
      </c>
      <c r="CI31" s="267">
        <v>10931</v>
      </c>
      <c r="CJ31" s="267">
        <v>243636</v>
      </c>
      <c r="CK31" s="267">
        <v>7873</v>
      </c>
      <c r="CL31" s="267">
        <v>2189</v>
      </c>
      <c r="CM31" s="267">
        <v>111</v>
      </c>
      <c r="CN31" s="267">
        <v>1128</v>
      </c>
      <c r="CO31" s="267">
        <v>3933</v>
      </c>
      <c r="CP31" s="267">
        <v>11353</v>
      </c>
      <c r="CQ31" s="267">
        <v>66270</v>
      </c>
      <c r="CR31" s="267">
        <v>703</v>
      </c>
      <c r="CS31" s="267">
        <v>1953</v>
      </c>
      <c r="CT31" s="267">
        <v>4528.6000000000004</v>
      </c>
      <c r="CU31" s="267">
        <v>4645</v>
      </c>
      <c r="CV31" s="267">
        <v>611</v>
      </c>
      <c r="CW31" s="267">
        <v>619</v>
      </c>
      <c r="CX31" s="267">
        <v>32027</v>
      </c>
      <c r="CY31" s="267">
        <v>20971</v>
      </c>
      <c r="CZ31" s="267">
        <v>8082</v>
      </c>
      <c r="DA31" s="267">
        <v>7724</v>
      </c>
      <c r="DB31" s="267">
        <v>64423</v>
      </c>
      <c r="DC31" s="267">
        <v>12664</v>
      </c>
      <c r="DD31" s="267">
        <v>1329</v>
      </c>
      <c r="DE31" s="267">
        <v>9957</v>
      </c>
      <c r="DF31" s="267">
        <v>13533</v>
      </c>
      <c r="DG31" s="267">
        <v>4017</v>
      </c>
      <c r="DH31" s="267">
        <v>2350</v>
      </c>
      <c r="DI31" s="267">
        <v>3362</v>
      </c>
      <c r="DJ31" s="267">
        <v>6222</v>
      </c>
      <c r="DK31" s="267">
        <v>35622</v>
      </c>
      <c r="DL31" s="267">
        <v>348</v>
      </c>
      <c r="DM31" s="267">
        <v>32076.73</v>
      </c>
      <c r="DN31" s="267">
        <v>11515</v>
      </c>
      <c r="DO31" s="267">
        <v>11250.95</v>
      </c>
      <c r="DP31" s="267">
        <v>6846.5</v>
      </c>
      <c r="DQ31" s="267">
        <v>7410</v>
      </c>
      <c r="DR31" s="267">
        <v>30924</v>
      </c>
      <c r="DS31" s="267">
        <v>45354</v>
      </c>
      <c r="DT31" s="267">
        <v>23085</v>
      </c>
      <c r="DU31" s="267">
        <v>0</v>
      </c>
      <c r="DV31" s="267">
        <v>0</v>
      </c>
      <c r="DW31" s="267">
        <v>0</v>
      </c>
      <c r="DX31" s="267">
        <v>0</v>
      </c>
      <c r="DY31" s="267"/>
      <c r="DZ31" s="267"/>
      <c r="EA31" s="267"/>
      <c r="EB31" s="260">
        <f t="shared" si="0"/>
        <v>0</v>
      </c>
      <c r="EC31" s="260">
        <f t="shared" si="1"/>
        <v>0</v>
      </c>
      <c r="ED31" s="260">
        <f t="shared" si="2"/>
        <v>0</v>
      </c>
      <c r="EE31" s="260">
        <f t="shared" si="3"/>
        <v>0</v>
      </c>
      <c r="EF31" s="260">
        <f t="shared" si="4"/>
        <v>0</v>
      </c>
      <c r="EG31" s="260">
        <f t="shared" si="5"/>
        <v>0</v>
      </c>
      <c r="EH31" s="260">
        <f t="shared" si="6"/>
        <v>0</v>
      </c>
    </row>
    <row r="32" spans="1:138">
      <c r="A32" s="266" t="s">
        <v>139</v>
      </c>
      <c r="B32" s="267">
        <v>326.2</v>
      </c>
      <c r="C32" s="267">
        <v>0</v>
      </c>
      <c r="D32" s="267">
        <v>0</v>
      </c>
      <c r="E32" s="267">
        <v>0</v>
      </c>
      <c r="F32" s="267">
        <v>0</v>
      </c>
      <c r="G32" s="267">
        <v>0</v>
      </c>
      <c r="H32" s="267">
        <v>0</v>
      </c>
      <c r="I32" s="267">
        <v>0</v>
      </c>
      <c r="J32" s="267">
        <v>0</v>
      </c>
      <c r="K32" s="267">
        <v>0</v>
      </c>
      <c r="L32" s="267">
        <v>0</v>
      </c>
      <c r="M32" s="267">
        <v>0</v>
      </c>
      <c r="N32" s="267">
        <v>0</v>
      </c>
      <c r="O32" s="267">
        <v>0</v>
      </c>
      <c r="P32" s="267">
        <v>0</v>
      </c>
      <c r="Q32" s="267">
        <v>0</v>
      </c>
      <c r="R32" s="267">
        <v>0</v>
      </c>
      <c r="S32" s="267">
        <v>0</v>
      </c>
      <c r="T32" s="267">
        <v>0</v>
      </c>
      <c r="U32" s="267">
        <v>0</v>
      </c>
      <c r="V32" s="267">
        <v>0</v>
      </c>
      <c r="W32" s="267">
        <v>0</v>
      </c>
      <c r="X32" s="267">
        <v>0</v>
      </c>
      <c r="Y32" s="267">
        <v>0</v>
      </c>
      <c r="Z32" s="267">
        <v>0</v>
      </c>
      <c r="AA32" s="267">
        <v>0</v>
      </c>
      <c r="AB32" s="267">
        <v>0</v>
      </c>
      <c r="AC32" s="267">
        <v>0</v>
      </c>
      <c r="AD32" s="267">
        <v>0</v>
      </c>
      <c r="AE32" s="267">
        <v>326.2</v>
      </c>
      <c r="AF32" s="267">
        <v>0</v>
      </c>
      <c r="AG32" s="267">
        <v>0</v>
      </c>
      <c r="AH32" s="267">
        <v>0</v>
      </c>
      <c r="AI32" s="267">
        <v>0</v>
      </c>
      <c r="AJ32" s="267">
        <v>0</v>
      </c>
      <c r="AK32" s="267">
        <v>0</v>
      </c>
      <c r="AL32" s="267">
        <v>0</v>
      </c>
      <c r="AM32" s="267">
        <v>0</v>
      </c>
      <c r="AN32" s="267">
        <v>0</v>
      </c>
      <c r="AO32" s="267">
        <v>0</v>
      </c>
      <c r="AP32" s="267">
        <v>0</v>
      </c>
      <c r="AQ32" s="267">
        <v>0</v>
      </c>
      <c r="AR32" s="267">
        <v>0</v>
      </c>
      <c r="AS32" s="267">
        <v>0</v>
      </c>
      <c r="AT32" s="267">
        <v>0</v>
      </c>
      <c r="AU32" s="267">
        <v>0</v>
      </c>
      <c r="AV32" s="267">
        <v>0</v>
      </c>
      <c r="AW32" s="267">
        <v>0</v>
      </c>
      <c r="AX32" s="267">
        <v>0</v>
      </c>
      <c r="AY32" s="267">
        <v>0</v>
      </c>
      <c r="AZ32" s="267">
        <v>0</v>
      </c>
      <c r="BA32" s="267">
        <v>0</v>
      </c>
      <c r="BB32" s="267">
        <v>0</v>
      </c>
      <c r="BC32" s="267">
        <v>0</v>
      </c>
      <c r="BD32" s="267">
        <v>0</v>
      </c>
      <c r="BE32" s="267">
        <v>0</v>
      </c>
      <c r="BF32" s="267">
        <v>0</v>
      </c>
      <c r="BG32" s="267">
        <v>0</v>
      </c>
      <c r="BH32" s="267">
        <v>0</v>
      </c>
      <c r="BI32" s="267">
        <v>0</v>
      </c>
      <c r="BJ32" s="267">
        <v>0</v>
      </c>
      <c r="BK32" s="267">
        <v>0</v>
      </c>
      <c r="BL32" s="267">
        <v>0</v>
      </c>
      <c r="BM32" s="267">
        <v>0</v>
      </c>
      <c r="BN32" s="267">
        <v>0</v>
      </c>
      <c r="BO32" s="267">
        <v>0</v>
      </c>
      <c r="BP32" s="267">
        <v>0</v>
      </c>
      <c r="BQ32" s="267">
        <v>0</v>
      </c>
      <c r="BR32" s="267">
        <v>0</v>
      </c>
      <c r="BS32" s="267">
        <v>0</v>
      </c>
      <c r="BT32" s="267">
        <v>0</v>
      </c>
      <c r="BU32" s="267">
        <v>0</v>
      </c>
      <c r="BV32" s="267">
        <v>0</v>
      </c>
      <c r="BW32" s="267">
        <v>0</v>
      </c>
      <c r="BX32" s="267">
        <v>0</v>
      </c>
      <c r="BY32" s="267">
        <v>0</v>
      </c>
      <c r="BZ32" s="267">
        <v>0</v>
      </c>
      <c r="CA32" s="267">
        <v>0</v>
      </c>
      <c r="CB32" s="267">
        <v>0</v>
      </c>
      <c r="CC32" s="267">
        <v>0</v>
      </c>
      <c r="CD32" s="267">
        <v>0</v>
      </c>
      <c r="CE32" s="267">
        <v>0</v>
      </c>
      <c r="CF32" s="267">
        <v>0</v>
      </c>
      <c r="CG32" s="267">
        <v>0</v>
      </c>
      <c r="CH32" s="267">
        <v>0</v>
      </c>
      <c r="CI32" s="267">
        <v>0</v>
      </c>
      <c r="CJ32" s="267">
        <v>0</v>
      </c>
      <c r="CK32" s="267">
        <v>0</v>
      </c>
      <c r="CL32" s="267">
        <v>0</v>
      </c>
      <c r="CM32" s="267">
        <v>0</v>
      </c>
      <c r="CN32" s="267">
        <v>0</v>
      </c>
      <c r="CO32" s="267">
        <v>0</v>
      </c>
      <c r="CP32" s="267">
        <v>0</v>
      </c>
      <c r="CQ32" s="267">
        <v>0</v>
      </c>
      <c r="CR32" s="267">
        <v>0</v>
      </c>
      <c r="CS32" s="267">
        <v>0</v>
      </c>
      <c r="CT32" s="267">
        <v>0</v>
      </c>
      <c r="CU32" s="267">
        <v>0</v>
      </c>
      <c r="CV32" s="267">
        <v>0</v>
      </c>
      <c r="CW32" s="267">
        <v>0</v>
      </c>
      <c r="CX32" s="267">
        <v>0</v>
      </c>
      <c r="CY32" s="267">
        <v>0</v>
      </c>
      <c r="CZ32" s="267">
        <v>0</v>
      </c>
      <c r="DA32" s="267">
        <v>0</v>
      </c>
      <c r="DB32" s="267">
        <v>0</v>
      </c>
      <c r="DC32" s="267">
        <v>0</v>
      </c>
      <c r="DD32" s="267">
        <v>0</v>
      </c>
      <c r="DE32" s="267">
        <v>0</v>
      </c>
      <c r="DF32" s="267">
        <v>0</v>
      </c>
      <c r="DG32" s="267">
        <v>0</v>
      </c>
      <c r="DH32" s="267">
        <v>0</v>
      </c>
      <c r="DI32" s="267">
        <v>0</v>
      </c>
      <c r="DJ32" s="267">
        <v>0</v>
      </c>
      <c r="DK32" s="267">
        <v>0</v>
      </c>
      <c r="DL32" s="267">
        <v>0</v>
      </c>
      <c r="DM32" s="267">
        <v>0</v>
      </c>
      <c r="DN32" s="267">
        <v>0</v>
      </c>
      <c r="DO32" s="267">
        <v>0</v>
      </c>
      <c r="DP32" s="267">
        <v>0</v>
      </c>
      <c r="DQ32" s="267">
        <v>0</v>
      </c>
      <c r="DR32" s="267">
        <v>0</v>
      </c>
      <c r="DS32" s="267">
        <v>0</v>
      </c>
      <c r="DT32" s="267">
        <v>0</v>
      </c>
      <c r="DU32" s="267">
        <v>0</v>
      </c>
      <c r="DV32" s="267">
        <v>0</v>
      </c>
      <c r="DW32" s="267">
        <v>0</v>
      </c>
      <c r="DX32" s="267">
        <v>0</v>
      </c>
      <c r="DY32" s="267"/>
      <c r="DZ32" s="267"/>
      <c r="EA32" s="267"/>
      <c r="EB32" s="260">
        <f t="shared" si="0"/>
        <v>0</v>
      </c>
      <c r="EC32" s="260">
        <f t="shared" si="1"/>
        <v>0</v>
      </c>
      <c r="ED32" s="260">
        <f t="shared" si="2"/>
        <v>0</v>
      </c>
      <c r="EE32" s="260">
        <f t="shared" si="3"/>
        <v>0</v>
      </c>
      <c r="EF32" s="260">
        <f t="shared" si="4"/>
        <v>0</v>
      </c>
      <c r="EG32" s="260">
        <f t="shared" si="5"/>
        <v>0</v>
      </c>
      <c r="EH32" s="260">
        <f t="shared" si="6"/>
        <v>0</v>
      </c>
    </row>
    <row r="33" spans="1:138" s="270" customFormat="1">
      <c r="A33" s="268" t="s">
        <v>119</v>
      </c>
      <c r="B33" s="267">
        <v>12949364.93</v>
      </c>
      <c r="C33" s="267">
        <v>122284.45</v>
      </c>
      <c r="D33" s="267">
        <v>78935.740000000005</v>
      </c>
      <c r="E33" s="267">
        <v>416731.87</v>
      </c>
      <c r="F33" s="267">
        <v>520002.58999999997</v>
      </c>
      <c r="G33" s="267">
        <v>79453.17</v>
      </c>
      <c r="H33" s="267">
        <v>53842.73</v>
      </c>
      <c r="I33" s="267">
        <v>33701.42</v>
      </c>
      <c r="J33" s="267">
        <v>0</v>
      </c>
      <c r="K33" s="267">
        <v>51404.62</v>
      </c>
      <c r="L33" s="267">
        <v>27683.15</v>
      </c>
      <c r="M33" s="267">
        <v>152072.46999999997</v>
      </c>
      <c r="N33" s="267">
        <v>97142.080000000002</v>
      </c>
      <c r="O33" s="267">
        <v>106801.86</v>
      </c>
      <c r="P33" s="267">
        <v>13997.11</v>
      </c>
      <c r="Q33" s="267">
        <v>72884.38</v>
      </c>
      <c r="R33" s="267">
        <v>32405.25</v>
      </c>
      <c r="S33" s="267">
        <v>1463.13</v>
      </c>
      <c r="T33" s="267">
        <v>0</v>
      </c>
      <c r="U33" s="267">
        <v>0</v>
      </c>
      <c r="V33" s="267">
        <v>1152.98</v>
      </c>
      <c r="W33" s="267">
        <v>0</v>
      </c>
      <c r="X33" s="267">
        <v>462572.93000000005</v>
      </c>
      <c r="Y33" s="267">
        <v>3324932.27</v>
      </c>
      <c r="Z33" s="267">
        <v>440652.52999999997</v>
      </c>
      <c r="AA33" s="267">
        <v>1095495.0999999999</v>
      </c>
      <c r="AB33" s="267">
        <v>83415.040000000008</v>
      </c>
      <c r="AC33" s="267">
        <v>123604.18</v>
      </c>
      <c r="AD33" s="267">
        <v>0</v>
      </c>
      <c r="AE33" s="267">
        <v>81244.549999999988</v>
      </c>
      <c r="AF33" s="267">
        <v>5475489.3299999991</v>
      </c>
      <c r="AG33" s="267">
        <v>119852.1</v>
      </c>
      <c r="AH33" s="267">
        <v>27077.23</v>
      </c>
      <c r="AI33" s="267">
        <v>28373.15</v>
      </c>
      <c r="AJ33" s="267">
        <v>166470.61000000002</v>
      </c>
      <c r="AK33" s="267">
        <v>28448.11</v>
      </c>
      <c r="AL33" s="267">
        <v>52327.649999999994</v>
      </c>
      <c r="AM33" s="267">
        <v>40024.080000000002</v>
      </c>
      <c r="AN33" s="267">
        <v>187378.97999999998</v>
      </c>
      <c r="AO33" s="267">
        <v>1400628.36</v>
      </c>
      <c r="AP33" s="267">
        <v>351924.13</v>
      </c>
      <c r="AQ33" s="267">
        <v>699854.73</v>
      </c>
      <c r="AR33" s="267">
        <v>333437.34000000003</v>
      </c>
      <c r="AS33" s="267">
        <v>257880.40999999997</v>
      </c>
      <c r="AT33" s="267">
        <v>93828.32</v>
      </c>
      <c r="AU33" s="267">
        <v>0</v>
      </c>
      <c r="AV33" s="267">
        <v>37303.32</v>
      </c>
      <c r="AW33" s="267">
        <v>278304.13</v>
      </c>
      <c r="AX33" s="267">
        <v>76290.399999999994</v>
      </c>
      <c r="AY33" s="267">
        <v>48754.68</v>
      </c>
      <c r="AZ33" s="267">
        <v>69756.14</v>
      </c>
      <c r="BA33" s="267">
        <v>13658.900000000001</v>
      </c>
      <c r="BB33" s="267">
        <v>52274.350000000006</v>
      </c>
      <c r="BC33" s="267">
        <v>247350.21</v>
      </c>
      <c r="BD33" s="267">
        <v>80345.45</v>
      </c>
      <c r="BE33" s="267">
        <v>196372.34</v>
      </c>
      <c r="BF33" s="267">
        <v>4899146.9800000004</v>
      </c>
      <c r="BG33" s="267">
        <v>194045.36</v>
      </c>
      <c r="BH33" s="267">
        <v>160204.36000000002</v>
      </c>
      <c r="BI33" s="267">
        <v>198913.91999999998</v>
      </c>
      <c r="BJ33" s="267">
        <v>108810.87000000001</v>
      </c>
      <c r="BK33" s="267">
        <v>88225.91</v>
      </c>
      <c r="BL33" s="267">
        <v>106423.75</v>
      </c>
      <c r="BM33" s="267">
        <v>85451.63</v>
      </c>
      <c r="BN33" s="267">
        <v>103537.97</v>
      </c>
      <c r="BO33" s="267">
        <v>243390.71</v>
      </c>
      <c r="BP33" s="267">
        <v>74120.209999999992</v>
      </c>
      <c r="BQ33" s="267">
        <v>188240.95</v>
      </c>
      <c r="BR33" s="267">
        <v>47188.32</v>
      </c>
      <c r="BS33" s="267">
        <v>176999.81</v>
      </c>
      <c r="BT33" s="267">
        <v>94437.98000000001</v>
      </c>
      <c r="BU33" s="267">
        <v>70669.290000000008</v>
      </c>
      <c r="BV33" s="267">
        <v>25537.770000000004</v>
      </c>
      <c r="BW33" s="267">
        <v>42041.919999999998</v>
      </c>
      <c r="BX33" s="267">
        <v>102263.23000000001</v>
      </c>
      <c r="BY33" s="267">
        <v>24897.13</v>
      </c>
      <c r="BZ33" s="267">
        <v>52030.710000000006</v>
      </c>
      <c r="CA33" s="267">
        <v>47745.719999999994</v>
      </c>
      <c r="CB33" s="267">
        <v>68785.52</v>
      </c>
      <c r="CC33" s="267">
        <v>90881.11</v>
      </c>
      <c r="CD33" s="267">
        <v>32648.5</v>
      </c>
      <c r="CE33" s="267">
        <v>35291.410000000003</v>
      </c>
      <c r="CF33" s="267">
        <v>59383.38</v>
      </c>
      <c r="CG33" s="267">
        <v>30055.919999999998</v>
      </c>
      <c r="CH33" s="267">
        <v>62181.46</v>
      </c>
      <c r="CI33" s="267">
        <v>85565.35</v>
      </c>
      <c r="CJ33" s="267">
        <v>327889.76</v>
      </c>
      <c r="CK33" s="267">
        <v>48217.95</v>
      </c>
      <c r="CL33" s="267">
        <v>23572.059999999998</v>
      </c>
      <c r="CM33" s="267">
        <v>17022.010000000002</v>
      </c>
      <c r="CN33" s="267">
        <v>47007.92</v>
      </c>
      <c r="CO33" s="267">
        <v>21451.730000000003</v>
      </c>
      <c r="CP33" s="267">
        <v>52079.380000000005</v>
      </c>
      <c r="CQ33" s="267">
        <v>109890.45</v>
      </c>
      <c r="CR33" s="267">
        <v>30861.66</v>
      </c>
      <c r="CS33" s="267">
        <v>27724.25</v>
      </c>
      <c r="CT33" s="267">
        <v>41391.14</v>
      </c>
      <c r="CU33" s="267">
        <v>50353.89</v>
      </c>
      <c r="CV33" s="267">
        <v>17709.14</v>
      </c>
      <c r="CW33" s="267">
        <v>36080.28</v>
      </c>
      <c r="CX33" s="267">
        <v>83710.98</v>
      </c>
      <c r="CY33" s="267">
        <v>73813.87</v>
      </c>
      <c r="CZ33" s="267">
        <v>40967.360000000001</v>
      </c>
      <c r="DA33" s="267">
        <v>52955.68</v>
      </c>
      <c r="DB33" s="267">
        <v>101891.88</v>
      </c>
      <c r="DC33" s="267">
        <v>48110.460000000006</v>
      </c>
      <c r="DD33" s="267">
        <v>69593.06</v>
      </c>
      <c r="DE33" s="267">
        <v>57589.31</v>
      </c>
      <c r="DF33" s="267">
        <v>52819.740000000005</v>
      </c>
      <c r="DG33" s="267">
        <v>25872.130000000005</v>
      </c>
      <c r="DH33" s="267">
        <v>38168.21</v>
      </c>
      <c r="DI33" s="267">
        <v>44144.99</v>
      </c>
      <c r="DJ33" s="267">
        <v>12756.43</v>
      </c>
      <c r="DK33" s="267">
        <v>83853.290000000008</v>
      </c>
      <c r="DL33" s="267">
        <v>30787.020000000004</v>
      </c>
      <c r="DM33" s="267">
        <v>77242.720000000001</v>
      </c>
      <c r="DN33" s="267">
        <v>62930.82</v>
      </c>
      <c r="DO33" s="267">
        <v>82096.86</v>
      </c>
      <c r="DP33" s="267">
        <v>42117.020000000004</v>
      </c>
      <c r="DQ33" s="267">
        <v>50558.270000000004</v>
      </c>
      <c r="DR33" s="267">
        <v>46940.45</v>
      </c>
      <c r="DS33" s="267">
        <v>120786.04</v>
      </c>
      <c r="DT33" s="267">
        <v>41210.270000000004</v>
      </c>
      <c r="DU33" s="267">
        <v>0</v>
      </c>
      <c r="DV33" s="267">
        <v>461.51</v>
      </c>
      <c r="DW33" s="267">
        <v>6546.82</v>
      </c>
      <c r="DX33" s="267">
        <v>0</v>
      </c>
      <c r="DY33" s="269"/>
      <c r="DZ33" s="269"/>
      <c r="EA33" s="269"/>
      <c r="EB33" s="260">
        <f t="shared" si="0"/>
        <v>0</v>
      </c>
      <c r="EC33" s="260">
        <f t="shared" si="1"/>
        <v>0</v>
      </c>
      <c r="ED33" s="260">
        <f t="shared" si="2"/>
        <v>0</v>
      </c>
      <c r="EE33" s="260">
        <f t="shared" si="3"/>
        <v>0</v>
      </c>
      <c r="EF33" s="260">
        <f t="shared" si="4"/>
        <v>0</v>
      </c>
      <c r="EG33" s="260">
        <f t="shared" si="5"/>
        <v>0</v>
      </c>
      <c r="EH33" s="260">
        <f t="shared" si="6"/>
        <v>0</v>
      </c>
    </row>
    <row r="34" spans="1:138">
      <c r="A34" s="266" t="s">
        <v>141</v>
      </c>
      <c r="B34" s="267">
        <v>1290809.3599999999</v>
      </c>
      <c r="C34" s="267">
        <v>0</v>
      </c>
      <c r="D34" s="267">
        <v>0</v>
      </c>
      <c r="E34" s="267">
        <v>0</v>
      </c>
      <c r="F34" s="267">
        <v>346501.92</v>
      </c>
      <c r="G34" s="267">
        <v>0</v>
      </c>
      <c r="H34" s="267">
        <v>0</v>
      </c>
      <c r="I34" s="267">
        <v>0</v>
      </c>
      <c r="J34" s="267">
        <v>0</v>
      </c>
      <c r="K34" s="267">
        <v>0</v>
      </c>
      <c r="L34" s="267">
        <v>0</v>
      </c>
      <c r="M34" s="267">
        <v>0</v>
      </c>
      <c r="N34" s="267">
        <v>0</v>
      </c>
      <c r="O34" s="267">
        <v>0</v>
      </c>
      <c r="P34" s="267">
        <v>0</v>
      </c>
      <c r="Q34" s="267">
        <v>14364.96</v>
      </c>
      <c r="R34" s="267">
        <v>0</v>
      </c>
      <c r="S34" s="267">
        <v>0</v>
      </c>
      <c r="T34" s="267">
        <v>0</v>
      </c>
      <c r="U34" s="267">
        <v>0</v>
      </c>
      <c r="V34" s="267">
        <v>0</v>
      </c>
      <c r="W34" s="267">
        <v>0</v>
      </c>
      <c r="X34" s="267">
        <v>40494.369999999995</v>
      </c>
      <c r="Y34" s="267">
        <v>29502.58</v>
      </c>
      <c r="Z34" s="267">
        <v>4749.66</v>
      </c>
      <c r="AA34" s="267">
        <v>27415.919999999998</v>
      </c>
      <c r="AB34" s="267">
        <v>7592.0999999999985</v>
      </c>
      <c r="AC34" s="267">
        <v>0</v>
      </c>
      <c r="AD34" s="267">
        <v>0</v>
      </c>
      <c r="AE34" s="267">
        <v>0</v>
      </c>
      <c r="AF34" s="267">
        <v>820187.85</v>
      </c>
      <c r="AG34" s="267">
        <v>26245.39</v>
      </c>
      <c r="AH34" s="267">
        <v>2374.83</v>
      </c>
      <c r="AI34" s="267">
        <v>2374.83</v>
      </c>
      <c r="AJ34" s="267">
        <v>2374.83</v>
      </c>
      <c r="AK34" s="267">
        <v>2374.83</v>
      </c>
      <c r="AL34" s="267">
        <v>2374.83</v>
      </c>
      <c r="AM34" s="267">
        <v>2374.83</v>
      </c>
      <c r="AN34" s="267">
        <v>6041.84</v>
      </c>
      <c r="AO34" s="267">
        <v>14076.44</v>
      </c>
      <c r="AP34" s="267">
        <v>9384.2999999999993</v>
      </c>
      <c r="AQ34" s="267">
        <v>0</v>
      </c>
      <c r="AR34" s="267">
        <v>0</v>
      </c>
      <c r="AS34" s="267">
        <v>0</v>
      </c>
      <c r="AT34" s="267">
        <v>0</v>
      </c>
      <c r="AU34" s="267">
        <v>0</v>
      </c>
      <c r="AV34" s="267">
        <v>2374.83</v>
      </c>
      <c r="AW34" s="267">
        <v>0</v>
      </c>
      <c r="AX34" s="267">
        <v>0</v>
      </c>
      <c r="AY34" s="267">
        <v>2374.83</v>
      </c>
      <c r="AZ34" s="267">
        <v>7592.0999999999985</v>
      </c>
      <c r="BA34" s="267">
        <v>0</v>
      </c>
      <c r="BB34" s="267">
        <v>50513.56</v>
      </c>
      <c r="BC34" s="267">
        <v>0</v>
      </c>
      <c r="BD34" s="267">
        <v>0</v>
      </c>
      <c r="BE34" s="267">
        <v>0</v>
      </c>
      <c r="BF34" s="267">
        <v>769674.29</v>
      </c>
      <c r="BG34" s="267">
        <v>72483.199999999997</v>
      </c>
      <c r="BH34" s="267">
        <v>44112.26</v>
      </c>
      <c r="BI34" s="267">
        <v>8399.15</v>
      </c>
      <c r="BJ34" s="267">
        <v>0</v>
      </c>
      <c r="BK34" s="267">
        <v>27477.68</v>
      </c>
      <c r="BL34" s="267">
        <v>53071.27</v>
      </c>
      <c r="BM34" s="267">
        <v>18051.03</v>
      </c>
      <c r="BN34" s="267">
        <v>58121</v>
      </c>
      <c r="BO34" s="267">
        <v>0</v>
      </c>
      <c r="BP34" s="267">
        <v>8547.01</v>
      </c>
      <c r="BQ34" s="267">
        <v>12305.1</v>
      </c>
      <c r="BR34" s="267">
        <v>24139.87</v>
      </c>
      <c r="BS34" s="267">
        <v>34947.969999999994</v>
      </c>
      <c r="BT34" s="267">
        <v>17313.07</v>
      </c>
      <c r="BU34" s="267">
        <v>27552.700000000004</v>
      </c>
      <c r="BV34" s="267">
        <v>0</v>
      </c>
      <c r="BW34" s="267">
        <v>36020.07</v>
      </c>
      <c r="BX34" s="267">
        <v>34378.620000000003</v>
      </c>
      <c r="BY34" s="267">
        <v>19833</v>
      </c>
      <c r="BZ34" s="267">
        <v>35670.14</v>
      </c>
      <c r="CA34" s="267">
        <v>24666.420000000002</v>
      </c>
      <c r="CB34" s="267">
        <v>61652.75</v>
      </c>
      <c r="CC34" s="267">
        <v>0</v>
      </c>
      <c r="CD34" s="267">
        <v>3398.06</v>
      </c>
      <c r="CE34" s="267">
        <v>5759.6799999999994</v>
      </c>
      <c r="CF34" s="267">
        <v>0</v>
      </c>
      <c r="CG34" s="267">
        <v>5053</v>
      </c>
      <c r="CH34" s="267">
        <v>5090.67</v>
      </c>
      <c r="CI34" s="267">
        <v>7140</v>
      </c>
      <c r="CJ34" s="267">
        <v>9567.91</v>
      </c>
      <c r="CK34" s="267">
        <v>3418.8</v>
      </c>
      <c r="CL34" s="267">
        <v>8796.119999999999</v>
      </c>
      <c r="CM34" s="267">
        <v>1529.51</v>
      </c>
      <c r="CN34" s="267">
        <v>5176</v>
      </c>
      <c r="CO34" s="267">
        <v>0</v>
      </c>
      <c r="CP34" s="267">
        <v>7649.99</v>
      </c>
      <c r="CQ34" s="267">
        <v>7170.3200000000006</v>
      </c>
      <c r="CR34" s="267">
        <v>1500</v>
      </c>
      <c r="CS34" s="267">
        <v>2586.8599999999997</v>
      </c>
      <c r="CT34" s="267">
        <v>957.41</v>
      </c>
      <c r="CU34" s="267">
        <v>6372</v>
      </c>
      <c r="CV34" s="267">
        <v>0</v>
      </c>
      <c r="CW34" s="267">
        <v>3390.76</v>
      </c>
      <c r="CX34" s="267">
        <v>0</v>
      </c>
      <c r="CY34" s="267">
        <v>420.8</v>
      </c>
      <c r="CZ34" s="267">
        <v>519.36</v>
      </c>
      <c r="DA34" s="267">
        <v>720</v>
      </c>
      <c r="DB34" s="267">
        <v>1155.8400000000001</v>
      </c>
      <c r="DC34" s="267">
        <v>2009.1</v>
      </c>
      <c r="DD34" s="267">
        <v>1585.2</v>
      </c>
      <c r="DE34" s="267">
        <v>2800</v>
      </c>
      <c r="DF34" s="267">
        <v>4217.5599999999995</v>
      </c>
      <c r="DG34" s="267">
        <v>1500</v>
      </c>
      <c r="DH34" s="267">
        <v>664</v>
      </c>
      <c r="DI34" s="267">
        <v>2330.6999999999998</v>
      </c>
      <c r="DJ34" s="267">
        <v>1200</v>
      </c>
      <c r="DK34" s="267">
        <v>4400</v>
      </c>
      <c r="DL34" s="267">
        <v>5609.51</v>
      </c>
      <c r="DM34" s="267">
        <v>0</v>
      </c>
      <c r="DN34" s="267">
        <v>3732.49</v>
      </c>
      <c r="DO34" s="267">
        <v>4375.4400000000005</v>
      </c>
      <c r="DP34" s="267">
        <v>4228.16</v>
      </c>
      <c r="DQ34" s="267">
        <v>7610.32</v>
      </c>
      <c r="DR34" s="267">
        <v>2286.0100000000002</v>
      </c>
      <c r="DS34" s="267">
        <v>7430.4999999999991</v>
      </c>
      <c r="DT34" s="267">
        <v>7579.9000000000005</v>
      </c>
      <c r="DU34" s="267">
        <v>0</v>
      </c>
      <c r="DV34" s="267">
        <v>0</v>
      </c>
      <c r="DW34" s="267">
        <v>0</v>
      </c>
      <c r="DX34" s="267">
        <v>0</v>
      </c>
      <c r="DY34" s="267"/>
      <c r="DZ34" s="267"/>
      <c r="EA34" s="267"/>
      <c r="EB34" s="260">
        <f t="shared" si="0"/>
        <v>0</v>
      </c>
      <c r="EC34" s="260">
        <f t="shared" si="1"/>
        <v>0</v>
      </c>
      <c r="ED34" s="260">
        <f t="shared" si="2"/>
        <v>0</v>
      </c>
      <c r="EE34" s="260">
        <f t="shared" si="3"/>
        <v>0</v>
      </c>
      <c r="EF34" s="260">
        <f t="shared" si="4"/>
        <v>0</v>
      </c>
      <c r="EG34" s="260">
        <f t="shared" si="5"/>
        <v>0</v>
      </c>
      <c r="EH34" s="260">
        <f t="shared" si="6"/>
        <v>0</v>
      </c>
    </row>
    <row r="35" spans="1:138">
      <c r="A35" s="266" t="s">
        <v>142</v>
      </c>
      <c r="B35" s="267">
        <v>705981.49</v>
      </c>
      <c r="C35" s="267">
        <v>5543.1399999999994</v>
      </c>
      <c r="D35" s="267">
        <v>25</v>
      </c>
      <c r="E35" s="267">
        <v>2158.27</v>
      </c>
      <c r="F35" s="267">
        <v>125524.13</v>
      </c>
      <c r="G35" s="267">
        <v>3790.7799999999997</v>
      </c>
      <c r="H35" s="267">
        <v>1448.49</v>
      </c>
      <c r="I35" s="267">
        <v>2067.7600000000002</v>
      </c>
      <c r="J35" s="267">
        <v>0</v>
      </c>
      <c r="K35" s="267">
        <v>2162.0500000000002</v>
      </c>
      <c r="L35" s="267">
        <v>1655.95</v>
      </c>
      <c r="M35" s="267">
        <v>21.36</v>
      </c>
      <c r="N35" s="267">
        <v>596.56999999999994</v>
      </c>
      <c r="O35" s="267">
        <v>2684.3799999999997</v>
      </c>
      <c r="P35" s="267">
        <v>489.21999999999997</v>
      </c>
      <c r="Q35" s="267">
        <v>4716.38</v>
      </c>
      <c r="R35" s="267">
        <v>540.55000000000007</v>
      </c>
      <c r="S35" s="267">
        <v>93.699999999999989</v>
      </c>
      <c r="T35" s="267">
        <v>0</v>
      </c>
      <c r="U35" s="267">
        <v>0</v>
      </c>
      <c r="V35" s="267">
        <v>10.68</v>
      </c>
      <c r="W35" s="267">
        <v>0</v>
      </c>
      <c r="X35" s="267">
        <v>126459.33</v>
      </c>
      <c r="Y35" s="267">
        <v>22231.510000000002</v>
      </c>
      <c r="Z35" s="267">
        <v>12581.48</v>
      </c>
      <c r="AA35" s="267">
        <v>25049.07</v>
      </c>
      <c r="AB35" s="267">
        <v>639.5200000000001</v>
      </c>
      <c r="AC35" s="267">
        <v>2233.2699999999995</v>
      </c>
      <c r="AD35" s="267">
        <v>0</v>
      </c>
      <c r="AE35" s="267">
        <v>31317.05</v>
      </c>
      <c r="AF35" s="267">
        <v>331941.85000000003</v>
      </c>
      <c r="AG35" s="267">
        <v>103068.94999999998</v>
      </c>
      <c r="AH35" s="267">
        <v>2989.3399999999997</v>
      </c>
      <c r="AI35" s="267">
        <v>6887.5199999999995</v>
      </c>
      <c r="AJ35" s="267">
        <v>3996.8</v>
      </c>
      <c r="AK35" s="267">
        <v>4794.24</v>
      </c>
      <c r="AL35" s="267">
        <v>855.59</v>
      </c>
      <c r="AM35" s="267">
        <v>3866.8900000000003</v>
      </c>
      <c r="AN35" s="267">
        <v>3501.04</v>
      </c>
      <c r="AO35" s="267">
        <v>3504.8199999999993</v>
      </c>
      <c r="AP35" s="267">
        <v>4693.83</v>
      </c>
      <c r="AQ35" s="267">
        <v>2441.58</v>
      </c>
      <c r="AR35" s="267">
        <v>1264.75</v>
      </c>
      <c r="AS35" s="267">
        <v>5522.13</v>
      </c>
      <c r="AT35" s="267">
        <v>1303.3600000000001</v>
      </c>
      <c r="AU35" s="267">
        <v>0</v>
      </c>
      <c r="AV35" s="267">
        <v>5652.55</v>
      </c>
      <c r="AW35" s="267">
        <v>2828.79</v>
      </c>
      <c r="AX35" s="267">
        <v>528.4</v>
      </c>
      <c r="AY35" s="267">
        <v>3571.74</v>
      </c>
      <c r="AZ35" s="267">
        <v>618.16</v>
      </c>
      <c r="BA35" s="267">
        <v>21.36</v>
      </c>
      <c r="BB35" s="267">
        <v>9223.49</v>
      </c>
      <c r="BC35" s="267">
        <v>1338.49</v>
      </c>
      <c r="BD35" s="267">
        <v>1430.4899999999998</v>
      </c>
      <c r="BE35" s="267">
        <v>1555.3600000000001</v>
      </c>
      <c r="BF35" s="267">
        <v>318394.02</v>
      </c>
      <c r="BG35" s="267">
        <v>4791.76</v>
      </c>
      <c r="BH35" s="267">
        <v>16813.66</v>
      </c>
      <c r="BI35" s="267">
        <v>17852.37</v>
      </c>
      <c r="BJ35" s="267">
        <v>9854.7799999999988</v>
      </c>
      <c r="BK35" s="267">
        <v>13903.57</v>
      </c>
      <c r="BL35" s="267">
        <v>15604.399999999998</v>
      </c>
      <c r="BM35" s="267">
        <v>2615.4699999999998</v>
      </c>
      <c r="BN35" s="267">
        <v>7151.15</v>
      </c>
      <c r="BO35" s="267">
        <v>7723.2100000000009</v>
      </c>
      <c r="BP35" s="267">
        <v>12577.3</v>
      </c>
      <c r="BQ35" s="267">
        <v>11402.27</v>
      </c>
      <c r="BR35" s="267">
        <v>14048.72</v>
      </c>
      <c r="BS35" s="267">
        <v>25974.940000000002</v>
      </c>
      <c r="BT35" s="267">
        <v>22210.89</v>
      </c>
      <c r="BU35" s="267">
        <v>2672.9</v>
      </c>
      <c r="BV35" s="267">
        <v>2155.92</v>
      </c>
      <c r="BW35" s="267">
        <v>7693.3399999999992</v>
      </c>
      <c r="BX35" s="267">
        <v>2108.58</v>
      </c>
      <c r="BY35" s="267">
        <v>2546.88</v>
      </c>
      <c r="BZ35" s="267">
        <v>8862.49</v>
      </c>
      <c r="CA35" s="267">
        <v>7790.77</v>
      </c>
      <c r="CB35" s="267">
        <v>3846.5699999999997</v>
      </c>
      <c r="CC35" s="267">
        <v>3215.71</v>
      </c>
      <c r="CD35" s="267">
        <v>1475.21</v>
      </c>
      <c r="CE35" s="267">
        <v>787.24</v>
      </c>
      <c r="CF35" s="267">
        <v>1843.54</v>
      </c>
      <c r="CG35" s="267">
        <v>1077.5999999999999</v>
      </c>
      <c r="CH35" s="267">
        <v>1223.04</v>
      </c>
      <c r="CI35" s="267">
        <v>696.8</v>
      </c>
      <c r="CJ35" s="267">
        <v>582.18000000000006</v>
      </c>
      <c r="CK35" s="267">
        <v>2247.7600000000002</v>
      </c>
      <c r="CL35" s="267">
        <v>2208.84</v>
      </c>
      <c r="CM35" s="267">
        <v>1310.0899999999999</v>
      </c>
      <c r="CN35" s="267">
        <v>1844.73</v>
      </c>
      <c r="CO35" s="267">
        <v>1123.52</v>
      </c>
      <c r="CP35" s="267">
        <v>5071.1000000000004</v>
      </c>
      <c r="CQ35" s="267">
        <v>7036.85</v>
      </c>
      <c r="CR35" s="267">
        <v>2006.9</v>
      </c>
      <c r="CS35" s="267">
        <v>2602.69</v>
      </c>
      <c r="CT35" s="267">
        <v>1268.3499999999999</v>
      </c>
      <c r="CU35" s="267">
        <v>1163.8</v>
      </c>
      <c r="CV35" s="267">
        <v>2360.9300000000003</v>
      </c>
      <c r="CW35" s="267">
        <v>1690.71</v>
      </c>
      <c r="CX35" s="267">
        <v>2562.4700000000003</v>
      </c>
      <c r="CY35" s="267">
        <v>485.58000000000004</v>
      </c>
      <c r="CZ35" s="267">
        <v>2359.8000000000002</v>
      </c>
      <c r="DA35" s="267">
        <v>2143.7199999999998</v>
      </c>
      <c r="DB35" s="267">
        <v>1724.6100000000001</v>
      </c>
      <c r="DC35" s="267">
        <v>1938.01</v>
      </c>
      <c r="DD35" s="267">
        <v>3997.64</v>
      </c>
      <c r="DE35" s="267">
        <v>875.08</v>
      </c>
      <c r="DF35" s="267">
        <v>2001.25</v>
      </c>
      <c r="DG35" s="267">
        <v>474.96</v>
      </c>
      <c r="DH35" s="267">
        <v>124.66</v>
      </c>
      <c r="DI35" s="267">
        <v>1177.44</v>
      </c>
      <c r="DJ35" s="267">
        <v>427.23</v>
      </c>
      <c r="DK35" s="267">
        <v>994.44</v>
      </c>
      <c r="DL35" s="267">
        <v>1404.57</v>
      </c>
      <c r="DM35" s="267">
        <v>1535.27</v>
      </c>
      <c r="DN35" s="267">
        <v>2882.6099999999997</v>
      </c>
      <c r="DO35" s="267">
        <v>3270.71</v>
      </c>
      <c r="DP35" s="267">
        <v>11375.69</v>
      </c>
      <c r="DQ35" s="267">
        <v>9878.65</v>
      </c>
      <c r="DR35" s="267">
        <v>945.44</v>
      </c>
      <c r="DS35" s="267">
        <v>982.01</v>
      </c>
      <c r="DT35" s="267">
        <v>1792.6499999999999</v>
      </c>
      <c r="DU35" s="267">
        <v>0</v>
      </c>
      <c r="DV35" s="267">
        <v>0</v>
      </c>
      <c r="DW35" s="267">
        <v>0</v>
      </c>
      <c r="DX35" s="267">
        <v>0</v>
      </c>
      <c r="DY35" s="267"/>
      <c r="DZ35" s="267"/>
      <c r="EA35" s="267"/>
      <c r="EB35" s="260">
        <f t="shared" si="0"/>
        <v>0</v>
      </c>
      <c r="EC35" s="260">
        <f t="shared" si="1"/>
        <v>0</v>
      </c>
      <c r="ED35" s="260">
        <f t="shared" si="2"/>
        <v>0</v>
      </c>
      <c r="EE35" s="260">
        <f t="shared" si="3"/>
        <v>0</v>
      </c>
      <c r="EF35" s="260">
        <f t="shared" si="4"/>
        <v>1.2789769243681803E-13</v>
      </c>
      <c r="EG35" s="260">
        <f t="shared" si="5"/>
        <v>0</v>
      </c>
      <c r="EH35" s="260">
        <f t="shared" si="6"/>
        <v>0</v>
      </c>
    </row>
    <row r="36" spans="1:138">
      <c r="A36" s="266" t="s">
        <v>143</v>
      </c>
      <c r="B36" s="267">
        <v>234213.47</v>
      </c>
      <c r="C36" s="267">
        <v>0</v>
      </c>
      <c r="D36" s="267">
        <v>0</v>
      </c>
      <c r="E36" s="267">
        <v>0</v>
      </c>
      <c r="F36" s="267">
        <v>0</v>
      </c>
      <c r="G36" s="267">
        <v>75102.929999999993</v>
      </c>
      <c r="H36" s="267">
        <v>0</v>
      </c>
      <c r="I36" s="267">
        <v>0</v>
      </c>
      <c r="J36" s="267">
        <v>0</v>
      </c>
      <c r="K36" s="267">
        <v>0</v>
      </c>
      <c r="L36" s="267">
        <v>0</v>
      </c>
      <c r="M36" s="267">
        <v>0</v>
      </c>
      <c r="N36" s="267">
        <v>146226.41999999998</v>
      </c>
      <c r="O36" s="267">
        <v>0</v>
      </c>
      <c r="P36" s="267">
        <v>0</v>
      </c>
      <c r="Q36" s="267">
        <v>0</v>
      </c>
      <c r="R36" s="267">
        <v>0</v>
      </c>
      <c r="S36" s="267">
        <v>0</v>
      </c>
      <c r="T36" s="267">
        <v>0</v>
      </c>
      <c r="U36" s="267">
        <v>0</v>
      </c>
      <c r="V36" s="267">
        <v>0</v>
      </c>
      <c r="W36" s="267">
        <v>0</v>
      </c>
      <c r="X36" s="267">
        <v>0</v>
      </c>
      <c r="Y36" s="267">
        <v>0</v>
      </c>
      <c r="Z36" s="267">
        <v>0</v>
      </c>
      <c r="AA36" s="267">
        <v>0</v>
      </c>
      <c r="AB36" s="267">
        <v>0</v>
      </c>
      <c r="AC36" s="267">
        <v>0</v>
      </c>
      <c r="AD36" s="267">
        <v>0</v>
      </c>
      <c r="AE36" s="267">
        <v>0</v>
      </c>
      <c r="AF36" s="267">
        <v>12884.12</v>
      </c>
      <c r="AG36" s="267">
        <v>0</v>
      </c>
      <c r="AH36" s="267">
        <v>0</v>
      </c>
      <c r="AI36" s="267">
        <v>0</v>
      </c>
      <c r="AJ36" s="267">
        <v>0</v>
      </c>
      <c r="AK36" s="267">
        <v>0</v>
      </c>
      <c r="AL36" s="267">
        <v>0</v>
      </c>
      <c r="AM36" s="267">
        <v>0</v>
      </c>
      <c r="AN36" s="267">
        <v>0</v>
      </c>
      <c r="AO36" s="267">
        <v>0</v>
      </c>
      <c r="AP36" s="267">
        <v>0</v>
      </c>
      <c r="AQ36" s="267">
        <v>0</v>
      </c>
      <c r="AR36" s="267">
        <v>0</v>
      </c>
      <c r="AS36" s="267">
        <v>0</v>
      </c>
      <c r="AT36" s="267">
        <v>0</v>
      </c>
      <c r="AU36" s="267">
        <v>0</v>
      </c>
      <c r="AV36" s="267">
        <v>0</v>
      </c>
      <c r="AW36" s="267">
        <v>0</v>
      </c>
      <c r="AX36" s="267">
        <v>0</v>
      </c>
      <c r="AY36" s="267">
        <v>0</v>
      </c>
      <c r="AZ36" s="267">
        <v>0</v>
      </c>
      <c r="BA36" s="267">
        <v>0</v>
      </c>
      <c r="BB36" s="267">
        <v>0</v>
      </c>
      <c r="BC36" s="267">
        <v>0</v>
      </c>
      <c r="BD36" s="267">
        <v>0</v>
      </c>
      <c r="BE36" s="267">
        <v>0</v>
      </c>
      <c r="BF36" s="267">
        <v>12884.12</v>
      </c>
      <c r="BG36" s="267">
        <v>2830.19</v>
      </c>
      <c r="BH36" s="267">
        <v>0</v>
      </c>
      <c r="BI36" s="267">
        <v>0</v>
      </c>
      <c r="BJ36" s="267">
        <v>0</v>
      </c>
      <c r="BK36" s="267">
        <v>0</v>
      </c>
      <c r="BL36" s="267">
        <v>0</v>
      </c>
      <c r="BM36" s="267">
        <v>0</v>
      </c>
      <c r="BN36" s="267">
        <v>0</v>
      </c>
      <c r="BO36" s="267">
        <v>0</v>
      </c>
      <c r="BP36" s="267">
        <v>0</v>
      </c>
      <c r="BQ36" s="267">
        <v>0</v>
      </c>
      <c r="BR36" s="267">
        <v>0</v>
      </c>
      <c r="BS36" s="267">
        <v>8167.14</v>
      </c>
      <c r="BT36" s="267">
        <v>0</v>
      </c>
      <c r="BU36" s="267">
        <v>0</v>
      </c>
      <c r="BV36" s="267">
        <v>0</v>
      </c>
      <c r="BW36" s="267">
        <v>0</v>
      </c>
      <c r="BX36" s="267">
        <v>0</v>
      </c>
      <c r="BY36" s="267">
        <v>0</v>
      </c>
      <c r="BZ36" s="267">
        <v>0</v>
      </c>
      <c r="CA36" s="267">
        <v>0</v>
      </c>
      <c r="CB36" s="267">
        <v>0</v>
      </c>
      <c r="CC36" s="267">
        <v>0</v>
      </c>
      <c r="CD36" s="267">
        <v>0</v>
      </c>
      <c r="CE36" s="267">
        <v>0</v>
      </c>
      <c r="CF36" s="267">
        <v>0</v>
      </c>
      <c r="CG36" s="267">
        <v>0</v>
      </c>
      <c r="CH36" s="267">
        <v>0</v>
      </c>
      <c r="CI36" s="267">
        <v>0</v>
      </c>
      <c r="CJ36" s="267">
        <v>0</v>
      </c>
      <c r="CK36" s="267">
        <v>0</v>
      </c>
      <c r="CL36" s="267">
        <v>0</v>
      </c>
      <c r="CM36" s="267">
        <v>0</v>
      </c>
      <c r="CN36" s="267">
        <v>0</v>
      </c>
      <c r="CO36" s="267">
        <v>0</v>
      </c>
      <c r="CP36" s="267">
        <v>0</v>
      </c>
      <c r="CQ36" s="267">
        <v>0</v>
      </c>
      <c r="CR36" s="267">
        <v>0</v>
      </c>
      <c r="CS36" s="267">
        <v>0</v>
      </c>
      <c r="CT36" s="267">
        <v>0</v>
      </c>
      <c r="CU36" s="267">
        <v>0</v>
      </c>
      <c r="CV36" s="267">
        <v>0</v>
      </c>
      <c r="CW36" s="267">
        <v>0</v>
      </c>
      <c r="CX36" s="267">
        <v>0</v>
      </c>
      <c r="CY36" s="267">
        <v>0</v>
      </c>
      <c r="CZ36" s="267">
        <v>0</v>
      </c>
      <c r="DA36" s="267">
        <v>0</v>
      </c>
      <c r="DB36" s="267">
        <v>0</v>
      </c>
      <c r="DC36" s="267">
        <v>0</v>
      </c>
      <c r="DD36" s="267">
        <v>0</v>
      </c>
      <c r="DE36" s="267">
        <v>0</v>
      </c>
      <c r="DF36" s="267">
        <v>0</v>
      </c>
      <c r="DG36" s="267">
        <v>0</v>
      </c>
      <c r="DH36" s="267">
        <v>0</v>
      </c>
      <c r="DI36" s="267">
        <v>0</v>
      </c>
      <c r="DJ36" s="267">
        <v>0</v>
      </c>
      <c r="DK36" s="267">
        <v>0</v>
      </c>
      <c r="DL36" s="267">
        <v>0</v>
      </c>
      <c r="DM36" s="267">
        <v>0</v>
      </c>
      <c r="DN36" s="267">
        <v>0</v>
      </c>
      <c r="DO36" s="267">
        <v>0</v>
      </c>
      <c r="DP36" s="267">
        <v>0</v>
      </c>
      <c r="DQ36" s="267">
        <v>1886.79</v>
      </c>
      <c r="DR36" s="267">
        <v>0</v>
      </c>
      <c r="DS36" s="267">
        <v>0</v>
      </c>
      <c r="DT36" s="267">
        <v>0</v>
      </c>
      <c r="DU36" s="267">
        <v>0</v>
      </c>
      <c r="DV36" s="267">
        <v>0</v>
      </c>
      <c r="DW36" s="267">
        <v>0</v>
      </c>
      <c r="DX36" s="267">
        <v>0</v>
      </c>
      <c r="DY36" s="267"/>
      <c r="DZ36" s="267"/>
      <c r="EA36" s="267"/>
      <c r="EB36" s="260">
        <f t="shared" si="0"/>
        <v>0</v>
      </c>
      <c r="EC36" s="260">
        <f t="shared" si="1"/>
        <v>0</v>
      </c>
      <c r="ED36" s="260">
        <f t="shared" si="2"/>
        <v>0</v>
      </c>
      <c r="EE36" s="260">
        <f t="shared" si="3"/>
        <v>0</v>
      </c>
      <c r="EF36" s="260">
        <f t="shared" si="4"/>
        <v>0</v>
      </c>
      <c r="EG36" s="260">
        <f t="shared" si="5"/>
        <v>0</v>
      </c>
      <c r="EH36" s="260">
        <f t="shared" si="6"/>
        <v>0</v>
      </c>
    </row>
    <row r="37" spans="1:138">
      <c r="A37" s="266" t="s">
        <v>144</v>
      </c>
      <c r="B37" s="267">
        <v>792048.07000000007</v>
      </c>
      <c r="C37" s="267">
        <v>0</v>
      </c>
      <c r="D37" s="267">
        <v>0</v>
      </c>
      <c r="E37" s="267">
        <v>0</v>
      </c>
      <c r="F37" s="267">
        <v>124549.79999999999</v>
      </c>
      <c r="G37" s="267">
        <v>0</v>
      </c>
      <c r="H37" s="267">
        <v>0</v>
      </c>
      <c r="I37" s="267">
        <v>0</v>
      </c>
      <c r="J37" s="267">
        <v>0</v>
      </c>
      <c r="K37" s="267">
        <v>0</v>
      </c>
      <c r="L37" s="267">
        <v>0</v>
      </c>
      <c r="M37" s="267">
        <v>0</v>
      </c>
      <c r="N37" s="267">
        <v>0</v>
      </c>
      <c r="O37" s="267">
        <v>0</v>
      </c>
      <c r="P37" s="267">
        <v>0</v>
      </c>
      <c r="Q37" s="267">
        <v>0</v>
      </c>
      <c r="R37" s="267">
        <v>0</v>
      </c>
      <c r="S37" s="267">
        <v>0</v>
      </c>
      <c r="T37" s="267">
        <v>0</v>
      </c>
      <c r="U37" s="267">
        <v>0</v>
      </c>
      <c r="V37" s="267">
        <v>0</v>
      </c>
      <c r="W37" s="267">
        <v>0</v>
      </c>
      <c r="X37" s="267">
        <v>22276.92</v>
      </c>
      <c r="Y37" s="267">
        <v>0</v>
      </c>
      <c r="Z37" s="267">
        <v>6634.92</v>
      </c>
      <c r="AA37" s="267">
        <v>9929.3799999999992</v>
      </c>
      <c r="AB37" s="267">
        <v>2749.6799999999985</v>
      </c>
      <c r="AC37" s="267">
        <v>0</v>
      </c>
      <c r="AD37" s="267">
        <v>0</v>
      </c>
      <c r="AE37" s="267">
        <v>10952</v>
      </c>
      <c r="AF37" s="267">
        <v>614955.37</v>
      </c>
      <c r="AG37" s="267">
        <v>3317.46</v>
      </c>
      <c r="AH37" s="267">
        <v>3317.46</v>
      </c>
      <c r="AI37" s="267">
        <v>3317.46</v>
      </c>
      <c r="AJ37" s="267">
        <v>2372.16</v>
      </c>
      <c r="AK37" s="267">
        <v>3317.46</v>
      </c>
      <c r="AL37" s="267">
        <v>3317.46</v>
      </c>
      <c r="AM37" s="267">
        <v>3317.46</v>
      </c>
      <c r="AN37" s="267">
        <v>0</v>
      </c>
      <c r="AO37" s="267">
        <v>0</v>
      </c>
      <c r="AP37" s="267">
        <v>0</v>
      </c>
      <c r="AQ37" s="267">
        <v>0</v>
      </c>
      <c r="AR37" s="267">
        <v>0</v>
      </c>
      <c r="AS37" s="267">
        <v>0</v>
      </c>
      <c r="AT37" s="267">
        <v>0</v>
      </c>
      <c r="AU37" s="267">
        <v>0</v>
      </c>
      <c r="AV37" s="267">
        <v>3317.46</v>
      </c>
      <c r="AW37" s="267">
        <v>0</v>
      </c>
      <c r="AX37" s="267">
        <v>0</v>
      </c>
      <c r="AY37" s="267">
        <v>3317.46</v>
      </c>
      <c r="AZ37" s="267">
        <v>2749.6799999999985</v>
      </c>
      <c r="BA37" s="267">
        <v>0</v>
      </c>
      <c r="BB37" s="267">
        <v>0</v>
      </c>
      <c r="BC37" s="267">
        <v>0</v>
      </c>
      <c r="BD37" s="267">
        <v>0</v>
      </c>
      <c r="BE37" s="267">
        <v>0</v>
      </c>
      <c r="BF37" s="267">
        <v>614955.37</v>
      </c>
      <c r="BG37" s="267">
        <v>28335.91</v>
      </c>
      <c r="BH37" s="267">
        <v>62537.72</v>
      </c>
      <c r="BI37" s="267">
        <v>13997.82</v>
      </c>
      <c r="BJ37" s="267">
        <v>31600.309999999998</v>
      </c>
      <c r="BK37" s="267">
        <v>42371.71</v>
      </c>
      <c r="BL37" s="267">
        <v>22613.15</v>
      </c>
      <c r="BM37" s="267">
        <v>12093.15</v>
      </c>
      <c r="BN37" s="267">
        <v>34468.400000000001</v>
      </c>
      <c r="BO37" s="267">
        <v>15544.96</v>
      </c>
      <c r="BP37" s="267">
        <v>13870.63</v>
      </c>
      <c r="BQ37" s="267">
        <v>68302.73000000001</v>
      </c>
      <c r="BR37" s="267">
        <v>33063.229999999996</v>
      </c>
      <c r="BS37" s="267">
        <v>50695.399999999994</v>
      </c>
      <c r="BT37" s="267">
        <v>17359.57</v>
      </c>
      <c r="BU37" s="267">
        <v>10040.92</v>
      </c>
      <c r="BV37" s="267">
        <v>750.47</v>
      </c>
      <c r="BW37" s="267">
        <v>33715.360000000001</v>
      </c>
      <c r="BX37" s="267">
        <v>619</v>
      </c>
      <c r="BY37" s="267">
        <v>8212.99</v>
      </c>
      <c r="BZ37" s="267">
        <v>827.54</v>
      </c>
      <c r="CA37" s="267">
        <v>410.91999999999996</v>
      </c>
      <c r="CB37" s="267">
        <v>48281.91</v>
      </c>
      <c r="CC37" s="267">
        <v>308.01</v>
      </c>
      <c r="CD37" s="267">
        <v>174.92000000000002</v>
      </c>
      <c r="CE37" s="267">
        <v>154</v>
      </c>
      <c r="CF37" s="267">
        <v>392.97</v>
      </c>
      <c r="CG37" s="267">
        <v>234.39999999999998</v>
      </c>
      <c r="CH37" s="267">
        <v>3228.0899999999997</v>
      </c>
      <c r="CI37" s="267">
        <v>217.21</v>
      </c>
      <c r="CJ37" s="267">
        <v>182.55</v>
      </c>
      <c r="CK37" s="267">
        <v>197</v>
      </c>
      <c r="CL37" s="267">
        <v>61</v>
      </c>
      <c r="CM37" s="267">
        <v>163.53</v>
      </c>
      <c r="CN37" s="267">
        <v>211.6</v>
      </c>
      <c r="CO37" s="267">
        <v>221.68</v>
      </c>
      <c r="CP37" s="267">
        <v>20548.580000000002</v>
      </c>
      <c r="CQ37" s="267">
        <v>34621.85</v>
      </c>
      <c r="CR37" s="267">
        <v>46</v>
      </c>
      <c r="CS37" s="267">
        <v>187</v>
      </c>
      <c r="CT37" s="267">
        <v>24.86</v>
      </c>
      <c r="CU37" s="267">
        <v>154.24</v>
      </c>
      <c r="CV37" s="267">
        <v>15</v>
      </c>
      <c r="CW37" s="267">
        <v>250</v>
      </c>
      <c r="CX37" s="267">
        <v>83</v>
      </c>
      <c r="CY37" s="267">
        <v>64</v>
      </c>
      <c r="CZ37" s="267">
        <v>127</v>
      </c>
      <c r="DA37" s="267">
        <v>77.92</v>
      </c>
      <c r="DB37" s="267">
        <v>156</v>
      </c>
      <c r="DC37" s="267">
        <v>163</v>
      </c>
      <c r="DD37" s="267">
        <v>277.91999999999996</v>
      </c>
      <c r="DE37" s="267">
        <v>222.94</v>
      </c>
      <c r="DF37" s="267">
        <v>141.23000000000002</v>
      </c>
      <c r="DG37" s="267">
        <v>59.92</v>
      </c>
      <c r="DH37" s="267">
        <v>320</v>
      </c>
      <c r="DI37" s="267">
        <v>147</v>
      </c>
      <c r="DJ37" s="267">
        <v>123</v>
      </c>
      <c r="DK37" s="267">
        <v>47</v>
      </c>
      <c r="DL37" s="267">
        <v>251</v>
      </c>
      <c r="DM37" s="267">
        <v>118</v>
      </c>
      <c r="DN37" s="267">
        <v>96</v>
      </c>
      <c r="DO37" s="267">
        <v>89.62</v>
      </c>
      <c r="DP37" s="267">
        <v>57.150000000000006</v>
      </c>
      <c r="DQ37" s="267">
        <v>582</v>
      </c>
      <c r="DR37" s="267">
        <v>257.38</v>
      </c>
      <c r="DS37" s="267">
        <v>74</v>
      </c>
      <c r="DT37" s="267">
        <v>112</v>
      </c>
      <c r="DU37" s="267">
        <v>0</v>
      </c>
      <c r="DV37" s="267">
        <v>0</v>
      </c>
      <c r="DW37" s="267">
        <v>0</v>
      </c>
      <c r="DX37" s="267">
        <v>0</v>
      </c>
      <c r="DY37" s="267"/>
      <c r="DZ37" s="267"/>
      <c r="EA37" s="267"/>
      <c r="EB37" s="260">
        <f t="shared" si="0"/>
        <v>0</v>
      </c>
      <c r="EC37" s="260">
        <f t="shared" si="1"/>
        <v>0</v>
      </c>
      <c r="ED37" s="260">
        <f t="shared" si="2"/>
        <v>0</v>
      </c>
      <c r="EE37" s="260">
        <f t="shared" si="3"/>
        <v>0</v>
      </c>
      <c r="EF37" s="260">
        <f t="shared" si="4"/>
        <v>0</v>
      </c>
      <c r="EG37" s="260">
        <f t="shared" si="5"/>
        <v>0</v>
      </c>
      <c r="EH37" s="260">
        <f t="shared" si="6"/>
        <v>0</v>
      </c>
    </row>
    <row r="38" spans="1:138">
      <c r="A38" s="266" t="s">
        <v>145</v>
      </c>
      <c r="B38" s="267">
        <v>95797.5</v>
      </c>
      <c r="C38" s="267">
        <v>0</v>
      </c>
      <c r="D38" s="267">
        <v>0</v>
      </c>
      <c r="E38" s="267">
        <v>95797.5</v>
      </c>
      <c r="F38" s="267">
        <v>0</v>
      </c>
      <c r="G38" s="267">
        <v>0</v>
      </c>
      <c r="H38" s="267">
        <v>0</v>
      </c>
      <c r="I38" s="267">
        <v>0</v>
      </c>
      <c r="J38" s="267">
        <v>0</v>
      </c>
      <c r="K38" s="267">
        <v>0</v>
      </c>
      <c r="L38" s="267">
        <v>0</v>
      </c>
      <c r="M38" s="267">
        <v>0</v>
      </c>
      <c r="N38" s="267">
        <v>0</v>
      </c>
      <c r="O38" s="267">
        <v>0</v>
      </c>
      <c r="P38" s="267">
        <v>0</v>
      </c>
      <c r="Q38" s="267">
        <v>0</v>
      </c>
      <c r="R38" s="267">
        <v>0</v>
      </c>
      <c r="S38" s="267">
        <v>0</v>
      </c>
      <c r="T38" s="267">
        <v>0</v>
      </c>
      <c r="U38" s="267">
        <v>0</v>
      </c>
      <c r="V38" s="267">
        <v>0</v>
      </c>
      <c r="W38" s="267">
        <v>0</v>
      </c>
      <c r="X38" s="267">
        <v>0</v>
      </c>
      <c r="Y38" s="267">
        <v>0</v>
      </c>
      <c r="Z38" s="267">
        <v>0</v>
      </c>
      <c r="AA38" s="267">
        <v>0</v>
      </c>
      <c r="AB38" s="267">
        <v>0</v>
      </c>
      <c r="AC38" s="267">
        <v>0</v>
      </c>
      <c r="AD38" s="267">
        <v>0</v>
      </c>
      <c r="AE38" s="267">
        <v>0</v>
      </c>
      <c r="AF38" s="267">
        <v>0</v>
      </c>
      <c r="AG38" s="267">
        <v>0</v>
      </c>
      <c r="AH38" s="267">
        <v>0</v>
      </c>
      <c r="AI38" s="267">
        <v>0</v>
      </c>
      <c r="AJ38" s="267">
        <v>0</v>
      </c>
      <c r="AK38" s="267">
        <v>0</v>
      </c>
      <c r="AL38" s="267">
        <v>0</v>
      </c>
      <c r="AM38" s="267">
        <v>0</v>
      </c>
      <c r="AN38" s="267">
        <v>0</v>
      </c>
      <c r="AO38" s="267">
        <v>0</v>
      </c>
      <c r="AP38" s="267">
        <v>0</v>
      </c>
      <c r="AQ38" s="267">
        <v>0</v>
      </c>
      <c r="AR38" s="267">
        <v>0</v>
      </c>
      <c r="AS38" s="267">
        <v>0</v>
      </c>
      <c r="AT38" s="267">
        <v>0</v>
      </c>
      <c r="AU38" s="267">
        <v>0</v>
      </c>
      <c r="AV38" s="267">
        <v>0</v>
      </c>
      <c r="AW38" s="267">
        <v>0</v>
      </c>
      <c r="AX38" s="267">
        <v>0</v>
      </c>
      <c r="AY38" s="267">
        <v>0</v>
      </c>
      <c r="AZ38" s="267">
        <v>0</v>
      </c>
      <c r="BA38" s="267">
        <v>0</v>
      </c>
      <c r="BB38" s="267">
        <v>0</v>
      </c>
      <c r="BC38" s="267">
        <v>0</v>
      </c>
      <c r="BD38" s="267">
        <v>0</v>
      </c>
      <c r="BE38" s="267">
        <v>0</v>
      </c>
      <c r="BF38" s="267">
        <v>0</v>
      </c>
      <c r="BG38" s="267">
        <v>0</v>
      </c>
      <c r="BH38" s="267">
        <v>0</v>
      </c>
      <c r="BI38" s="267">
        <v>0</v>
      </c>
      <c r="BJ38" s="267">
        <v>0</v>
      </c>
      <c r="BK38" s="267">
        <v>0</v>
      </c>
      <c r="BL38" s="267">
        <v>0</v>
      </c>
      <c r="BM38" s="267">
        <v>0</v>
      </c>
      <c r="BN38" s="267">
        <v>0</v>
      </c>
      <c r="BO38" s="267">
        <v>0</v>
      </c>
      <c r="BP38" s="267">
        <v>0</v>
      </c>
      <c r="BQ38" s="267">
        <v>0</v>
      </c>
      <c r="BR38" s="267">
        <v>0</v>
      </c>
      <c r="BS38" s="267">
        <v>0</v>
      </c>
      <c r="BT38" s="267">
        <v>0</v>
      </c>
      <c r="BU38" s="267">
        <v>0</v>
      </c>
      <c r="BV38" s="267">
        <v>0</v>
      </c>
      <c r="BW38" s="267">
        <v>0</v>
      </c>
      <c r="BX38" s="267">
        <v>0</v>
      </c>
      <c r="BY38" s="267">
        <v>0</v>
      </c>
      <c r="BZ38" s="267">
        <v>0</v>
      </c>
      <c r="CA38" s="267">
        <v>0</v>
      </c>
      <c r="CB38" s="267">
        <v>0</v>
      </c>
      <c r="CC38" s="267">
        <v>0</v>
      </c>
      <c r="CD38" s="267">
        <v>0</v>
      </c>
      <c r="CE38" s="267">
        <v>0</v>
      </c>
      <c r="CF38" s="267">
        <v>0</v>
      </c>
      <c r="CG38" s="267">
        <v>0</v>
      </c>
      <c r="CH38" s="267">
        <v>0</v>
      </c>
      <c r="CI38" s="267">
        <v>0</v>
      </c>
      <c r="CJ38" s="267">
        <v>0</v>
      </c>
      <c r="CK38" s="267">
        <v>0</v>
      </c>
      <c r="CL38" s="267">
        <v>0</v>
      </c>
      <c r="CM38" s="267">
        <v>0</v>
      </c>
      <c r="CN38" s="267">
        <v>0</v>
      </c>
      <c r="CO38" s="267">
        <v>0</v>
      </c>
      <c r="CP38" s="267">
        <v>0</v>
      </c>
      <c r="CQ38" s="267">
        <v>0</v>
      </c>
      <c r="CR38" s="267">
        <v>0</v>
      </c>
      <c r="CS38" s="267">
        <v>0</v>
      </c>
      <c r="CT38" s="267">
        <v>0</v>
      </c>
      <c r="CU38" s="267">
        <v>0</v>
      </c>
      <c r="CV38" s="267">
        <v>0</v>
      </c>
      <c r="CW38" s="267">
        <v>0</v>
      </c>
      <c r="CX38" s="267">
        <v>0</v>
      </c>
      <c r="CY38" s="267">
        <v>0</v>
      </c>
      <c r="CZ38" s="267">
        <v>0</v>
      </c>
      <c r="DA38" s="267">
        <v>0</v>
      </c>
      <c r="DB38" s="267">
        <v>0</v>
      </c>
      <c r="DC38" s="267">
        <v>0</v>
      </c>
      <c r="DD38" s="267">
        <v>0</v>
      </c>
      <c r="DE38" s="267">
        <v>0</v>
      </c>
      <c r="DF38" s="267">
        <v>0</v>
      </c>
      <c r="DG38" s="267">
        <v>0</v>
      </c>
      <c r="DH38" s="267">
        <v>0</v>
      </c>
      <c r="DI38" s="267">
        <v>0</v>
      </c>
      <c r="DJ38" s="267">
        <v>0</v>
      </c>
      <c r="DK38" s="267">
        <v>0</v>
      </c>
      <c r="DL38" s="267">
        <v>0</v>
      </c>
      <c r="DM38" s="267">
        <v>0</v>
      </c>
      <c r="DN38" s="267">
        <v>0</v>
      </c>
      <c r="DO38" s="267">
        <v>0</v>
      </c>
      <c r="DP38" s="267">
        <v>0</v>
      </c>
      <c r="DQ38" s="267">
        <v>0</v>
      </c>
      <c r="DR38" s="267">
        <v>0</v>
      </c>
      <c r="DS38" s="267">
        <v>0</v>
      </c>
      <c r="DT38" s="267">
        <v>0</v>
      </c>
      <c r="DU38" s="267">
        <v>0</v>
      </c>
      <c r="DV38" s="267">
        <v>0</v>
      </c>
      <c r="DW38" s="267">
        <v>0</v>
      </c>
      <c r="DX38" s="267">
        <v>0</v>
      </c>
      <c r="DY38" s="267"/>
      <c r="DZ38" s="267"/>
      <c r="EA38" s="267"/>
      <c r="EB38" s="260">
        <f t="shared" si="0"/>
        <v>0</v>
      </c>
      <c r="EC38" s="260">
        <f t="shared" si="1"/>
        <v>0</v>
      </c>
      <c r="ED38" s="260">
        <f t="shared" si="2"/>
        <v>0</v>
      </c>
      <c r="EE38" s="260">
        <f t="shared" si="3"/>
        <v>0</v>
      </c>
      <c r="EF38" s="260">
        <f t="shared" si="4"/>
        <v>0</v>
      </c>
      <c r="EG38" s="260">
        <f t="shared" si="5"/>
        <v>0</v>
      </c>
      <c r="EH38" s="260">
        <f t="shared" si="6"/>
        <v>0</v>
      </c>
    </row>
    <row r="39" spans="1:138">
      <c r="A39" s="266" t="s">
        <v>146</v>
      </c>
      <c r="B39" s="267">
        <v>109701.48</v>
      </c>
      <c r="C39" s="267">
        <v>0</v>
      </c>
      <c r="D39" s="267">
        <v>0</v>
      </c>
      <c r="E39" s="267">
        <v>0</v>
      </c>
      <c r="F39" s="267">
        <v>56750.02</v>
      </c>
      <c r="G39" s="267">
        <v>0</v>
      </c>
      <c r="H39" s="267">
        <v>0</v>
      </c>
      <c r="I39" s="267">
        <v>0</v>
      </c>
      <c r="J39" s="267">
        <v>0</v>
      </c>
      <c r="K39" s="267">
        <v>0</v>
      </c>
      <c r="L39" s="267">
        <v>0</v>
      </c>
      <c r="M39" s="267">
        <v>0</v>
      </c>
      <c r="N39" s="267">
        <v>0</v>
      </c>
      <c r="O39" s="267">
        <v>0</v>
      </c>
      <c r="P39" s="267">
        <v>0</v>
      </c>
      <c r="Q39" s="267">
        <v>0</v>
      </c>
      <c r="R39" s="267">
        <v>0</v>
      </c>
      <c r="S39" s="267">
        <v>0</v>
      </c>
      <c r="T39" s="267">
        <v>0</v>
      </c>
      <c r="U39" s="267">
        <v>0</v>
      </c>
      <c r="V39" s="267">
        <v>0</v>
      </c>
      <c r="W39" s="267">
        <v>0</v>
      </c>
      <c r="X39" s="267">
        <v>50</v>
      </c>
      <c r="Y39" s="267">
        <v>1520</v>
      </c>
      <c r="Z39" s="267">
        <v>0</v>
      </c>
      <c r="AA39" s="267">
        <v>500</v>
      </c>
      <c r="AB39" s="267">
        <v>0</v>
      </c>
      <c r="AC39" s="267">
        <v>0</v>
      </c>
      <c r="AD39" s="267">
        <v>0</v>
      </c>
      <c r="AE39" s="267">
        <v>0</v>
      </c>
      <c r="AF39" s="267">
        <v>50881.46</v>
      </c>
      <c r="AG39" s="267">
        <v>0</v>
      </c>
      <c r="AH39" s="267">
        <v>0</v>
      </c>
      <c r="AI39" s="267">
        <v>0</v>
      </c>
      <c r="AJ39" s="267">
        <v>0</v>
      </c>
      <c r="AK39" s="267">
        <v>50</v>
      </c>
      <c r="AL39" s="267">
        <v>0</v>
      </c>
      <c r="AM39" s="267">
        <v>0</v>
      </c>
      <c r="AN39" s="267">
        <v>0</v>
      </c>
      <c r="AO39" s="267">
        <v>0</v>
      </c>
      <c r="AP39" s="267">
        <v>0</v>
      </c>
      <c r="AQ39" s="267">
        <v>1040</v>
      </c>
      <c r="AR39" s="267">
        <v>480</v>
      </c>
      <c r="AS39" s="267">
        <v>0</v>
      </c>
      <c r="AT39" s="267">
        <v>0</v>
      </c>
      <c r="AU39" s="267">
        <v>0</v>
      </c>
      <c r="AV39" s="267">
        <v>0</v>
      </c>
      <c r="AW39" s="267">
        <v>0</v>
      </c>
      <c r="AX39" s="267">
        <v>0</v>
      </c>
      <c r="AY39" s="267">
        <v>0</v>
      </c>
      <c r="AZ39" s="267">
        <v>0</v>
      </c>
      <c r="BA39" s="267">
        <v>0</v>
      </c>
      <c r="BB39" s="267">
        <v>7792.91</v>
      </c>
      <c r="BC39" s="267">
        <v>2850</v>
      </c>
      <c r="BD39" s="267">
        <v>0</v>
      </c>
      <c r="BE39" s="267">
        <v>0</v>
      </c>
      <c r="BF39" s="267">
        <v>40238.550000000003</v>
      </c>
      <c r="BG39" s="267">
        <v>0</v>
      </c>
      <c r="BH39" s="267">
        <v>7177</v>
      </c>
      <c r="BI39" s="267">
        <v>360</v>
      </c>
      <c r="BJ39" s="267">
        <v>5726.49</v>
      </c>
      <c r="BK39" s="267">
        <v>3359.61</v>
      </c>
      <c r="BL39" s="267">
        <v>6076.92</v>
      </c>
      <c r="BM39" s="267">
        <v>0</v>
      </c>
      <c r="BN39" s="267">
        <v>0</v>
      </c>
      <c r="BO39" s="267">
        <v>0</v>
      </c>
      <c r="BP39" s="267">
        <v>0</v>
      </c>
      <c r="BQ39" s="267">
        <v>0</v>
      </c>
      <c r="BR39" s="267">
        <v>0</v>
      </c>
      <c r="BS39" s="267">
        <v>2300</v>
      </c>
      <c r="BT39" s="267">
        <v>3000</v>
      </c>
      <c r="BU39" s="267">
        <v>1000</v>
      </c>
      <c r="BV39" s="267">
        <v>0</v>
      </c>
      <c r="BW39" s="267">
        <v>3055</v>
      </c>
      <c r="BX39" s="267">
        <v>1200</v>
      </c>
      <c r="BY39" s="267">
        <v>0</v>
      </c>
      <c r="BZ39" s="267">
        <v>504.85</v>
      </c>
      <c r="CA39" s="267">
        <v>0</v>
      </c>
      <c r="CB39" s="267">
        <v>2726</v>
      </c>
      <c r="CC39" s="267">
        <v>0</v>
      </c>
      <c r="CD39" s="267">
        <v>0</v>
      </c>
      <c r="CE39" s="267">
        <v>0</v>
      </c>
      <c r="CF39" s="267">
        <v>150.94</v>
      </c>
      <c r="CG39" s="267">
        <v>0</v>
      </c>
      <c r="CH39" s="267">
        <v>0</v>
      </c>
      <c r="CI39" s="267">
        <v>0</v>
      </c>
      <c r="CJ39" s="267">
        <v>0</v>
      </c>
      <c r="CK39" s="267">
        <v>0</v>
      </c>
      <c r="CL39" s="267">
        <v>0</v>
      </c>
      <c r="CM39" s="267">
        <v>0</v>
      </c>
      <c r="CN39" s="267">
        <v>0</v>
      </c>
      <c r="CO39" s="267">
        <v>0</v>
      </c>
      <c r="CP39" s="267">
        <v>542.74</v>
      </c>
      <c r="CQ39" s="267">
        <v>0</v>
      </c>
      <c r="CR39" s="267">
        <v>0</v>
      </c>
      <c r="CS39" s="267">
        <v>0</v>
      </c>
      <c r="CT39" s="267">
        <v>1679</v>
      </c>
      <c r="CU39" s="267">
        <v>0</v>
      </c>
      <c r="CV39" s="267">
        <v>80</v>
      </c>
      <c r="CW39" s="267">
        <v>0</v>
      </c>
      <c r="CX39" s="267">
        <v>0</v>
      </c>
      <c r="CY39" s="267">
        <v>0</v>
      </c>
      <c r="CZ39" s="267">
        <v>0</v>
      </c>
      <c r="DA39" s="267">
        <v>0</v>
      </c>
      <c r="DB39" s="267">
        <v>0</v>
      </c>
      <c r="DC39" s="267">
        <v>0</v>
      </c>
      <c r="DD39" s="267">
        <v>200</v>
      </c>
      <c r="DE39" s="267">
        <v>0</v>
      </c>
      <c r="DF39" s="267">
        <v>0</v>
      </c>
      <c r="DG39" s="267">
        <v>0</v>
      </c>
      <c r="DH39" s="267">
        <v>580</v>
      </c>
      <c r="DI39" s="267">
        <v>520</v>
      </c>
      <c r="DJ39" s="267">
        <v>0</v>
      </c>
      <c r="DK39" s="267">
        <v>0</v>
      </c>
      <c r="DL39" s="267">
        <v>0</v>
      </c>
      <c r="DM39" s="267">
        <v>0</v>
      </c>
      <c r="DN39" s="267">
        <v>0</v>
      </c>
      <c r="DO39" s="267">
        <v>0</v>
      </c>
      <c r="DP39" s="267">
        <v>0</v>
      </c>
      <c r="DQ39" s="267">
        <v>0</v>
      </c>
      <c r="DR39" s="267">
        <v>0</v>
      </c>
      <c r="DS39" s="267">
        <v>0</v>
      </c>
      <c r="DT39" s="267">
        <v>0</v>
      </c>
      <c r="DU39" s="267">
        <v>0</v>
      </c>
      <c r="DV39" s="267">
        <v>0</v>
      </c>
      <c r="DW39" s="267">
        <v>0</v>
      </c>
      <c r="DX39" s="267">
        <v>0</v>
      </c>
      <c r="DY39" s="267"/>
      <c r="DZ39" s="267"/>
      <c r="EA39" s="267"/>
      <c r="EB39" s="260">
        <f t="shared" si="0"/>
        <v>0</v>
      </c>
      <c r="EC39" s="260">
        <f t="shared" si="1"/>
        <v>0</v>
      </c>
      <c r="ED39" s="260">
        <f t="shared" si="2"/>
        <v>0</v>
      </c>
      <c r="EE39" s="260">
        <f t="shared" si="3"/>
        <v>0</v>
      </c>
      <c r="EF39" s="260">
        <f t="shared" si="4"/>
        <v>0</v>
      </c>
      <c r="EG39" s="260">
        <f t="shared" si="5"/>
        <v>0</v>
      </c>
      <c r="EH39" s="260">
        <f t="shared" si="6"/>
        <v>0</v>
      </c>
    </row>
    <row r="40" spans="1:138">
      <c r="A40" s="266" t="s">
        <v>147</v>
      </c>
      <c r="B40" s="267">
        <v>471000</v>
      </c>
      <c r="C40" s="267">
        <v>0</v>
      </c>
      <c r="D40" s="267">
        <v>100000</v>
      </c>
      <c r="E40" s="267">
        <v>0</v>
      </c>
      <c r="F40" s="267">
        <v>0</v>
      </c>
      <c r="G40" s="267">
        <v>0</v>
      </c>
      <c r="H40" s="267">
        <v>0</v>
      </c>
      <c r="I40" s="267">
        <v>0</v>
      </c>
      <c r="J40" s="267">
        <v>0</v>
      </c>
      <c r="K40" s="267">
        <v>0</v>
      </c>
      <c r="L40" s="267">
        <v>0</v>
      </c>
      <c r="M40" s="267">
        <v>0</v>
      </c>
      <c r="N40" s="267">
        <v>0</v>
      </c>
      <c r="O40" s="267">
        <v>0</v>
      </c>
      <c r="P40" s="267">
        <v>0</v>
      </c>
      <c r="Q40" s="267">
        <v>0</v>
      </c>
      <c r="R40" s="267">
        <v>0</v>
      </c>
      <c r="S40" s="267">
        <v>0</v>
      </c>
      <c r="T40" s="267">
        <v>0</v>
      </c>
      <c r="U40" s="267">
        <v>0</v>
      </c>
      <c r="V40" s="267">
        <v>0</v>
      </c>
      <c r="W40" s="267">
        <v>0</v>
      </c>
      <c r="X40" s="267">
        <v>0</v>
      </c>
      <c r="Y40" s="267">
        <v>0</v>
      </c>
      <c r="Z40" s="267">
        <v>0</v>
      </c>
      <c r="AA40" s="267">
        <v>0</v>
      </c>
      <c r="AB40" s="267">
        <v>20000</v>
      </c>
      <c r="AC40" s="267">
        <v>0</v>
      </c>
      <c r="AD40" s="267">
        <v>0</v>
      </c>
      <c r="AE40" s="267">
        <v>0</v>
      </c>
      <c r="AF40" s="267">
        <v>351000</v>
      </c>
      <c r="AG40" s="267">
        <v>0</v>
      </c>
      <c r="AH40" s="267">
        <v>0</v>
      </c>
      <c r="AI40" s="267">
        <v>0</v>
      </c>
      <c r="AJ40" s="267">
        <v>0</v>
      </c>
      <c r="AK40" s="267">
        <v>0</v>
      </c>
      <c r="AL40" s="267">
        <v>0</v>
      </c>
      <c r="AM40" s="267">
        <v>0</v>
      </c>
      <c r="AN40" s="267">
        <v>0</v>
      </c>
      <c r="AO40" s="267">
        <v>0</v>
      </c>
      <c r="AP40" s="267">
        <v>0</v>
      </c>
      <c r="AQ40" s="267">
        <v>0</v>
      </c>
      <c r="AR40" s="267">
        <v>0</v>
      </c>
      <c r="AS40" s="267">
        <v>0</v>
      </c>
      <c r="AT40" s="267">
        <v>0</v>
      </c>
      <c r="AU40" s="267">
        <v>0</v>
      </c>
      <c r="AV40" s="267">
        <v>0</v>
      </c>
      <c r="AW40" s="267">
        <v>0</v>
      </c>
      <c r="AX40" s="267">
        <v>0</v>
      </c>
      <c r="AY40" s="267">
        <v>0</v>
      </c>
      <c r="AZ40" s="267">
        <v>20000</v>
      </c>
      <c r="BA40" s="267">
        <v>0</v>
      </c>
      <c r="BB40" s="267">
        <v>0</v>
      </c>
      <c r="BC40" s="267">
        <v>0</v>
      </c>
      <c r="BD40" s="267">
        <v>0</v>
      </c>
      <c r="BE40" s="267">
        <v>0</v>
      </c>
      <c r="BF40" s="267">
        <v>351000</v>
      </c>
      <c r="BG40" s="267">
        <v>6000</v>
      </c>
      <c r="BH40" s="267">
        <v>6000</v>
      </c>
      <c r="BI40" s="267">
        <v>6000</v>
      </c>
      <c r="BJ40" s="267">
        <v>6000</v>
      </c>
      <c r="BK40" s="267">
        <v>6000</v>
      </c>
      <c r="BL40" s="267">
        <v>6000</v>
      </c>
      <c r="BM40" s="267">
        <v>6000</v>
      </c>
      <c r="BN40" s="267">
        <v>6000</v>
      </c>
      <c r="BO40" s="267">
        <v>0</v>
      </c>
      <c r="BP40" s="267">
        <v>0</v>
      </c>
      <c r="BQ40" s="267">
        <v>45000</v>
      </c>
      <c r="BR40" s="267">
        <v>22000</v>
      </c>
      <c r="BS40" s="267">
        <v>0</v>
      </c>
      <c r="BT40" s="267">
        <v>0</v>
      </c>
      <c r="BU40" s="267">
        <v>6000</v>
      </c>
      <c r="BV40" s="267">
        <v>6000</v>
      </c>
      <c r="BW40" s="267">
        <v>6000</v>
      </c>
      <c r="BX40" s="267">
        <v>6000</v>
      </c>
      <c r="BY40" s="267">
        <v>6000</v>
      </c>
      <c r="BZ40" s="267">
        <v>6000</v>
      </c>
      <c r="CA40" s="267">
        <v>6000</v>
      </c>
      <c r="CB40" s="267">
        <v>6000</v>
      </c>
      <c r="CC40" s="267">
        <v>6000</v>
      </c>
      <c r="CD40" s="267">
        <v>6000</v>
      </c>
      <c r="CE40" s="267">
        <v>6000</v>
      </c>
      <c r="CF40" s="267">
        <v>6000</v>
      </c>
      <c r="CG40" s="267">
        <v>6000</v>
      </c>
      <c r="CH40" s="267">
        <v>6000</v>
      </c>
      <c r="CI40" s="267">
        <v>6000</v>
      </c>
      <c r="CJ40" s="267">
        <v>6000</v>
      </c>
      <c r="CK40" s="267">
        <v>6000</v>
      </c>
      <c r="CL40" s="267">
        <v>6000</v>
      </c>
      <c r="CM40" s="267">
        <v>6000</v>
      </c>
      <c r="CN40" s="267">
        <v>6000</v>
      </c>
      <c r="CO40" s="267">
        <v>6000</v>
      </c>
      <c r="CP40" s="267">
        <v>5000</v>
      </c>
      <c r="CQ40" s="267">
        <v>5000</v>
      </c>
      <c r="CR40" s="267">
        <v>0</v>
      </c>
      <c r="CS40" s="267">
        <v>8000</v>
      </c>
      <c r="CT40" s="267">
        <v>13000</v>
      </c>
      <c r="CU40" s="267">
        <v>8000</v>
      </c>
      <c r="CV40" s="267">
        <v>10000</v>
      </c>
      <c r="CW40" s="267">
        <v>0</v>
      </c>
      <c r="CX40" s="267">
        <v>6000</v>
      </c>
      <c r="CY40" s="267">
        <v>0</v>
      </c>
      <c r="CZ40" s="267">
        <v>0</v>
      </c>
      <c r="DA40" s="267">
        <v>0</v>
      </c>
      <c r="DB40" s="267">
        <v>0</v>
      </c>
      <c r="DC40" s="267">
        <v>0</v>
      </c>
      <c r="DD40" s="267">
        <v>0</v>
      </c>
      <c r="DE40" s="267">
        <v>12000</v>
      </c>
      <c r="DF40" s="267">
        <v>0</v>
      </c>
      <c r="DG40" s="267">
        <v>0</v>
      </c>
      <c r="DH40" s="267">
        <v>0</v>
      </c>
      <c r="DI40" s="267">
        <v>0</v>
      </c>
      <c r="DJ40" s="267">
        <v>10000</v>
      </c>
      <c r="DK40" s="267">
        <v>0</v>
      </c>
      <c r="DL40" s="267">
        <v>0</v>
      </c>
      <c r="DM40" s="267">
        <v>0</v>
      </c>
      <c r="DN40" s="267">
        <v>5000</v>
      </c>
      <c r="DO40" s="267">
        <v>0</v>
      </c>
      <c r="DP40" s="267">
        <v>5000</v>
      </c>
      <c r="DQ40" s="267">
        <v>8000</v>
      </c>
      <c r="DR40" s="267">
        <v>5000</v>
      </c>
      <c r="DS40" s="267">
        <v>5000</v>
      </c>
      <c r="DT40" s="267">
        <v>5000</v>
      </c>
      <c r="DU40" s="267">
        <v>0</v>
      </c>
      <c r="DV40" s="267">
        <v>0</v>
      </c>
      <c r="DW40" s="267">
        <v>0</v>
      </c>
      <c r="DX40" s="267">
        <v>0</v>
      </c>
      <c r="DY40" s="267"/>
      <c r="DZ40" s="267"/>
      <c r="EA40" s="267"/>
      <c r="EB40" s="260">
        <f t="shared" si="0"/>
        <v>0</v>
      </c>
      <c r="EC40" s="260">
        <f t="shared" si="1"/>
        <v>0</v>
      </c>
      <c r="ED40" s="260">
        <f t="shared" si="2"/>
        <v>0</v>
      </c>
      <c r="EE40" s="260">
        <f t="shared" si="3"/>
        <v>0</v>
      </c>
      <c r="EF40" s="260">
        <f t="shared" si="4"/>
        <v>0</v>
      </c>
      <c r="EG40" s="260">
        <f t="shared" si="5"/>
        <v>0</v>
      </c>
      <c r="EH40" s="260">
        <f t="shared" si="6"/>
        <v>0</v>
      </c>
    </row>
    <row r="41" spans="1:138">
      <c r="A41" s="266" t="s">
        <v>148</v>
      </c>
      <c r="B41" s="267">
        <v>1143339.9899999998</v>
      </c>
      <c r="C41" s="267">
        <v>0</v>
      </c>
      <c r="D41" s="267">
        <v>0</v>
      </c>
      <c r="E41" s="267">
        <v>42452.83</v>
      </c>
      <c r="F41" s="267">
        <v>0</v>
      </c>
      <c r="G41" s="267">
        <v>0</v>
      </c>
      <c r="H41" s="267">
        <v>0</v>
      </c>
      <c r="I41" s="267">
        <v>0</v>
      </c>
      <c r="J41" s="267">
        <v>0</v>
      </c>
      <c r="K41" s="267">
        <v>0</v>
      </c>
      <c r="L41" s="267">
        <v>216981.13</v>
      </c>
      <c r="M41" s="267">
        <v>0</v>
      </c>
      <c r="N41" s="267">
        <v>0</v>
      </c>
      <c r="O41" s="267">
        <v>0</v>
      </c>
      <c r="P41" s="267">
        <v>0</v>
      </c>
      <c r="Q41" s="267">
        <v>0</v>
      </c>
      <c r="R41" s="267">
        <v>0</v>
      </c>
      <c r="S41" s="267">
        <v>0</v>
      </c>
      <c r="T41" s="267">
        <v>0</v>
      </c>
      <c r="U41" s="267">
        <v>0</v>
      </c>
      <c r="V41" s="267">
        <v>0</v>
      </c>
      <c r="W41" s="267">
        <v>0</v>
      </c>
      <c r="X41" s="267">
        <v>701822.67999999993</v>
      </c>
      <c r="Y41" s="267">
        <v>18867.919999999998</v>
      </c>
      <c r="Z41" s="267">
        <v>0</v>
      </c>
      <c r="AA41" s="267">
        <v>0</v>
      </c>
      <c r="AB41" s="267">
        <v>0</v>
      </c>
      <c r="AC41" s="267">
        <v>0</v>
      </c>
      <c r="AD41" s="267">
        <v>0</v>
      </c>
      <c r="AE41" s="267">
        <v>0</v>
      </c>
      <c r="AF41" s="267">
        <v>163215.43</v>
      </c>
      <c r="AG41" s="267">
        <v>0</v>
      </c>
      <c r="AH41" s="267">
        <v>0</v>
      </c>
      <c r="AI41" s="267">
        <v>701822.67999999993</v>
      </c>
      <c r="AJ41" s="267">
        <v>0</v>
      </c>
      <c r="AK41" s="267">
        <v>0</v>
      </c>
      <c r="AL41" s="267">
        <v>0</v>
      </c>
      <c r="AM41" s="267">
        <v>0</v>
      </c>
      <c r="AN41" s="267">
        <v>0</v>
      </c>
      <c r="AO41" s="267">
        <v>18867.919999999998</v>
      </c>
      <c r="AP41" s="267">
        <v>0</v>
      </c>
      <c r="AQ41" s="267">
        <v>0</v>
      </c>
      <c r="AR41" s="267">
        <v>0</v>
      </c>
      <c r="AS41" s="267">
        <v>0</v>
      </c>
      <c r="AT41" s="267">
        <v>0</v>
      </c>
      <c r="AU41" s="267">
        <v>0</v>
      </c>
      <c r="AV41" s="267">
        <v>0</v>
      </c>
      <c r="AW41" s="267">
        <v>0</v>
      </c>
      <c r="AX41" s="267">
        <v>0</v>
      </c>
      <c r="AY41" s="267">
        <v>0</v>
      </c>
      <c r="AZ41" s="267">
        <v>0</v>
      </c>
      <c r="BA41" s="267">
        <v>0</v>
      </c>
      <c r="BB41" s="267">
        <v>0</v>
      </c>
      <c r="BC41" s="267">
        <v>0</v>
      </c>
      <c r="BD41" s="267">
        <v>0</v>
      </c>
      <c r="BE41" s="267">
        <v>0</v>
      </c>
      <c r="BF41" s="267">
        <v>163215.43</v>
      </c>
      <c r="BG41" s="267">
        <v>0</v>
      </c>
      <c r="BH41" s="267">
        <v>0</v>
      </c>
      <c r="BI41" s="267">
        <v>0</v>
      </c>
      <c r="BJ41" s="267">
        <v>0</v>
      </c>
      <c r="BK41" s="267">
        <v>0</v>
      </c>
      <c r="BL41" s="267">
        <v>0</v>
      </c>
      <c r="BM41" s="267">
        <v>0</v>
      </c>
      <c r="BN41" s="267">
        <v>0</v>
      </c>
      <c r="BO41" s="267">
        <v>21706</v>
      </c>
      <c r="BP41" s="267">
        <v>0</v>
      </c>
      <c r="BQ41" s="267">
        <v>0</v>
      </c>
      <c r="BR41" s="267">
        <v>0</v>
      </c>
      <c r="BS41" s="267">
        <v>0</v>
      </c>
      <c r="BT41" s="267">
        <v>0</v>
      </c>
      <c r="BU41" s="267">
        <v>0</v>
      </c>
      <c r="BV41" s="267">
        <v>0</v>
      </c>
      <c r="BW41" s="267">
        <v>0</v>
      </c>
      <c r="BX41" s="267">
        <v>0</v>
      </c>
      <c r="BY41" s="267">
        <v>0</v>
      </c>
      <c r="BZ41" s="267">
        <v>0</v>
      </c>
      <c r="CA41" s="267">
        <v>0</v>
      </c>
      <c r="CB41" s="267">
        <v>0</v>
      </c>
      <c r="CC41" s="267">
        <v>0</v>
      </c>
      <c r="CD41" s="267">
        <v>0</v>
      </c>
      <c r="CE41" s="267">
        <v>0</v>
      </c>
      <c r="CF41" s="267">
        <v>0</v>
      </c>
      <c r="CG41" s="267">
        <v>0</v>
      </c>
      <c r="CH41" s="267">
        <v>0</v>
      </c>
      <c r="CI41" s="267">
        <v>0</v>
      </c>
      <c r="CJ41" s="267">
        <v>141509.43</v>
      </c>
      <c r="CK41" s="267">
        <v>0</v>
      </c>
      <c r="CL41" s="267">
        <v>0</v>
      </c>
      <c r="CM41" s="267">
        <v>0</v>
      </c>
      <c r="CN41" s="267">
        <v>0</v>
      </c>
      <c r="CO41" s="267">
        <v>0</v>
      </c>
      <c r="CP41" s="267">
        <v>0</v>
      </c>
      <c r="CQ41" s="267">
        <v>0</v>
      </c>
      <c r="CR41" s="267">
        <v>0</v>
      </c>
      <c r="CS41" s="267">
        <v>0</v>
      </c>
      <c r="CT41" s="267">
        <v>0</v>
      </c>
      <c r="CU41" s="267">
        <v>0</v>
      </c>
      <c r="CV41" s="267">
        <v>0</v>
      </c>
      <c r="CW41" s="267">
        <v>0</v>
      </c>
      <c r="CX41" s="267">
        <v>0</v>
      </c>
      <c r="CY41" s="267">
        <v>0</v>
      </c>
      <c r="CZ41" s="267">
        <v>0</v>
      </c>
      <c r="DA41" s="267">
        <v>0</v>
      </c>
      <c r="DB41" s="267">
        <v>0</v>
      </c>
      <c r="DC41" s="267">
        <v>0</v>
      </c>
      <c r="DD41" s="267">
        <v>0</v>
      </c>
      <c r="DE41" s="267">
        <v>0</v>
      </c>
      <c r="DF41" s="267">
        <v>0</v>
      </c>
      <c r="DG41" s="267">
        <v>0</v>
      </c>
      <c r="DH41" s="267">
        <v>0</v>
      </c>
      <c r="DI41" s="267">
        <v>0</v>
      </c>
      <c r="DJ41" s="267">
        <v>0</v>
      </c>
      <c r="DK41" s="267">
        <v>0</v>
      </c>
      <c r="DL41" s="267">
        <v>0</v>
      </c>
      <c r="DM41" s="267">
        <v>0</v>
      </c>
      <c r="DN41" s="267">
        <v>0</v>
      </c>
      <c r="DO41" s="267">
        <v>0</v>
      </c>
      <c r="DP41" s="267">
        <v>0</v>
      </c>
      <c r="DQ41" s="267">
        <v>0</v>
      </c>
      <c r="DR41" s="267">
        <v>0</v>
      </c>
      <c r="DS41" s="267">
        <v>0</v>
      </c>
      <c r="DT41" s="267">
        <v>0</v>
      </c>
      <c r="DU41" s="267">
        <v>0</v>
      </c>
      <c r="DV41" s="267">
        <v>0</v>
      </c>
      <c r="DW41" s="267">
        <v>0</v>
      </c>
      <c r="DX41" s="267">
        <v>0</v>
      </c>
      <c r="DY41" s="267"/>
      <c r="DZ41" s="267"/>
      <c r="EA41" s="267"/>
      <c r="EB41" s="260">
        <f t="shared" si="0"/>
        <v>0</v>
      </c>
      <c r="EC41" s="260">
        <f t="shared" si="1"/>
        <v>0</v>
      </c>
      <c r="ED41" s="260">
        <f t="shared" si="2"/>
        <v>0</v>
      </c>
      <c r="EE41" s="260">
        <f t="shared" si="3"/>
        <v>0</v>
      </c>
      <c r="EF41" s="260">
        <f t="shared" si="4"/>
        <v>0</v>
      </c>
      <c r="EG41" s="260">
        <f t="shared" si="5"/>
        <v>0</v>
      </c>
      <c r="EH41" s="260">
        <f t="shared" si="6"/>
        <v>0</v>
      </c>
    </row>
    <row r="42" spans="1:138">
      <c r="A42" s="266" t="s">
        <v>149</v>
      </c>
      <c r="B42" s="267">
        <v>0</v>
      </c>
      <c r="C42" s="267">
        <v>0</v>
      </c>
      <c r="D42" s="267">
        <v>0</v>
      </c>
      <c r="E42" s="267">
        <v>0</v>
      </c>
      <c r="F42" s="267">
        <v>0</v>
      </c>
      <c r="G42" s="267">
        <v>0</v>
      </c>
      <c r="H42" s="267">
        <v>0</v>
      </c>
      <c r="I42" s="267">
        <v>0</v>
      </c>
      <c r="J42" s="267">
        <v>0</v>
      </c>
      <c r="K42" s="267">
        <v>0</v>
      </c>
      <c r="L42" s="267">
        <v>0</v>
      </c>
      <c r="M42" s="267">
        <v>0</v>
      </c>
      <c r="N42" s="267">
        <v>0</v>
      </c>
      <c r="O42" s="267">
        <v>0</v>
      </c>
      <c r="P42" s="267">
        <v>0</v>
      </c>
      <c r="Q42" s="267">
        <v>0</v>
      </c>
      <c r="R42" s="267">
        <v>0</v>
      </c>
      <c r="S42" s="267">
        <v>0</v>
      </c>
      <c r="T42" s="267">
        <v>0</v>
      </c>
      <c r="U42" s="267">
        <v>0</v>
      </c>
      <c r="V42" s="267">
        <v>0</v>
      </c>
      <c r="W42" s="267">
        <v>0</v>
      </c>
      <c r="X42" s="267">
        <v>0</v>
      </c>
      <c r="Y42" s="267">
        <v>0</v>
      </c>
      <c r="Z42" s="267">
        <v>0</v>
      </c>
      <c r="AA42" s="267">
        <v>0</v>
      </c>
      <c r="AB42" s="267">
        <v>0</v>
      </c>
      <c r="AC42" s="267">
        <v>0</v>
      </c>
      <c r="AD42" s="267">
        <v>0</v>
      </c>
      <c r="AE42" s="267">
        <v>0</v>
      </c>
      <c r="AF42" s="267">
        <v>0</v>
      </c>
      <c r="AG42" s="267">
        <v>0</v>
      </c>
      <c r="AH42" s="267">
        <v>0</v>
      </c>
      <c r="AI42" s="267">
        <v>0</v>
      </c>
      <c r="AJ42" s="267">
        <v>0</v>
      </c>
      <c r="AK42" s="267">
        <v>0</v>
      </c>
      <c r="AL42" s="267">
        <v>0</v>
      </c>
      <c r="AM42" s="267">
        <v>0</v>
      </c>
      <c r="AN42" s="267">
        <v>0</v>
      </c>
      <c r="AO42" s="267">
        <v>0</v>
      </c>
      <c r="AP42" s="267">
        <v>0</v>
      </c>
      <c r="AQ42" s="267">
        <v>0</v>
      </c>
      <c r="AR42" s="267">
        <v>0</v>
      </c>
      <c r="AS42" s="267">
        <v>0</v>
      </c>
      <c r="AT42" s="267">
        <v>0</v>
      </c>
      <c r="AU42" s="267">
        <v>0</v>
      </c>
      <c r="AV42" s="267">
        <v>0</v>
      </c>
      <c r="AW42" s="267">
        <v>0</v>
      </c>
      <c r="AX42" s="267">
        <v>0</v>
      </c>
      <c r="AY42" s="267">
        <v>0</v>
      </c>
      <c r="AZ42" s="267">
        <v>0</v>
      </c>
      <c r="BA42" s="267">
        <v>0</v>
      </c>
      <c r="BB42" s="267">
        <v>0</v>
      </c>
      <c r="BC42" s="267">
        <v>0</v>
      </c>
      <c r="BD42" s="267">
        <v>0</v>
      </c>
      <c r="BE42" s="267">
        <v>0</v>
      </c>
      <c r="BF42" s="267">
        <v>0</v>
      </c>
      <c r="BG42" s="267">
        <v>0</v>
      </c>
      <c r="BH42" s="267">
        <v>0</v>
      </c>
      <c r="BI42" s="267">
        <v>0</v>
      </c>
      <c r="BJ42" s="267">
        <v>0</v>
      </c>
      <c r="BK42" s="267">
        <v>0</v>
      </c>
      <c r="BL42" s="267">
        <v>0</v>
      </c>
      <c r="BM42" s="267">
        <v>0</v>
      </c>
      <c r="BN42" s="267">
        <v>0</v>
      </c>
      <c r="BO42" s="267">
        <v>0</v>
      </c>
      <c r="BP42" s="267">
        <v>0</v>
      </c>
      <c r="BQ42" s="267">
        <v>0</v>
      </c>
      <c r="BR42" s="267">
        <v>0</v>
      </c>
      <c r="BS42" s="267">
        <v>0</v>
      </c>
      <c r="BT42" s="267">
        <v>0</v>
      </c>
      <c r="BU42" s="267">
        <v>0</v>
      </c>
      <c r="BV42" s="267">
        <v>0</v>
      </c>
      <c r="BW42" s="267">
        <v>0</v>
      </c>
      <c r="BX42" s="267">
        <v>0</v>
      </c>
      <c r="BY42" s="267">
        <v>0</v>
      </c>
      <c r="BZ42" s="267">
        <v>0</v>
      </c>
      <c r="CA42" s="267">
        <v>0</v>
      </c>
      <c r="CB42" s="267">
        <v>0</v>
      </c>
      <c r="CC42" s="267">
        <v>0</v>
      </c>
      <c r="CD42" s="267">
        <v>0</v>
      </c>
      <c r="CE42" s="267">
        <v>0</v>
      </c>
      <c r="CF42" s="267">
        <v>0</v>
      </c>
      <c r="CG42" s="267">
        <v>0</v>
      </c>
      <c r="CH42" s="267">
        <v>0</v>
      </c>
      <c r="CI42" s="267">
        <v>0</v>
      </c>
      <c r="CJ42" s="267">
        <v>0</v>
      </c>
      <c r="CK42" s="267">
        <v>0</v>
      </c>
      <c r="CL42" s="267">
        <v>0</v>
      </c>
      <c r="CM42" s="267">
        <v>0</v>
      </c>
      <c r="CN42" s="267">
        <v>0</v>
      </c>
      <c r="CO42" s="267">
        <v>0</v>
      </c>
      <c r="CP42" s="267">
        <v>0</v>
      </c>
      <c r="CQ42" s="267">
        <v>0</v>
      </c>
      <c r="CR42" s="267">
        <v>0</v>
      </c>
      <c r="CS42" s="267">
        <v>0</v>
      </c>
      <c r="CT42" s="267">
        <v>0</v>
      </c>
      <c r="CU42" s="267">
        <v>0</v>
      </c>
      <c r="CV42" s="267">
        <v>0</v>
      </c>
      <c r="CW42" s="267">
        <v>0</v>
      </c>
      <c r="CX42" s="267">
        <v>0</v>
      </c>
      <c r="CY42" s="267">
        <v>0</v>
      </c>
      <c r="CZ42" s="267">
        <v>0</v>
      </c>
      <c r="DA42" s="267">
        <v>0</v>
      </c>
      <c r="DB42" s="267">
        <v>0</v>
      </c>
      <c r="DC42" s="267">
        <v>0</v>
      </c>
      <c r="DD42" s="267">
        <v>0</v>
      </c>
      <c r="DE42" s="267">
        <v>0</v>
      </c>
      <c r="DF42" s="267">
        <v>0</v>
      </c>
      <c r="DG42" s="267">
        <v>0</v>
      </c>
      <c r="DH42" s="267">
        <v>0</v>
      </c>
      <c r="DI42" s="267">
        <v>0</v>
      </c>
      <c r="DJ42" s="267">
        <v>0</v>
      </c>
      <c r="DK42" s="267">
        <v>0</v>
      </c>
      <c r="DL42" s="267">
        <v>0</v>
      </c>
      <c r="DM42" s="267">
        <v>0</v>
      </c>
      <c r="DN42" s="267">
        <v>0</v>
      </c>
      <c r="DO42" s="267">
        <v>0</v>
      </c>
      <c r="DP42" s="267">
        <v>0</v>
      </c>
      <c r="DQ42" s="267">
        <v>0</v>
      </c>
      <c r="DR42" s="267">
        <v>0</v>
      </c>
      <c r="DS42" s="267">
        <v>0</v>
      </c>
      <c r="DT42" s="267">
        <v>0</v>
      </c>
      <c r="DU42" s="267">
        <v>0</v>
      </c>
      <c r="DV42" s="267">
        <v>0</v>
      </c>
      <c r="DW42" s="267">
        <v>0</v>
      </c>
      <c r="DX42" s="267">
        <v>0</v>
      </c>
      <c r="DY42" s="267"/>
      <c r="DZ42" s="267"/>
      <c r="EA42" s="267"/>
      <c r="EB42" s="260">
        <f t="shared" si="0"/>
        <v>0</v>
      </c>
      <c r="EC42" s="260">
        <f t="shared" si="1"/>
        <v>0</v>
      </c>
      <c r="ED42" s="260">
        <f t="shared" si="2"/>
        <v>0</v>
      </c>
      <c r="EE42" s="260">
        <f t="shared" si="3"/>
        <v>0</v>
      </c>
      <c r="EF42" s="260">
        <f t="shared" si="4"/>
        <v>0</v>
      </c>
      <c r="EG42" s="260">
        <f t="shared" si="5"/>
        <v>0</v>
      </c>
      <c r="EH42" s="260">
        <f t="shared" si="6"/>
        <v>0</v>
      </c>
    </row>
    <row r="43" spans="1:138">
      <c r="A43" s="266" t="s">
        <v>150</v>
      </c>
      <c r="B43" s="267">
        <v>1854656.42</v>
      </c>
      <c r="C43" s="267">
        <v>0</v>
      </c>
      <c r="D43" s="267">
        <v>35510.82</v>
      </c>
      <c r="E43" s="267">
        <v>0</v>
      </c>
      <c r="F43" s="267">
        <v>0</v>
      </c>
      <c r="G43" s="267">
        <v>0</v>
      </c>
      <c r="H43" s="267">
        <v>0</v>
      </c>
      <c r="I43" s="267">
        <v>0</v>
      </c>
      <c r="J43" s="267">
        <v>0</v>
      </c>
      <c r="K43" s="267">
        <v>0</v>
      </c>
      <c r="L43" s="267">
        <v>0</v>
      </c>
      <c r="M43" s="267">
        <v>0</v>
      </c>
      <c r="N43" s="267">
        <v>0</v>
      </c>
      <c r="O43" s="267">
        <v>0</v>
      </c>
      <c r="P43" s="267">
        <v>0</v>
      </c>
      <c r="Q43" s="267">
        <v>41166.68</v>
      </c>
      <c r="R43" s="267">
        <v>0</v>
      </c>
      <c r="S43" s="267">
        <v>0</v>
      </c>
      <c r="T43" s="267">
        <v>0</v>
      </c>
      <c r="U43" s="267">
        <v>0</v>
      </c>
      <c r="V43" s="267">
        <v>0</v>
      </c>
      <c r="W43" s="267">
        <v>0</v>
      </c>
      <c r="X43" s="267">
        <v>124047.93000000001</v>
      </c>
      <c r="Y43" s="267">
        <v>0</v>
      </c>
      <c r="Z43" s="267">
        <v>55063.79</v>
      </c>
      <c r="AA43" s="267">
        <v>186617.17</v>
      </c>
      <c r="AB43" s="267">
        <v>0</v>
      </c>
      <c r="AC43" s="267">
        <v>16291.14</v>
      </c>
      <c r="AD43" s="267">
        <v>0</v>
      </c>
      <c r="AE43" s="267">
        <v>0</v>
      </c>
      <c r="AF43" s="267">
        <v>1395958.8900000001</v>
      </c>
      <c r="AG43" s="267">
        <v>2900.9</v>
      </c>
      <c r="AH43" s="267">
        <v>11843.32</v>
      </c>
      <c r="AI43" s="267">
        <v>14803.32</v>
      </c>
      <c r="AJ43" s="267">
        <v>7855.85</v>
      </c>
      <c r="AK43" s="267">
        <v>78788.69</v>
      </c>
      <c r="AL43" s="267">
        <v>0</v>
      </c>
      <c r="AM43" s="267">
        <v>7855.85</v>
      </c>
      <c r="AN43" s="267">
        <v>0</v>
      </c>
      <c r="AO43" s="267">
        <v>0</v>
      </c>
      <c r="AP43" s="267">
        <v>0</v>
      </c>
      <c r="AQ43" s="267">
        <v>0</v>
      </c>
      <c r="AR43" s="267">
        <v>0</v>
      </c>
      <c r="AS43" s="267">
        <v>0</v>
      </c>
      <c r="AT43" s="267">
        <v>0</v>
      </c>
      <c r="AU43" s="267">
        <v>0</v>
      </c>
      <c r="AV43" s="267">
        <v>39352.090000000004</v>
      </c>
      <c r="AW43" s="267">
        <v>0</v>
      </c>
      <c r="AX43" s="267">
        <v>7855.85</v>
      </c>
      <c r="AY43" s="267">
        <v>7855.85</v>
      </c>
      <c r="AZ43" s="267">
        <v>0</v>
      </c>
      <c r="BA43" s="267">
        <v>0</v>
      </c>
      <c r="BB43" s="267">
        <v>0</v>
      </c>
      <c r="BC43" s="267">
        <v>0</v>
      </c>
      <c r="BD43" s="267">
        <v>0</v>
      </c>
      <c r="BE43" s="267">
        <v>346.89</v>
      </c>
      <c r="BF43" s="267">
        <v>1395612</v>
      </c>
      <c r="BG43" s="267">
        <v>60704.41</v>
      </c>
      <c r="BH43" s="267">
        <v>67776.97</v>
      </c>
      <c r="BI43" s="267">
        <v>74193.89</v>
      </c>
      <c r="BJ43" s="267">
        <v>61108.229999999996</v>
      </c>
      <c r="BK43" s="267">
        <v>73259.67</v>
      </c>
      <c r="BL43" s="267">
        <v>73120.13</v>
      </c>
      <c r="BM43" s="267">
        <v>46388.1</v>
      </c>
      <c r="BN43" s="267">
        <v>104123.27</v>
      </c>
      <c r="BO43" s="267">
        <v>67499.930000000008</v>
      </c>
      <c r="BP43" s="267">
        <v>48344.67</v>
      </c>
      <c r="BQ43" s="267">
        <v>92365.3</v>
      </c>
      <c r="BR43" s="267">
        <v>51210.97</v>
      </c>
      <c r="BS43" s="267">
        <v>52738.97</v>
      </c>
      <c r="BT43" s="267">
        <v>48180.609999999993</v>
      </c>
      <c r="BU43" s="267">
        <v>48402</v>
      </c>
      <c r="BV43" s="267">
        <v>17153.97</v>
      </c>
      <c r="BW43" s="267">
        <v>42222.81</v>
      </c>
      <c r="BX43" s="267">
        <v>36334.31</v>
      </c>
      <c r="BY43" s="267">
        <v>20557</v>
      </c>
      <c r="BZ43" s="267">
        <v>17374.97</v>
      </c>
      <c r="CA43" s="267">
        <v>20686</v>
      </c>
      <c r="CB43" s="267">
        <v>31506.17</v>
      </c>
      <c r="CC43" s="267">
        <v>5207.9699999999993</v>
      </c>
      <c r="CD43" s="267">
        <v>13864.17</v>
      </c>
      <c r="CE43" s="267">
        <v>13890</v>
      </c>
      <c r="CF43" s="267">
        <v>8628</v>
      </c>
      <c r="CG43" s="267">
        <v>4897.9699999999993</v>
      </c>
      <c r="CH43" s="267">
        <v>26876.77</v>
      </c>
      <c r="CI43" s="267">
        <v>6787</v>
      </c>
      <c r="CJ43" s="267">
        <v>14458</v>
      </c>
      <c r="CK43" s="267">
        <v>1869</v>
      </c>
      <c r="CL43" s="267">
        <v>5935</v>
      </c>
      <c r="CM43" s="267">
        <v>1655</v>
      </c>
      <c r="CN43" s="267">
        <v>2779</v>
      </c>
      <c r="CO43" s="267">
        <v>6077</v>
      </c>
      <c r="CP43" s="267">
        <v>17604</v>
      </c>
      <c r="CQ43" s="267">
        <v>13347</v>
      </c>
      <c r="CR43" s="267">
        <v>4494</v>
      </c>
      <c r="CS43" s="267">
        <v>487</v>
      </c>
      <c r="CT43" s="267">
        <v>864</v>
      </c>
      <c r="CU43" s="267">
        <v>2671</v>
      </c>
      <c r="CV43" s="267">
        <v>1646</v>
      </c>
      <c r="CW43" s="267">
        <v>1084</v>
      </c>
      <c r="CX43" s="267">
        <v>2389</v>
      </c>
      <c r="CY43" s="267">
        <v>718</v>
      </c>
      <c r="CZ43" s="267">
        <v>2118</v>
      </c>
      <c r="DA43" s="267">
        <v>1639</v>
      </c>
      <c r="DB43" s="267">
        <v>1385</v>
      </c>
      <c r="DC43" s="267">
        <v>2285</v>
      </c>
      <c r="DD43" s="267">
        <v>1126</v>
      </c>
      <c r="DE43" s="267">
        <v>1300.97</v>
      </c>
      <c r="DF43" s="267">
        <v>2549.9700000000003</v>
      </c>
      <c r="DG43" s="267">
        <v>756</v>
      </c>
      <c r="DH43" s="267">
        <v>768</v>
      </c>
      <c r="DI43" s="267">
        <v>246</v>
      </c>
      <c r="DJ43" s="267">
        <v>97</v>
      </c>
      <c r="DK43" s="267">
        <v>1304</v>
      </c>
      <c r="DL43" s="267">
        <v>382</v>
      </c>
      <c r="DM43" s="267">
        <v>1095</v>
      </c>
      <c r="DN43" s="267">
        <v>6632</v>
      </c>
      <c r="DO43" s="267">
        <v>19182.670000000002</v>
      </c>
      <c r="DP43" s="267">
        <v>20282</v>
      </c>
      <c r="DQ43" s="267">
        <v>2285.2199999999998</v>
      </c>
      <c r="DR43" s="267">
        <v>1760</v>
      </c>
      <c r="DS43" s="267">
        <v>3598.97</v>
      </c>
      <c r="DT43" s="267">
        <v>11337.970000000001</v>
      </c>
      <c r="DU43" s="267">
        <v>0</v>
      </c>
      <c r="DV43" s="267">
        <v>0</v>
      </c>
      <c r="DW43" s="267">
        <v>0</v>
      </c>
      <c r="DX43" s="267">
        <v>0</v>
      </c>
      <c r="DY43" s="267"/>
      <c r="DZ43" s="267"/>
      <c r="EA43" s="267"/>
      <c r="EB43" s="260">
        <f t="shared" si="0"/>
        <v>0</v>
      </c>
      <c r="EC43" s="260">
        <f t="shared" si="1"/>
        <v>0</v>
      </c>
      <c r="ED43" s="260">
        <f t="shared" si="2"/>
        <v>0</v>
      </c>
      <c r="EE43" s="260">
        <f t="shared" si="3"/>
        <v>0</v>
      </c>
      <c r="EF43" s="260">
        <f t="shared" si="4"/>
        <v>0</v>
      </c>
      <c r="EG43" s="260">
        <f t="shared" si="5"/>
        <v>0</v>
      </c>
      <c r="EH43" s="260">
        <f t="shared" si="6"/>
        <v>0</v>
      </c>
    </row>
    <row r="44" spans="1:138">
      <c r="A44" s="266" t="s">
        <v>151</v>
      </c>
      <c r="B44" s="267">
        <v>1518316.06</v>
      </c>
      <c r="C44" s="267">
        <v>0</v>
      </c>
      <c r="D44" s="267">
        <v>0</v>
      </c>
      <c r="E44" s="267">
        <v>300</v>
      </c>
      <c r="F44" s="267">
        <v>0</v>
      </c>
      <c r="G44" s="267">
        <v>780</v>
      </c>
      <c r="H44" s="267">
        <v>0</v>
      </c>
      <c r="I44" s="267">
        <v>0</v>
      </c>
      <c r="J44" s="267">
        <v>0</v>
      </c>
      <c r="K44" s="267">
        <v>0</v>
      </c>
      <c r="L44" s="267">
        <v>1250</v>
      </c>
      <c r="M44" s="267">
        <v>0</v>
      </c>
      <c r="N44" s="267">
        <v>0</v>
      </c>
      <c r="O44" s="267">
        <v>0</v>
      </c>
      <c r="P44" s="267">
        <v>0</v>
      </c>
      <c r="Q44" s="267">
        <v>341689.74</v>
      </c>
      <c r="R44" s="267">
        <v>1132.08</v>
      </c>
      <c r="S44" s="267">
        <v>0</v>
      </c>
      <c r="T44" s="267">
        <v>0</v>
      </c>
      <c r="U44" s="267">
        <v>0</v>
      </c>
      <c r="V44" s="267">
        <v>0</v>
      </c>
      <c r="W44" s="267">
        <v>0</v>
      </c>
      <c r="X44" s="267">
        <v>78388.350000000006</v>
      </c>
      <c r="Y44" s="267">
        <v>0</v>
      </c>
      <c r="Z44" s="267">
        <v>16706.61</v>
      </c>
      <c r="AA44" s="267">
        <v>951540.85000000009</v>
      </c>
      <c r="AB44" s="267">
        <v>1200</v>
      </c>
      <c r="AC44" s="267">
        <v>0</v>
      </c>
      <c r="AD44" s="267">
        <v>0</v>
      </c>
      <c r="AE44" s="267">
        <v>0</v>
      </c>
      <c r="AF44" s="267">
        <v>125328.43</v>
      </c>
      <c r="AG44" s="267">
        <v>0</v>
      </c>
      <c r="AH44" s="267">
        <v>23912.47</v>
      </c>
      <c r="AI44" s="267">
        <v>23912.47</v>
      </c>
      <c r="AJ44" s="267">
        <v>3702.83</v>
      </c>
      <c r="AK44" s="267">
        <v>2948.11</v>
      </c>
      <c r="AL44" s="267">
        <v>2948.11</v>
      </c>
      <c r="AM44" s="267">
        <v>20964.36</v>
      </c>
      <c r="AN44" s="267">
        <v>0</v>
      </c>
      <c r="AO44" s="267">
        <v>0</v>
      </c>
      <c r="AP44" s="267">
        <v>0</v>
      </c>
      <c r="AQ44" s="267">
        <v>0</v>
      </c>
      <c r="AR44" s="267">
        <v>0</v>
      </c>
      <c r="AS44" s="267">
        <v>0</v>
      </c>
      <c r="AT44" s="267">
        <v>0</v>
      </c>
      <c r="AU44" s="267">
        <v>0</v>
      </c>
      <c r="AV44" s="267">
        <v>5568.87</v>
      </c>
      <c r="AW44" s="267">
        <v>0</v>
      </c>
      <c r="AX44" s="267">
        <v>5568.87</v>
      </c>
      <c r="AY44" s="267">
        <v>5568.87</v>
      </c>
      <c r="AZ44" s="267">
        <v>1200</v>
      </c>
      <c r="BA44" s="267">
        <v>0</v>
      </c>
      <c r="BB44" s="267">
        <v>0</v>
      </c>
      <c r="BC44" s="267">
        <v>0</v>
      </c>
      <c r="BD44" s="267">
        <v>0</v>
      </c>
      <c r="BE44" s="267">
        <v>39307.550000000003</v>
      </c>
      <c r="BF44" s="267">
        <v>86020.88</v>
      </c>
      <c r="BG44" s="267">
        <v>280.47000000000003</v>
      </c>
      <c r="BH44" s="267">
        <v>280.47000000000003</v>
      </c>
      <c r="BI44" s="267">
        <v>280.47000000000003</v>
      </c>
      <c r="BJ44" s="267">
        <v>280.47000000000003</v>
      </c>
      <c r="BK44" s="267">
        <v>280.47000000000003</v>
      </c>
      <c r="BL44" s="267">
        <v>540.47</v>
      </c>
      <c r="BM44" s="267">
        <v>280.47000000000003</v>
      </c>
      <c r="BN44" s="267">
        <v>806.89</v>
      </c>
      <c r="BO44" s="267">
        <v>280.47000000000003</v>
      </c>
      <c r="BP44" s="267">
        <v>280.47000000000003</v>
      </c>
      <c r="BQ44" s="267">
        <v>280.60000000000002</v>
      </c>
      <c r="BR44" s="267">
        <v>280.47000000000003</v>
      </c>
      <c r="BS44" s="267">
        <v>1683.49</v>
      </c>
      <c r="BT44" s="267">
        <v>280.47000000000003</v>
      </c>
      <c r="BU44" s="267">
        <v>280.47000000000003</v>
      </c>
      <c r="BV44" s="267">
        <v>0</v>
      </c>
      <c r="BW44" s="267">
        <v>540.47</v>
      </c>
      <c r="BX44" s="267">
        <v>75059.09</v>
      </c>
      <c r="BY44" s="267">
        <v>0</v>
      </c>
      <c r="BZ44" s="267">
        <v>280.47000000000003</v>
      </c>
      <c r="CA44" s="267">
        <v>540.47</v>
      </c>
      <c r="CB44" s="267">
        <v>280.47000000000003</v>
      </c>
      <c r="CC44" s="267">
        <v>0</v>
      </c>
      <c r="CD44" s="267">
        <v>0</v>
      </c>
      <c r="CE44" s="267">
        <v>280.47000000000003</v>
      </c>
      <c r="CF44" s="267">
        <v>0</v>
      </c>
      <c r="CG44" s="267">
        <v>0</v>
      </c>
      <c r="CH44" s="267">
        <v>540.47</v>
      </c>
      <c r="CI44" s="267">
        <v>0</v>
      </c>
      <c r="CJ44" s="267">
        <v>0</v>
      </c>
      <c r="CK44" s="267">
        <v>0</v>
      </c>
      <c r="CL44" s="267">
        <v>0</v>
      </c>
      <c r="CM44" s="267">
        <v>260</v>
      </c>
      <c r="CN44" s="267">
        <v>260</v>
      </c>
      <c r="CO44" s="267">
        <v>0</v>
      </c>
      <c r="CP44" s="267">
        <v>280.47000000000003</v>
      </c>
      <c r="CQ44" s="267">
        <v>280.47000000000003</v>
      </c>
      <c r="CR44" s="267">
        <v>0</v>
      </c>
      <c r="CS44" s="267">
        <v>0</v>
      </c>
      <c r="CT44" s="267">
        <v>0</v>
      </c>
      <c r="CU44" s="267">
        <v>0</v>
      </c>
      <c r="CV44" s="267">
        <v>0</v>
      </c>
      <c r="CW44" s="267">
        <v>0</v>
      </c>
      <c r="CX44" s="267">
        <v>0</v>
      </c>
      <c r="CY44" s="267">
        <v>0</v>
      </c>
      <c r="CZ44" s="267">
        <v>0</v>
      </c>
      <c r="DA44" s="267">
        <v>0</v>
      </c>
      <c r="DB44" s="267">
        <v>0</v>
      </c>
      <c r="DC44" s="267">
        <v>0</v>
      </c>
      <c r="DD44" s="267">
        <v>0</v>
      </c>
      <c r="DE44" s="267">
        <v>0</v>
      </c>
      <c r="DF44" s="267">
        <v>0</v>
      </c>
      <c r="DG44" s="267">
        <v>0</v>
      </c>
      <c r="DH44" s="267">
        <v>0</v>
      </c>
      <c r="DI44" s="267">
        <v>0</v>
      </c>
      <c r="DJ44" s="267">
        <v>180</v>
      </c>
      <c r="DK44" s="267">
        <v>0</v>
      </c>
      <c r="DL44" s="267">
        <v>0</v>
      </c>
      <c r="DM44" s="267">
        <v>0</v>
      </c>
      <c r="DN44" s="267">
        <v>0</v>
      </c>
      <c r="DO44" s="267">
        <v>280.47000000000003</v>
      </c>
      <c r="DP44" s="267">
        <v>280.47000000000003</v>
      </c>
      <c r="DQ44" s="267">
        <v>0</v>
      </c>
      <c r="DR44" s="267">
        <v>0</v>
      </c>
      <c r="DS44" s="267">
        <v>0</v>
      </c>
      <c r="DT44" s="267">
        <v>280.47000000000003</v>
      </c>
      <c r="DU44" s="267">
        <v>0</v>
      </c>
      <c r="DV44" s="267">
        <v>0</v>
      </c>
      <c r="DW44" s="267">
        <v>0</v>
      </c>
      <c r="DX44" s="267">
        <v>0</v>
      </c>
      <c r="DY44" s="267"/>
      <c r="DZ44" s="267"/>
      <c r="EA44" s="267"/>
      <c r="EB44" s="260">
        <f t="shared" si="0"/>
        <v>0</v>
      </c>
      <c r="EC44" s="260">
        <f t="shared" si="1"/>
        <v>0</v>
      </c>
      <c r="ED44" s="260">
        <f t="shared" si="2"/>
        <v>0</v>
      </c>
      <c r="EE44" s="260">
        <f t="shared" si="3"/>
        <v>0</v>
      </c>
      <c r="EF44" s="260">
        <f t="shared" si="4"/>
        <v>0</v>
      </c>
      <c r="EG44" s="260">
        <f t="shared" si="5"/>
        <v>0</v>
      </c>
      <c r="EH44" s="260">
        <f t="shared" si="6"/>
        <v>0</v>
      </c>
    </row>
    <row r="45" spans="1:138">
      <c r="A45" s="266" t="s">
        <v>152</v>
      </c>
      <c r="B45" s="267">
        <v>16439573.460000001</v>
      </c>
      <c r="C45" s="267">
        <v>0</v>
      </c>
      <c r="D45" s="267">
        <v>0</v>
      </c>
      <c r="E45" s="267">
        <v>0</v>
      </c>
      <c r="F45" s="267">
        <v>1183532.97</v>
      </c>
      <c r="G45" s="267">
        <v>0</v>
      </c>
      <c r="H45" s="267">
        <v>0</v>
      </c>
      <c r="I45" s="267">
        <v>0</v>
      </c>
      <c r="J45" s="267">
        <v>0</v>
      </c>
      <c r="K45" s="267">
        <v>0</v>
      </c>
      <c r="L45" s="267">
        <v>0</v>
      </c>
      <c r="M45" s="267">
        <v>0</v>
      </c>
      <c r="N45" s="267">
        <v>0</v>
      </c>
      <c r="O45" s="267">
        <v>0</v>
      </c>
      <c r="P45" s="267">
        <v>0</v>
      </c>
      <c r="Q45" s="267">
        <v>0</v>
      </c>
      <c r="R45" s="267">
        <v>0</v>
      </c>
      <c r="S45" s="267">
        <v>0</v>
      </c>
      <c r="T45" s="267">
        <v>0</v>
      </c>
      <c r="U45" s="267">
        <v>0</v>
      </c>
      <c r="V45" s="267">
        <v>0</v>
      </c>
      <c r="W45" s="267">
        <v>0</v>
      </c>
      <c r="X45" s="267">
        <v>5835420.3800000008</v>
      </c>
      <c r="Y45" s="267">
        <v>593500.26</v>
      </c>
      <c r="Z45" s="267">
        <v>46276.14</v>
      </c>
      <c r="AA45" s="267">
        <v>29254.1</v>
      </c>
      <c r="AB45" s="267">
        <v>28178.799999999999</v>
      </c>
      <c r="AC45" s="267">
        <v>0</v>
      </c>
      <c r="AD45" s="267">
        <v>0</v>
      </c>
      <c r="AE45" s="267">
        <v>96032</v>
      </c>
      <c r="AF45" s="267">
        <v>8627378.8100000005</v>
      </c>
      <c r="AG45" s="267">
        <v>5696591.9600000009</v>
      </c>
      <c r="AH45" s="267">
        <v>23138.07</v>
      </c>
      <c r="AI45" s="267">
        <v>23138.07</v>
      </c>
      <c r="AJ45" s="267">
        <v>23138.07</v>
      </c>
      <c r="AK45" s="267">
        <v>23138.07</v>
      </c>
      <c r="AL45" s="267">
        <v>23138.07</v>
      </c>
      <c r="AM45" s="267">
        <v>23138.07</v>
      </c>
      <c r="AN45" s="267">
        <v>576586.75</v>
      </c>
      <c r="AO45" s="267">
        <v>10148.099999999999</v>
      </c>
      <c r="AP45" s="267">
        <v>6765.41</v>
      </c>
      <c r="AQ45" s="267">
        <v>0</v>
      </c>
      <c r="AR45" s="267">
        <v>0</v>
      </c>
      <c r="AS45" s="267">
        <v>0</v>
      </c>
      <c r="AT45" s="267">
        <v>0</v>
      </c>
      <c r="AU45" s="267">
        <v>0</v>
      </c>
      <c r="AV45" s="267">
        <v>23138.07</v>
      </c>
      <c r="AW45" s="267">
        <v>0</v>
      </c>
      <c r="AX45" s="267">
        <v>0</v>
      </c>
      <c r="AY45" s="267">
        <v>23138.07</v>
      </c>
      <c r="AZ45" s="267">
        <v>28178.799999999999</v>
      </c>
      <c r="BA45" s="267">
        <v>0</v>
      </c>
      <c r="BB45" s="267">
        <v>257929.58000000002</v>
      </c>
      <c r="BC45" s="267">
        <v>0</v>
      </c>
      <c r="BD45" s="267">
        <v>0</v>
      </c>
      <c r="BE45" s="267">
        <v>0</v>
      </c>
      <c r="BF45" s="267">
        <v>8369449.2300000004</v>
      </c>
      <c r="BG45" s="267">
        <v>204243.8</v>
      </c>
      <c r="BH45" s="267">
        <v>302362.46999999997</v>
      </c>
      <c r="BI45" s="267">
        <v>286768.67</v>
      </c>
      <c r="BJ45" s="267">
        <v>222311.65</v>
      </c>
      <c r="BK45" s="267">
        <v>348117.44999999995</v>
      </c>
      <c r="BL45" s="267">
        <v>140131.6</v>
      </c>
      <c r="BM45" s="267">
        <v>70741.960000000006</v>
      </c>
      <c r="BN45" s="267">
        <v>176114.28</v>
      </c>
      <c r="BO45" s="267">
        <v>355238.1</v>
      </c>
      <c r="BP45" s="267">
        <v>426850.08</v>
      </c>
      <c r="BQ45" s="267">
        <v>468058.23999999993</v>
      </c>
      <c r="BR45" s="267">
        <v>307958.44</v>
      </c>
      <c r="BS45" s="267">
        <v>495249.35999999993</v>
      </c>
      <c r="BT45" s="267">
        <v>337924.69</v>
      </c>
      <c r="BU45" s="267">
        <v>107551.09</v>
      </c>
      <c r="BV45" s="267">
        <v>42000</v>
      </c>
      <c r="BW45" s="267">
        <v>72731.69</v>
      </c>
      <c r="BX45" s="267">
        <v>144766.04999999999</v>
      </c>
      <c r="BY45" s="267">
        <v>106560</v>
      </c>
      <c r="BZ45" s="267">
        <v>73752.12000000001</v>
      </c>
      <c r="CA45" s="267">
        <v>86421.63</v>
      </c>
      <c r="CB45" s="267">
        <v>95485</v>
      </c>
      <c r="CC45" s="267">
        <v>122642.75</v>
      </c>
      <c r="CD45" s="267">
        <v>57841.52</v>
      </c>
      <c r="CE45" s="267">
        <v>51016.56</v>
      </c>
      <c r="CF45" s="267">
        <v>54485.479999999996</v>
      </c>
      <c r="CG45" s="267">
        <v>37950</v>
      </c>
      <c r="CH45" s="267">
        <v>60720.01</v>
      </c>
      <c r="CI45" s="267">
        <v>63118.5</v>
      </c>
      <c r="CJ45" s="267">
        <v>93374.73</v>
      </c>
      <c r="CK45" s="267">
        <v>26503.439999999999</v>
      </c>
      <c r="CL45" s="267">
        <v>195802.74000000002</v>
      </c>
      <c r="CM45" s="267">
        <v>12830.369999999999</v>
      </c>
      <c r="CN45" s="267">
        <v>23936</v>
      </c>
      <c r="CO45" s="267">
        <v>44015.37</v>
      </c>
      <c r="CP45" s="267">
        <v>376034.56</v>
      </c>
      <c r="CQ45" s="267">
        <v>7651.08</v>
      </c>
      <c r="CR45" s="267">
        <v>106666.68</v>
      </c>
      <c r="CS45" s="267">
        <v>72653.240000000005</v>
      </c>
      <c r="CT45" s="267">
        <v>73885.05</v>
      </c>
      <c r="CU45" s="267">
        <v>91496.8</v>
      </c>
      <c r="CV45" s="267">
        <v>36232.32</v>
      </c>
      <c r="CW45" s="267">
        <v>54895.790000000008</v>
      </c>
      <c r="CX45" s="267">
        <v>16284.35</v>
      </c>
      <c r="CY45" s="267">
        <v>40169.839999999997</v>
      </c>
      <c r="CZ45" s="267">
        <v>39204.800000000003</v>
      </c>
      <c r="DA45" s="267">
        <v>70835.520000000004</v>
      </c>
      <c r="DB45" s="267">
        <v>51808.130000000005</v>
      </c>
      <c r="DC45" s="267">
        <v>49198.6</v>
      </c>
      <c r="DD45" s="267">
        <v>45813.399999999994</v>
      </c>
      <c r="DE45" s="267">
        <v>33778.990000000005</v>
      </c>
      <c r="DF45" s="267">
        <v>53229</v>
      </c>
      <c r="DG45" s="267">
        <v>33048.199999999997</v>
      </c>
      <c r="DH45" s="267">
        <v>51810.239999999998</v>
      </c>
      <c r="DI45" s="267">
        <v>57013.09</v>
      </c>
      <c r="DJ45" s="267">
        <v>65352.959999999999</v>
      </c>
      <c r="DK45" s="267">
        <v>24000</v>
      </c>
      <c r="DL45" s="267">
        <v>50609.909999999996</v>
      </c>
      <c r="DM45" s="267">
        <v>44157.4</v>
      </c>
      <c r="DN45" s="267">
        <v>155017.53</v>
      </c>
      <c r="DO45" s="267">
        <v>370567.6</v>
      </c>
      <c r="DP45" s="267">
        <v>60345</v>
      </c>
      <c r="DQ45" s="267">
        <v>159371.25</v>
      </c>
      <c r="DR45" s="267">
        <v>31621.4</v>
      </c>
      <c r="DS45" s="267">
        <v>165931.12</v>
      </c>
      <c r="DT45" s="267">
        <v>36666.68</v>
      </c>
      <c r="DU45" s="267">
        <v>0</v>
      </c>
      <c r="DV45" s="267">
        <v>9401.67</v>
      </c>
      <c r="DW45" s="267">
        <v>74601.919999999998</v>
      </c>
      <c r="DX45" s="267">
        <v>44519.27</v>
      </c>
      <c r="DY45" s="267"/>
      <c r="DZ45" s="267"/>
      <c r="EA45" s="267"/>
      <c r="EB45" s="260">
        <f t="shared" si="0"/>
        <v>0</v>
      </c>
      <c r="EC45" s="260">
        <f t="shared" si="1"/>
        <v>0</v>
      </c>
      <c r="ED45" s="260">
        <f t="shared" si="2"/>
        <v>0</v>
      </c>
      <c r="EE45" s="260">
        <f t="shared" si="3"/>
        <v>0</v>
      </c>
      <c r="EF45" s="260">
        <f t="shared" si="4"/>
        <v>0</v>
      </c>
      <c r="EG45" s="260">
        <f t="shared" si="5"/>
        <v>0</v>
      </c>
      <c r="EH45" s="260">
        <f t="shared" si="6"/>
        <v>0</v>
      </c>
    </row>
    <row r="46" spans="1:138">
      <c r="A46" s="266" t="s">
        <v>153</v>
      </c>
      <c r="B46" s="267">
        <v>5797950.0899999999</v>
      </c>
      <c r="C46" s="267">
        <v>0</v>
      </c>
      <c r="D46" s="267">
        <v>4206372.96</v>
      </c>
      <c r="E46" s="267">
        <v>0</v>
      </c>
      <c r="F46" s="267">
        <v>0</v>
      </c>
      <c r="G46" s="267">
        <v>0</v>
      </c>
      <c r="H46" s="267">
        <v>0</v>
      </c>
      <c r="I46" s="267">
        <v>0</v>
      </c>
      <c r="J46" s="267">
        <v>0</v>
      </c>
      <c r="K46" s="267">
        <v>0</v>
      </c>
      <c r="L46" s="267">
        <v>0</v>
      </c>
      <c r="M46" s="267">
        <v>0</v>
      </c>
      <c r="N46" s="267">
        <v>0</v>
      </c>
      <c r="O46" s="267">
        <v>0</v>
      </c>
      <c r="P46" s="267">
        <v>0</v>
      </c>
      <c r="Q46" s="267">
        <v>0</v>
      </c>
      <c r="R46" s="267">
        <v>0</v>
      </c>
      <c r="S46" s="267">
        <v>0</v>
      </c>
      <c r="T46" s="267">
        <v>0</v>
      </c>
      <c r="U46" s="267">
        <v>0</v>
      </c>
      <c r="V46" s="267">
        <v>0</v>
      </c>
      <c r="W46" s="267">
        <v>0</v>
      </c>
      <c r="X46" s="267">
        <v>221787.58</v>
      </c>
      <c r="Y46" s="267">
        <v>0</v>
      </c>
      <c r="Z46" s="267">
        <v>3049.95</v>
      </c>
      <c r="AA46" s="267">
        <v>180020.72999999998</v>
      </c>
      <c r="AB46" s="267">
        <v>70965.56</v>
      </c>
      <c r="AC46" s="267">
        <v>9963.9700000000012</v>
      </c>
      <c r="AD46" s="267">
        <v>0</v>
      </c>
      <c r="AE46" s="267">
        <v>0</v>
      </c>
      <c r="AF46" s="267">
        <v>1105789.3400000001</v>
      </c>
      <c r="AG46" s="267">
        <v>156856.54</v>
      </c>
      <c r="AH46" s="267">
        <v>15054.87</v>
      </c>
      <c r="AI46" s="267">
        <v>6318.9500000000007</v>
      </c>
      <c r="AJ46" s="267">
        <v>21076.629999999997</v>
      </c>
      <c r="AK46" s="267">
        <v>10333.77</v>
      </c>
      <c r="AL46" s="267">
        <v>3143.72</v>
      </c>
      <c r="AM46" s="267">
        <v>9003.0999999999985</v>
      </c>
      <c r="AN46" s="267">
        <v>0</v>
      </c>
      <c r="AO46" s="267">
        <v>0</v>
      </c>
      <c r="AP46" s="267">
        <v>0</v>
      </c>
      <c r="AQ46" s="267">
        <v>0</v>
      </c>
      <c r="AR46" s="267">
        <v>0</v>
      </c>
      <c r="AS46" s="267">
        <v>0</v>
      </c>
      <c r="AT46" s="267">
        <v>0</v>
      </c>
      <c r="AU46" s="267">
        <v>0</v>
      </c>
      <c r="AV46" s="267">
        <v>1822.1</v>
      </c>
      <c r="AW46" s="267">
        <v>0</v>
      </c>
      <c r="AX46" s="267">
        <v>0</v>
      </c>
      <c r="AY46" s="267">
        <v>1227.8499999999999</v>
      </c>
      <c r="AZ46" s="267">
        <v>70015.56</v>
      </c>
      <c r="BA46" s="267">
        <v>950</v>
      </c>
      <c r="BB46" s="267">
        <v>0</v>
      </c>
      <c r="BC46" s="267">
        <v>0</v>
      </c>
      <c r="BD46" s="267">
        <v>0</v>
      </c>
      <c r="BE46" s="267">
        <v>0</v>
      </c>
      <c r="BF46" s="267">
        <v>1105789.3400000001</v>
      </c>
      <c r="BG46" s="267">
        <v>28969.279999999999</v>
      </c>
      <c r="BH46" s="267">
        <v>32432.230000000003</v>
      </c>
      <c r="BI46" s="267">
        <v>38809.800000000003</v>
      </c>
      <c r="BJ46" s="267">
        <v>26171.02</v>
      </c>
      <c r="BK46" s="267">
        <v>35020.35</v>
      </c>
      <c r="BL46" s="267">
        <v>76958.23</v>
      </c>
      <c r="BM46" s="267">
        <v>13099.28</v>
      </c>
      <c r="BN46" s="267">
        <v>45363.68</v>
      </c>
      <c r="BO46" s="267">
        <v>21034.959999999999</v>
      </c>
      <c r="BP46" s="267">
        <v>21274.77</v>
      </c>
      <c r="BQ46" s="267">
        <v>16492.79</v>
      </c>
      <c r="BR46" s="267">
        <v>21555.629999999997</v>
      </c>
      <c r="BS46" s="267">
        <v>46768.849999999991</v>
      </c>
      <c r="BT46" s="267">
        <v>12489.220000000001</v>
      </c>
      <c r="BU46" s="267">
        <v>17114.939999999999</v>
      </c>
      <c r="BV46" s="267">
        <v>17175.04</v>
      </c>
      <c r="BW46" s="267">
        <v>7464.4</v>
      </c>
      <c r="BX46" s="267">
        <v>30955.469999999998</v>
      </c>
      <c r="BY46" s="267">
        <v>15072.28</v>
      </c>
      <c r="BZ46" s="267">
        <v>10513.5</v>
      </c>
      <c r="CA46" s="267">
        <v>13942.16</v>
      </c>
      <c r="CB46" s="267">
        <v>15144.029999999999</v>
      </c>
      <c r="CC46" s="267">
        <v>12095.009999999998</v>
      </c>
      <c r="CD46" s="267">
        <v>7885.25</v>
      </c>
      <c r="CE46" s="267">
        <v>11928.68</v>
      </c>
      <c r="CF46" s="267">
        <v>35102.5</v>
      </c>
      <c r="CG46" s="267">
        <v>7852.7499999999991</v>
      </c>
      <c r="CH46" s="267">
        <v>12072.33</v>
      </c>
      <c r="CI46" s="267">
        <v>7363.1399999999994</v>
      </c>
      <c r="CJ46" s="267">
        <v>11520.42</v>
      </c>
      <c r="CK46" s="267">
        <v>4924.5600000000004</v>
      </c>
      <c r="CL46" s="267">
        <v>15852.220000000001</v>
      </c>
      <c r="CM46" s="267">
        <v>3341.96</v>
      </c>
      <c r="CN46" s="267">
        <v>5853.56</v>
      </c>
      <c r="CO46" s="267">
        <v>7016.3899999999994</v>
      </c>
      <c r="CP46" s="267">
        <v>48513.679999999993</v>
      </c>
      <c r="CQ46" s="267">
        <v>68815.360000000001</v>
      </c>
      <c r="CR46" s="267">
        <v>5074.13</v>
      </c>
      <c r="CS46" s="267">
        <v>6345.65</v>
      </c>
      <c r="CT46" s="267">
        <v>5706.66</v>
      </c>
      <c r="CU46" s="267">
        <v>9274.4599999999991</v>
      </c>
      <c r="CV46" s="267">
        <v>8384.5299999999988</v>
      </c>
      <c r="CW46" s="267">
        <v>7769.7300000000005</v>
      </c>
      <c r="CX46" s="267">
        <v>8272.9</v>
      </c>
      <c r="CY46" s="267">
        <v>10616.74</v>
      </c>
      <c r="CZ46" s="267">
        <v>8773.49</v>
      </c>
      <c r="DA46" s="267">
        <v>12644.42</v>
      </c>
      <c r="DB46" s="267">
        <v>7808.2199999999993</v>
      </c>
      <c r="DC46" s="267">
        <v>11679.13</v>
      </c>
      <c r="DD46" s="267">
        <v>6527.46</v>
      </c>
      <c r="DE46" s="267">
        <v>9218.3799999999992</v>
      </c>
      <c r="DF46" s="267">
        <v>8629.5999999999985</v>
      </c>
      <c r="DG46" s="267">
        <v>8439.98</v>
      </c>
      <c r="DH46" s="267">
        <v>9738.2000000000007</v>
      </c>
      <c r="DI46" s="267">
        <v>5633.86</v>
      </c>
      <c r="DJ46" s="267">
        <v>10140.200000000001</v>
      </c>
      <c r="DK46" s="267">
        <v>9111.2999999999993</v>
      </c>
      <c r="DL46" s="267">
        <v>7237.88</v>
      </c>
      <c r="DM46" s="267">
        <v>7076.8</v>
      </c>
      <c r="DN46" s="267">
        <v>19127.099999999999</v>
      </c>
      <c r="DO46" s="267">
        <v>18692.32</v>
      </c>
      <c r="DP46" s="267">
        <v>16429.599999999999</v>
      </c>
      <c r="DQ46" s="267">
        <v>13646.34</v>
      </c>
      <c r="DR46" s="267">
        <v>9876.32</v>
      </c>
      <c r="DS46" s="267">
        <v>6049.06</v>
      </c>
      <c r="DT46" s="267">
        <v>13905.16</v>
      </c>
      <c r="DU46" s="267">
        <v>0</v>
      </c>
      <c r="DV46" s="267">
        <v>0</v>
      </c>
      <c r="DW46" s="267">
        <v>0</v>
      </c>
      <c r="DX46" s="267">
        <v>0</v>
      </c>
      <c r="DY46" s="267"/>
      <c r="DZ46" s="267"/>
      <c r="EA46" s="267"/>
      <c r="EB46" s="260">
        <f t="shared" si="0"/>
        <v>0</v>
      </c>
      <c r="EC46" s="260">
        <f t="shared" si="1"/>
        <v>0</v>
      </c>
      <c r="ED46" s="260">
        <f t="shared" si="2"/>
        <v>0</v>
      </c>
      <c r="EE46" s="260">
        <f t="shared" si="3"/>
        <v>0</v>
      </c>
      <c r="EF46" s="260">
        <f t="shared" si="4"/>
        <v>0</v>
      </c>
      <c r="EG46" s="260">
        <f t="shared" si="5"/>
        <v>0</v>
      </c>
      <c r="EH46" s="260">
        <f t="shared" si="6"/>
        <v>0</v>
      </c>
    </row>
    <row r="47" spans="1:138">
      <c r="A47" s="266" t="s">
        <v>154</v>
      </c>
      <c r="B47" s="267">
        <v>3487029.3099999996</v>
      </c>
      <c r="C47" s="267">
        <v>0</v>
      </c>
      <c r="D47" s="267">
        <v>3213559.2199999997</v>
      </c>
      <c r="E47" s="267">
        <v>0</v>
      </c>
      <c r="F47" s="267">
        <v>0</v>
      </c>
      <c r="G47" s="267">
        <v>0</v>
      </c>
      <c r="H47" s="267">
        <v>0</v>
      </c>
      <c r="I47" s="267">
        <v>0</v>
      </c>
      <c r="J47" s="267">
        <v>0</v>
      </c>
      <c r="K47" s="267">
        <v>0</v>
      </c>
      <c r="L47" s="267">
        <v>0</v>
      </c>
      <c r="M47" s="267">
        <v>0</v>
      </c>
      <c r="N47" s="267">
        <v>0</v>
      </c>
      <c r="O47" s="267">
        <v>0</v>
      </c>
      <c r="P47" s="267">
        <v>0</v>
      </c>
      <c r="Q47" s="267">
        <v>20536.21</v>
      </c>
      <c r="R47" s="267">
        <v>0</v>
      </c>
      <c r="S47" s="267">
        <v>0</v>
      </c>
      <c r="T47" s="267">
        <v>0</v>
      </c>
      <c r="U47" s="267">
        <v>0</v>
      </c>
      <c r="V47" s="267">
        <v>0</v>
      </c>
      <c r="W47" s="267">
        <v>0</v>
      </c>
      <c r="X47" s="267">
        <v>44647.64</v>
      </c>
      <c r="Y47" s="267">
        <v>0</v>
      </c>
      <c r="Z47" s="267">
        <v>0</v>
      </c>
      <c r="AA47" s="267">
        <v>179103.6</v>
      </c>
      <c r="AB47" s="267">
        <v>0</v>
      </c>
      <c r="AC47" s="267">
        <v>0</v>
      </c>
      <c r="AD47" s="267">
        <v>0</v>
      </c>
      <c r="AE47" s="267">
        <v>2515.7600000000002</v>
      </c>
      <c r="AF47" s="267">
        <v>26666.880000000001</v>
      </c>
      <c r="AG47" s="267">
        <v>0</v>
      </c>
      <c r="AH47" s="267">
        <v>44647.64</v>
      </c>
      <c r="AI47" s="267">
        <v>0</v>
      </c>
      <c r="AJ47" s="267">
        <v>0</v>
      </c>
      <c r="AK47" s="267">
        <v>0</v>
      </c>
      <c r="AL47" s="267">
        <v>0</v>
      </c>
      <c r="AM47" s="267">
        <v>0</v>
      </c>
      <c r="AN47" s="267">
        <v>0</v>
      </c>
      <c r="AO47" s="267">
        <v>0</v>
      </c>
      <c r="AP47" s="267">
        <v>0</v>
      </c>
      <c r="AQ47" s="267">
        <v>0</v>
      </c>
      <c r="AR47" s="267">
        <v>0</v>
      </c>
      <c r="AS47" s="267">
        <v>0</v>
      </c>
      <c r="AT47" s="267">
        <v>0</v>
      </c>
      <c r="AU47" s="267">
        <v>0</v>
      </c>
      <c r="AV47" s="267">
        <v>0</v>
      </c>
      <c r="AW47" s="267">
        <v>0</v>
      </c>
      <c r="AX47" s="267">
        <v>0</v>
      </c>
      <c r="AY47" s="267">
        <v>0</v>
      </c>
      <c r="AZ47" s="267">
        <v>0</v>
      </c>
      <c r="BA47" s="267">
        <v>0</v>
      </c>
      <c r="BB47" s="267">
        <v>0</v>
      </c>
      <c r="BC47" s="267">
        <v>6666.72</v>
      </c>
      <c r="BD47" s="267">
        <v>0</v>
      </c>
      <c r="BE47" s="267">
        <v>0</v>
      </c>
      <c r="BF47" s="267">
        <v>20000.16</v>
      </c>
      <c r="BG47" s="267">
        <v>0</v>
      </c>
      <c r="BH47" s="267">
        <v>0</v>
      </c>
      <c r="BI47" s="267">
        <v>0</v>
      </c>
      <c r="BJ47" s="267">
        <v>0</v>
      </c>
      <c r="BK47" s="267">
        <v>0</v>
      </c>
      <c r="BL47" s="267">
        <v>0</v>
      </c>
      <c r="BM47" s="267">
        <v>0</v>
      </c>
      <c r="BN47" s="267">
        <v>0</v>
      </c>
      <c r="BO47" s="267">
        <v>0</v>
      </c>
      <c r="BP47" s="267">
        <v>0</v>
      </c>
      <c r="BQ47" s="267">
        <v>0</v>
      </c>
      <c r="BR47" s="267">
        <v>0</v>
      </c>
      <c r="BS47" s="267">
        <v>0</v>
      </c>
      <c r="BT47" s="267">
        <v>0</v>
      </c>
      <c r="BU47" s="267">
        <v>0</v>
      </c>
      <c r="BV47" s="267">
        <v>0</v>
      </c>
      <c r="BW47" s="267">
        <v>0</v>
      </c>
      <c r="BX47" s="267">
        <v>0</v>
      </c>
      <c r="BY47" s="267">
        <v>0</v>
      </c>
      <c r="BZ47" s="267">
        <v>0</v>
      </c>
      <c r="CA47" s="267">
        <v>0</v>
      </c>
      <c r="CB47" s="267">
        <v>0</v>
      </c>
      <c r="CC47" s="267">
        <v>0</v>
      </c>
      <c r="CD47" s="267">
        <v>0</v>
      </c>
      <c r="CE47" s="267">
        <v>0</v>
      </c>
      <c r="CF47" s="267">
        <v>0</v>
      </c>
      <c r="CG47" s="267">
        <v>0</v>
      </c>
      <c r="CH47" s="267">
        <v>0</v>
      </c>
      <c r="CI47" s="267">
        <v>0</v>
      </c>
      <c r="CJ47" s="267">
        <v>20000.16</v>
      </c>
      <c r="CK47" s="267">
        <v>0</v>
      </c>
      <c r="CL47" s="267">
        <v>0</v>
      </c>
      <c r="CM47" s="267">
        <v>0</v>
      </c>
      <c r="CN47" s="267">
        <v>0</v>
      </c>
      <c r="CO47" s="267">
        <v>0</v>
      </c>
      <c r="CP47" s="267">
        <v>0</v>
      </c>
      <c r="CQ47" s="267">
        <v>0</v>
      </c>
      <c r="CR47" s="267">
        <v>0</v>
      </c>
      <c r="CS47" s="267">
        <v>0</v>
      </c>
      <c r="CT47" s="267">
        <v>0</v>
      </c>
      <c r="CU47" s="267">
        <v>0</v>
      </c>
      <c r="CV47" s="267">
        <v>0</v>
      </c>
      <c r="CW47" s="267">
        <v>0</v>
      </c>
      <c r="CX47" s="267">
        <v>0</v>
      </c>
      <c r="CY47" s="267">
        <v>0</v>
      </c>
      <c r="CZ47" s="267">
        <v>0</v>
      </c>
      <c r="DA47" s="267">
        <v>0</v>
      </c>
      <c r="DB47" s="267">
        <v>0</v>
      </c>
      <c r="DC47" s="267">
        <v>0</v>
      </c>
      <c r="DD47" s="267">
        <v>0</v>
      </c>
      <c r="DE47" s="267">
        <v>0</v>
      </c>
      <c r="DF47" s="267">
        <v>0</v>
      </c>
      <c r="DG47" s="267">
        <v>0</v>
      </c>
      <c r="DH47" s="267">
        <v>0</v>
      </c>
      <c r="DI47" s="267">
        <v>0</v>
      </c>
      <c r="DJ47" s="267">
        <v>0</v>
      </c>
      <c r="DK47" s="267">
        <v>0</v>
      </c>
      <c r="DL47" s="267">
        <v>0</v>
      </c>
      <c r="DM47" s="267">
        <v>0</v>
      </c>
      <c r="DN47" s="267">
        <v>0</v>
      </c>
      <c r="DO47" s="267">
        <v>0</v>
      </c>
      <c r="DP47" s="267">
        <v>0</v>
      </c>
      <c r="DQ47" s="267">
        <v>0</v>
      </c>
      <c r="DR47" s="267">
        <v>0</v>
      </c>
      <c r="DS47" s="267">
        <v>0</v>
      </c>
      <c r="DT47" s="267">
        <v>0</v>
      </c>
      <c r="DU47" s="267">
        <v>0</v>
      </c>
      <c r="DV47" s="267">
        <v>0</v>
      </c>
      <c r="DW47" s="267">
        <v>0</v>
      </c>
      <c r="DX47" s="267">
        <v>0</v>
      </c>
      <c r="DY47" s="267"/>
      <c r="DZ47" s="267"/>
      <c r="EA47" s="267"/>
      <c r="EB47" s="260">
        <f t="shared" si="0"/>
        <v>0</v>
      </c>
      <c r="EC47" s="260">
        <f t="shared" si="1"/>
        <v>0</v>
      </c>
      <c r="ED47" s="260">
        <f t="shared" si="2"/>
        <v>0</v>
      </c>
      <c r="EE47" s="260">
        <f t="shared" si="3"/>
        <v>0</v>
      </c>
      <c r="EF47" s="260">
        <f t="shared" si="4"/>
        <v>0</v>
      </c>
      <c r="EG47" s="260">
        <f t="shared" si="5"/>
        <v>0</v>
      </c>
      <c r="EH47" s="260">
        <f t="shared" si="6"/>
        <v>0</v>
      </c>
    </row>
    <row r="48" spans="1:138">
      <c r="A48" s="266" t="s">
        <v>155</v>
      </c>
      <c r="B48" s="267">
        <v>2445421.66</v>
      </c>
      <c r="C48" s="267">
        <v>0</v>
      </c>
      <c r="D48" s="267">
        <v>736478.38</v>
      </c>
      <c r="E48" s="267">
        <v>0</v>
      </c>
      <c r="F48" s="267">
        <v>26000</v>
      </c>
      <c r="G48" s="267">
        <v>0</v>
      </c>
      <c r="H48" s="267">
        <v>0</v>
      </c>
      <c r="I48" s="267">
        <v>0</v>
      </c>
      <c r="J48" s="267">
        <v>0</v>
      </c>
      <c r="K48" s="267">
        <v>0</v>
      </c>
      <c r="L48" s="267">
        <v>0</v>
      </c>
      <c r="M48" s="267">
        <v>0</v>
      </c>
      <c r="N48" s="267">
        <v>0</v>
      </c>
      <c r="O48" s="267">
        <v>0</v>
      </c>
      <c r="P48" s="267">
        <v>0</v>
      </c>
      <c r="Q48" s="267">
        <v>0</v>
      </c>
      <c r="R48" s="267">
        <v>0</v>
      </c>
      <c r="S48" s="267">
        <v>0</v>
      </c>
      <c r="T48" s="267">
        <v>0</v>
      </c>
      <c r="U48" s="267">
        <v>0</v>
      </c>
      <c r="V48" s="267">
        <v>0</v>
      </c>
      <c r="W48" s="267">
        <v>0</v>
      </c>
      <c r="X48" s="267">
        <v>94112.72</v>
      </c>
      <c r="Y48" s="267">
        <v>6272.8</v>
      </c>
      <c r="Z48" s="267">
        <v>30880.85</v>
      </c>
      <c r="AA48" s="267">
        <v>13338.16</v>
      </c>
      <c r="AB48" s="267">
        <v>611.52</v>
      </c>
      <c r="AC48" s="267">
        <v>13156.96</v>
      </c>
      <c r="AD48" s="267">
        <v>0</v>
      </c>
      <c r="AE48" s="267">
        <v>0</v>
      </c>
      <c r="AF48" s="267">
        <v>1524570.27</v>
      </c>
      <c r="AG48" s="267">
        <v>38760.32</v>
      </c>
      <c r="AH48" s="267">
        <v>9167.4800000000014</v>
      </c>
      <c r="AI48" s="267">
        <v>11285.69</v>
      </c>
      <c r="AJ48" s="267">
        <v>8724.8100000000013</v>
      </c>
      <c r="AK48" s="267">
        <v>8724.8100000000013</v>
      </c>
      <c r="AL48" s="267">
        <v>8724.8100000000013</v>
      </c>
      <c r="AM48" s="267">
        <v>8724.8000000000011</v>
      </c>
      <c r="AN48" s="267">
        <v>0</v>
      </c>
      <c r="AO48" s="267">
        <v>626.67999999999995</v>
      </c>
      <c r="AP48" s="267">
        <v>5646.12</v>
      </c>
      <c r="AQ48" s="267">
        <v>0</v>
      </c>
      <c r="AR48" s="267">
        <v>0</v>
      </c>
      <c r="AS48" s="267">
        <v>0</v>
      </c>
      <c r="AT48" s="267">
        <v>0</v>
      </c>
      <c r="AU48" s="267">
        <v>0</v>
      </c>
      <c r="AV48" s="267">
        <v>14565.570000000002</v>
      </c>
      <c r="AW48" s="267">
        <v>4111.3999999999996</v>
      </c>
      <c r="AX48" s="267">
        <v>0</v>
      </c>
      <c r="AY48" s="267">
        <v>12203.880000000001</v>
      </c>
      <c r="AZ48" s="267">
        <v>611.52</v>
      </c>
      <c r="BA48" s="267">
        <v>0</v>
      </c>
      <c r="BB48" s="267">
        <v>31879.64</v>
      </c>
      <c r="BC48" s="267">
        <v>0</v>
      </c>
      <c r="BD48" s="267">
        <v>0</v>
      </c>
      <c r="BE48" s="267">
        <v>0</v>
      </c>
      <c r="BF48" s="267">
        <v>1492690.63</v>
      </c>
      <c r="BG48" s="267">
        <v>14543.6</v>
      </c>
      <c r="BH48" s="267">
        <v>0</v>
      </c>
      <c r="BI48" s="267">
        <v>0</v>
      </c>
      <c r="BJ48" s="267">
        <v>6391.6</v>
      </c>
      <c r="BK48" s="267">
        <v>17331.599999999999</v>
      </c>
      <c r="BL48" s="267">
        <v>191649.88</v>
      </c>
      <c r="BM48" s="267">
        <v>53135</v>
      </c>
      <c r="BN48" s="267">
        <v>100602.59</v>
      </c>
      <c r="BO48" s="267">
        <v>50741.440000000002</v>
      </c>
      <c r="BP48" s="267">
        <v>52752</v>
      </c>
      <c r="BQ48" s="267">
        <v>0</v>
      </c>
      <c r="BR48" s="267">
        <v>0</v>
      </c>
      <c r="BS48" s="267">
        <v>202690.51</v>
      </c>
      <c r="BT48" s="267">
        <v>33303.68</v>
      </c>
      <c r="BU48" s="267">
        <v>26794</v>
      </c>
      <c r="BV48" s="267">
        <v>48876.56</v>
      </c>
      <c r="BW48" s="267">
        <v>5907.5400000000009</v>
      </c>
      <c r="BX48" s="267">
        <v>28819.16</v>
      </c>
      <c r="BY48" s="267">
        <v>0</v>
      </c>
      <c r="BZ48" s="267">
        <v>19754.240000000002</v>
      </c>
      <c r="CA48" s="267">
        <v>42047.519999999997</v>
      </c>
      <c r="CB48" s="267">
        <v>20718.32</v>
      </c>
      <c r="CC48" s="267">
        <v>11630.82</v>
      </c>
      <c r="CD48" s="267">
        <v>24800.32</v>
      </c>
      <c r="CE48" s="267">
        <v>0</v>
      </c>
      <c r="CF48" s="267">
        <v>0</v>
      </c>
      <c r="CG48" s="267">
        <v>3099.36</v>
      </c>
      <c r="CH48" s="267">
        <v>52762.2</v>
      </c>
      <c r="CI48" s="267">
        <v>5939.46</v>
      </c>
      <c r="CJ48" s="267">
        <v>54254.2</v>
      </c>
      <c r="CK48" s="267">
        <v>12764.8</v>
      </c>
      <c r="CL48" s="267">
        <v>39776.480000000003</v>
      </c>
      <c r="CM48" s="267">
        <v>16186.04</v>
      </c>
      <c r="CN48" s="267">
        <v>0</v>
      </c>
      <c r="CO48" s="267">
        <v>15877.04</v>
      </c>
      <c r="CP48" s="267">
        <v>0</v>
      </c>
      <c r="CQ48" s="267">
        <v>577.55999999999995</v>
      </c>
      <c r="CR48" s="267">
        <v>21438.65</v>
      </c>
      <c r="CS48" s="267">
        <v>9522.8799999999992</v>
      </c>
      <c r="CT48" s="267">
        <v>0</v>
      </c>
      <c r="CU48" s="267">
        <v>13175.64</v>
      </c>
      <c r="CV48" s="267">
        <v>3466.72</v>
      </c>
      <c r="CW48" s="267">
        <v>5744.48</v>
      </c>
      <c r="CX48" s="267">
        <v>11792.08</v>
      </c>
      <c r="CY48" s="267">
        <v>7382.72</v>
      </c>
      <c r="CZ48" s="267">
        <v>5425.6</v>
      </c>
      <c r="DA48" s="267">
        <v>0</v>
      </c>
      <c r="DB48" s="267">
        <v>10284.719999999999</v>
      </c>
      <c r="DC48" s="267">
        <v>5993.16</v>
      </c>
      <c r="DD48" s="267">
        <v>0</v>
      </c>
      <c r="DE48" s="267">
        <v>21789.16</v>
      </c>
      <c r="DF48" s="267">
        <v>0</v>
      </c>
      <c r="DG48" s="267">
        <v>11090.52</v>
      </c>
      <c r="DH48" s="267">
        <v>3497.96</v>
      </c>
      <c r="DI48" s="267">
        <v>0</v>
      </c>
      <c r="DJ48" s="267">
        <v>9828.44</v>
      </c>
      <c r="DK48" s="267">
        <v>18632.68</v>
      </c>
      <c r="DL48" s="267">
        <v>0</v>
      </c>
      <c r="DM48" s="267">
        <v>6828.76</v>
      </c>
      <c r="DN48" s="267">
        <v>38031.420000000006</v>
      </c>
      <c r="DO48" s="267">
        <v>7174.2</v>
      </c>
      <c r="DP48" s="267">
        <v>21875.439999999999</v>
      </c>
      <c r="DQ48" s="267">
        <v>75364.960000000006</v>
      </c>
      <c r="DR48" s="267">
        <v>7748.4</v>
      </c>
      <c r="DS48" s="267">
        <v>4555.6000000000004</v>
      </c>
      <c r="DT48" s="267">
        <v>17811.88</v>
      </c>
      <c r="DU48" s="267">
        <v>0</v>
      </c>
      <c r="DV48" s="267">
        <v>316.95</v>
      </c>
      <c r="DW48" s="267">
        <v>190.09</v>
      </c>
      <c r="DX48" s="267">
        <v>0</v>
      </c>
      <c r="DY48" s="267"/>
      <c r="DZ48" s="267"/>
      <c r="EA48" s="267"/>
      <c r="EB48" s="260">
        <f t="shared" si="0"/>
        <v>0</v>
      </c>
      <c r="EC48" s="260">
        <f t="shared" si="1"/>
        <v>0</v>
      </c>
      <c r="ED48" s="260">
        <f t="shared" si="2"/>
        <v>0</v>
      </c>
      <c r="EE48" s="260">
        <f t="shared" si="3"/>
        <v>0</v>
      </c>
      <c r="EF48" s="260">
        <f t="shared" si="4"/>
        <v>0</v>
      </c>
      <c r="EG48" s="260">
        <f t="shared" si="5"/>
        <v>0</v>
      </c>
      <c r="EH48" s="260">
        <f t="shared" si="6"/>
        <v>0</v>
      </c>
    </row>
    <row r="49" spans="1:138">
      <c r="A49" s="266" t="s">
        <v>156</v>
      </c>
      <c r="B49" s="267">
        <v>257309.58</v>
      </c>
      <c r="C49" s="267">
        <v>0</v>
      </c>
      <c r="D49" s="267">
        <v>0</v>
      </c>
      <c r="E49" s="267">
        <v>0</v>
      </c>
      <c r="F49" s="267">
        <v>0</v>
      </c>
      <c r="G49" s="267">
        <v>0</v>
      </c>
      <c r="H49" s="267">
        <v>0</v>
      </c>
      <c r="I49" s="267">
        <v>0</v>
      </c>
      <c r="J49" s="267">
        <v>0</v>
      </c>
      <c r="K49" s="267">
        <v>0</v>
      </c>
      <c r="L49" s="267">
        <v>0</v>
      </c>
      <c r="M49" s="267">
        <v>0</v>
      </c>
      <c r="N49" s="267">
        <v>0</v>
      </c>
      <c r="O49" s="267">
        <v>0</v>
      </c>
      <c r="P49" s="267">
        <v>0</v>
      </c>
      <c r="Q49" s="267">
        <v>63679.25</v>
      </c>
      <c r="R49" s="267">
        <v>0</v>
      </c>
      <c r="S49" s="267">
        <v>0</v>
      </c>
      <c r="T49" s="267">
        <v>0</v>
      </c>
      <c r="U49" s="267">
        <v>0</v>
      </c>
      <c r="V49" s="267">
        <v>0</v>
      </c>
      <c r="W49" s="267">
        <v>0</v>
      </c>
      <c r="X49" s="267">
        <v>124271.84</v>
      </c>
      <c r="Y49" s="267">
        <v>0</v>
      </c>
      <c r="Z49" s="267">
        <v>0</v>
      </c>
      <c r="AA49" s="267">
        <v>17783.02</v>
      </c>
      <c r="AB49" s="267">
        <v>4924.5300000000025</v>
      </c>
      <c r="AC49" s="267">
        <v>0</v>
      </c>
      <c r="AD49" s="267">
        <v>0</v>
      </c>
      <c r="AE49" s="267">
        <v>0</v>
      </c>
      <c r="AF49" s="267">
        <v>46650.94</v>
      </c>
      <c r="AG49" s="267">
        <v>0</v>
      </c>
      <c r="AH49" s="267">
        <v>0</v>
      </c>
      <c r="AI49" s="267">
        <v>0</v>
      </c>
      <c r="AJ49" s="267">
        <v>0</v>
      </c>
      <c r="AK49" s="267">
        <v>124271.84</v>
      </c>
      <c r="AL49" s="267">
        <v>0</v>
      </c>
      <c r="AM49" s="267">
        <v>0</v>
      </c>
      <c r="AN49" s="267">
        <v>0</v>
      </c>
      <c r="AO49" s="267">
        <v>0</v>
      </c>
      <c r="AP49" s="267">
        <v>0</v>
      </c>
      <c r="AQ49" s="267">
        <v>0</v>
      </c>
      <c r="AR49" s="267">
        <v>0</v>
      </c>
      <c r="AS49" s="267">
        <v>0</v>
      </c>
      <c r="AT49" s="267">
        <v>0</v>
      </c>
      <c r="AU49" s="267">
        <v>0</v>
      </c>
      <c r="AV49" s="267">
        <v>0</v>
      </c>
      <c r="AW49" s="267">
        <v>0</v>
      </c>
      <c r="AX49" s="267">
        <v>0</v>
      </c>
      <c r="AY49" s="267">
        <v>0</v>
      </c>
      <c r="AZ49" s="267">
        <v>4924.5300000000025</v>
      </c>
      <c r="BA49" s="267">
        <v>0</v>
      </c>
      <c r="BB49" s="267">
        <v>0</v>
      </c>
      <c r="BC49" s="267">
        <v>0</v>
      </c>
      <c r="BD49" s="267">
        <v>0</v>
      </c>
      <c r="BE49" s="267">
        <v>0</v>
      </c>
      <c r="BF49" s="267">
        <v>46650.94</v>
      </c>
      <c r="BG49" s="267">
        <v>0</v>
      </c>
      <c r="BH49" s="267">
        <v>0</v>
      </c>
      <c r="BI49" s="267">
        <v>0</v>
      </c>
      <c r="BJ49" s="267">
        <v>0</v>
      </c>
      <c r="BK49" s="267">
        <v>0</v>
      </c>
      <c r="BL49" s="267">
        <v>0</v>
      </c>
      <c r="BM49" s="267">
        <v>0</v>
      </c>
      <c r="BN49" s="267">
        <v>0</v>
      </c>
      <c r="BO49" s="267">
        <v>0</v>
      </c>
      <c r="BP49" s="267">
        <v>0</v>
      </c>
      <c r="BQ49" s="267">
        <v>0</v>
      </c>
      <c r="BR49" s="267">
        <v>0</v>
      </c>
      <c r="BS49" s="267">
        <v>0</v>
      </c>
      <c r="BT49" s="267">
        <v>0</v>
      </c>
      <c r="BU49" s="267">
        <v>0</v>
      </c>
      <c r="BV49" s="267">
        <v>0</v>
      </c>
      <c r="BW49" s="267">
        <v>0</v>
      </c>
      <c r="BX49" s="267">
        <v>0</v>
      </c>
      <c r="BY49" s="267">
        <v>0</v>
      </c>
      <c r="BZ49" s="267">
        <v>0</v>
      </c>
      <c r="CA49" s="267">
        <v>0</v>
      </c>
      <c r="CB49" s="267">
        <v>0</v>
      </c>
      <c r="CC49" s="267">
        <v>0</v>
      </c>
      <c r="CD49" s="267">
        <v>0</v>
      </c>
      <c r="CE49" s="267">
        <v>0</v>
      </c>
      <c r="CF49" s="267">
        <v>0</v>
      </c>
      <c r="CG49" s="267">
        <v>0</v>
      </c>
      <c r="CH49" s="267">
        <v>0</v>
      </c>
      <c r="CI49" s="267">
        <v>0</v>
      </c>
      <c r="CJ49" s="267">
        <v>0</v>
      </c>
      <c r="CK49" s="267">
        <v>0</v>
      </c>
      <c r="CL49" s="267">
        <v>0</v>
      </c>
      <c r="CM49" s="267">
        <v>0</v>
      </c>
      <c r="CN49" s="267">
        <v>0</v>
      </c>
      <c r="CO49" s="267">
        <v>0</v>
      </c>
      <c r="CP49" s="267">
        <v>0</v>
      </c>
      <c r="CQ49" s="267">
        <v>4650.9399999999996</v>
      </c>
      <c r="CR49" s="267">
        <v>0</v>
      </c>
      <c r="CS49" s="267">
        <v>0</v>
      </c>
      <c r="CT49" s="267">
        <v>0</v>
      </c>
      <c r="CU49" s="267">
        <v>0</v>
      </c>
      <c r="CV49" s="267">
        <v>0</v>
      </c>
      <c r="CW49" s="267">
        <v>0</v>
      </c>
      <c r="CX49" s="267">
        <v>0</v>
      </c>
      <c r="CY49" s="267">
        <v>0</v>
      </c>
      <c r="CZ49" s="267">
        <v>0</v>
      </c>
      <c r="DA49" s="267">
        <v>0</v>
      </c>
      <c r="DB49" s="267">
        <v>0</v>
      </c>
      <c r="DC49" s="267">
        <v>0</v>
      </c>
      <c r="DD49" s="267">
        <v>0</v>
      </c>
      <c r="DE49" s="267">
        <v>0</v>
      </c>
      <c r="DF49" s="267">
        <v>0</v>
      </c>
      <c r="DG49" s="267">
        <v>0</v>
      </c>
      <c r="DH49" s="267">
        <v>0</v>
      </c>
      <c r="DI49" s="267">
        <v>0</v>
      </c>
      <c r="DJ49" s="267">
        <v>0</v>
      </c>
      <c r="DK49" s="267">
        <v>0</v>
      </c>
      <c r="DL49" s="267">
        <v>0</v>
      </c>
      <c r="DM49" s="267">
        <v>0</v>
      </c>
      <c r="DN49" s="267">
        <v>0</v>
      </c>
      <c r="DO49" s="267">
        <v>0</v>
      </c>
      <c r="DP49" s="267">
        <v>0</v>
      </c>
      <c r="DQ49" s="267">
        <v>0</v>
      </c>
      <c r="DR49" s="267">
        <v>0</v>
      </c>
      <c r="DS49" s="267">
        <v>0</v>
      </c>
      <c r="DT49" s="267">
        <v>42000</v>
      </c>
      <c r="DU49" s="267">
        <v>0</v>
      </c>
      <c r="DV49" s="267">
        <v>0</v>
      </c>
      <c r="DW49" s="267">
        <v>0</v>
      </c>
      <c r="DX49" s="267">
        <v>0</v>
      </c>
      <c r="DY49" s="267"/>
      <c r="DZ49" s="267"/>
      <c r="EA49" s="267"/>
      <c r="EB49" s="260">
        <f t="shared" si="0"/>
        <v>0</v>
      </c>
      <c r="EC49" s="260">
        <f t="shared" si="1"/>
        <v>0</v>
      </c>
      <c r="ED49" s="260">
        <f t="shared" si="2"/>
        <v>0</v>
      </c>
      <c r="EE49" s="260">
        <f t="shared" si="3"/>
        <v>0</v>
      </c>
      <c r="EF49" s="260">
        <f t="shared" si="4"/>
        <v>0</v>
      </c>
      <c r="EG49" s="260">
        <f t="shared" si="5"/>
        <v>0</v>
      </c>
      <c r="EH49" s="260">
        <f t="shared" si="6"/>
        <v>0</v>
      </c>
    </row>
    <row r="50" spans="1:138" s="270" customFormat="1">
      <c r="A50" s="268" t="s">
        <v>119</v>
      </c>
      <c r="B50" s="267">
        <v>36643147.940000005</v>
      </c>
      <c r="C50" s="267">
        <v>5543.1399999999994</v>
      </c>
      <c r="D50" s="267">
        <v>8291946.3799999999</v>
      </c>
      <c r="E50" s="267">
        <v>140708.59999999998</v>
      </c>
      <c r="F50" s="267">
        <v>1862858.84</v>
      </c>
      <c r="G50" s="267">
        <v>79673.709999999992</v>
      </c>
      <c r="H50" s="267">
        <v>1448.49</v>
      </c>
      <c r="I50" s="267">
        <v>2067.7600000000002</v>
      </c>
      <c r="J50" s="267">
        <v>0</v>
      </c>
      <c r="K50" s="267">
        <v>2162.0500000000002</v>
      </c>
      <c r="L50" s="267">
        <v>219887.08</v>
      </c>
      <c r="M50" s="267">
        <v>21.36</v>
      </c>
      <c r="N50" s="267">
        <v>146822.98999999996</v>
      </c>
      <c r="O50" s="267">
        <v>2684.3799999999997</v>
      </c>
      <c r="P50" s="267">
        <v>489.21999999999997</v>
      </c>
      <c r="Q50" s="267">
        <v>486153.22</v>
      </c>
      <c r="R50" s="267">
        <v>1672.63</v>
      </c>
      <c r="S50" s="267">
        <v>93.699999999999989</v>
      </c>
      <c r="T50" s="267">
        <v>0</v>
      </c>
      <c r="U50" s="267">
        <v>0</v>
      </c>
      <c r="V50" s="267">
        <v>10.68</v>
      </c>
      <c r="W50" s="267">
        <v>0</v>
      </c>
      <c r="X50" s="267">
        <v>7413779.7400000002</v>
      </c>
      <c r="Y50" s="267">
        <v>671895.07000000007</v>
      </c>
      <c r="Z50" s="267">
        <v>175943.4</v>
      </c>
      <c r="AA50" s="267">
        <v>1620552</v>
      </c>
      <c r="AB50" s="267">
        <v>136861.71</v>
      </c>
      <c r="AC50" s="267">
        <v>41645.340000000004</v>
      </c>
      <c r="AD50" s="267">
        <v>0</v>
      </c>
      <c r="AE50" s="267">
        <v>140816.81</v>
      </c>
      <c r="AF50" s="267">
        <v>15197409.640000001</v>
      </c>
      <c r="AG50" s="267">
        <v>6027741.5199999996</v>
      </c>
      <c r="AH50" s="267">
        <v>136445.47999999998</v>
      </c>
      <c r="AI50" s="267">
        <v>793860.98999999987</v>
      </c>
      <c r="AJ50" s="267">
        <v>73241.98</v>
      </c>
      <c r="AK50" s="267">
        <v>258741.81999999998</v>
      </c>
      <c r="AL50" s="267">
        <v>44502.59</v>
      </c>
      <c r="AM50" s="267">
        <v>79245.36</v>
      </c>
      <c r="AN50" s="267">
        <v>586129.63</v>
      </c>
      <c r="AO50" s="267">
        <v>47223.96</v>
      </c>
      <c r="AP50" s="267">
        <v>26489.660000000003</v>
      </c>
      <c r="AQ50" s="267">
        <v>3481.5800000000004</v>
      </c>
      <c r="AR50" s="267">
        <v>1744.75</v>
      </c>
      <c r="AS50" s="267">
        <v>5522.13</v>
      </c>
      <c r="AT50" s="267">
        <v>1303.3600000000001</v>
      </c>
      <c r="AU50" s="267">
        <v>0</v>
      </c>
      <c r="AV50" s="267">
        <v>95791.54</v>
      </c>
      <c r="AW50" s="267">
        <v>6940.19</v>
      </c>
      <c r="AX50" s="267">
        <v>13953.119999999999</v>
      </c>
      <c r="AY50" s="267">
        <v>59258.55</v>
      </c>
      <c r="AZ50" s="267">
        <v>135890.34999999998</v>
      </c>
      <c r="BA50" s="267">
        <v>971.36</v>
      </c>
      <c r="BB50" s="267">
        <v>357339.18</v>
      </c>
      <c r="BC50" s="267">
        <v>10855.210000000001</v>
      </c>
      <c r="BD50" s="267">
        <v>1430.4899999999998</v>
      </c>
      <c r="BE50" s="267">
        <v>41209.799999999996</v>
      </c>
      <c r="BF50" s="267">
        <v>14786574.960000001</v>
      </c>
      <c r="BG50" s="267">
        <v>423182.62</v>
      </c>
      <c r="BH50" s="267">
        <v>539492.78</v>
      </c>
      <c r="BI50" s="267">
        <v>446662.17000000004</v>
      </c>
      <c r="BJ50" s="267">
        <v>369444.55000000005</v>
      </c>
      <c r="BK50" s="267">
        <v>567122.11</v>
      </c>
      <c r="BL50" s="267">
        <v>585766.04999999993</v>
      </c>
      <c r="BM50" s="267">
        <v>222404.46000000002</v>
      </c>
      <c r="BN50" s="267">
        <v>532751.26</v>
      </c>
      <c r="BO50" s="267">
        <v>539769.07000000007</v>
      </c>
      <c r="BP50" s="267">
        <v>584496.93000000005</v>
      </c>
      <c r="BQ50" s="267">
        <v>714207.03</v>
      </c>
      <c r="BR50" s="267">
        <v>474257.32999999996</v>
      </c>
      <c r="BS50" s="267">
        <v>921216.62999999989</v>
      </c>
      <c r="BT50" s="267">
        <v>492062.2</v>
      </c>
      <c r="BU50" s="267">
        <v>247409.02000000002</v>
      </c>
      <c r="BV50" s="267">
        <v>134111.96</v>
      </c>
      <c r="BW50" s="267">
        <v>215350.68000000002</v>
      </c>
      <c r="BX50" s="267">
        <v>360240.28</v>
      </c>
      <c r="BY50" s="267">
        <v>178782.15</v>
      </c>
      <c r="BZ50" s="267">
        <v>173540.32</v>
      </c>
      <c r="CA50" s="267">
        <v>202505.89</v>
      </c>
      <c r="CB50" s="267">
        <v>285641.22000000003</v>
      </c>
      <c r="CC50" s="267">
        <v>161100.27000000002</v>
      </c>
      <c r="CD50" s="267">
        <v>115439.45000000001</v>
      </c>
      <c r="CE50" s="267">
        <v>89816.63</v>
      </c>
      <c r="CF50" s="267">
        <v>106603.43</v>
      </c>
      <c r="CG50" s="267">
        <v>66165.08</v>
      </c>
      <c r="CH50" s="267">
        <v>168513.58</v>
      </c>
      <c r="CI50" s="267">
        <v>97262.109999999986</v>
      </c>
      <c r="CJ50" s="267">
        <v>351449.57999999996</v>
      </c>
      <c r="CK50" s="267">
        <v>57925.36</v>
      </c>
      <c r="CL50" s="267">
        <v>274432.40000000002</v>
      </c>
      <c r="CM50" s="267">
        <v>43276.5</v>
      </c>
      <c r="CN50" s="267">
        <v>46060.89</v>
      </c>
      <c r="CO50" s="267">
        <v>80331</v>
      </c>
      <c r="CP50" s="267">
        <v>481245.12</v>
      </c>
      <c r="CQ50" s="267">
        <v>149151.43</v>
      </c>
      <c r="CR50" s="267">
        <v>141226.35999999999</v>
      </c>
      <c r="CS50" s="267">
        <v>102385.32</v>
      </c>
      <c r="CT50" s="267">
        <v>97385.330000000016</v>
      </c>
      <c r="CU50" s="267">
        <v>132307.94</v>
      </c>
      <c r="CV50" s="267">
        <v>62185.5</v>
      </c>
      <c r="CW50" s="267">
        <v>74825.47</v>
      </c>
      <c r="CX50" s="267">
        <v>47383.8</v>
      </c>
      <c r="CY50" s="267">
        <v>59857.68</v>
      </c>
      <c r="CZ50" s="267">
        <v>58528.05</v>
      </c>
      <c r="DA50" s="267">
        <v>88060.579999999987</v>
      </c>
      <c r="DB50" s="267">
        <v>74322.51999999999</v>
      </c>
      <c r="DC50" s="267">
        <v>73266</v>
      </c>
      <c r="DD50" s="267">
        <v>59527.619999999995</v>
      </c>
      <c r="DE50" s="267">
        <v>81985.52</v>
      </c>
      <c r="DF50" s="267">
        <v>70768.61</v>
      </c>
      <c r="DG50" s="267">
        <v>55369.58</v>
      </c>
      <c r="DH50" s="267">
        <v>67503.06</v>
      </c>
      <c r="DI50" s="267">
        <v>67068.09</v>
      </c>
      <c r="DJ50" s="267">
        <v>97348.830000000016</v>
      </c>
      <c r="DK50" s="267">
        <v>58489.42</v>
      </c>
      <c r="DL50" s="267">
        <v>65494.869999999995</v>
      </c>
      <c r="DM50" s="267">
        <v>60811.23</v>
      </c>
      <c r="DN50" s="267">
        <v>230519.15000000002</v>
      </c>
      <c r="DO50" s="267">
        <v>423633.02999999997</v>
      </c>
      <c r="DP50" s="267">
        <v>139873.51</v>
      </c>
      <c r="DQ50" s="267">
        <v>278625.53000000003</v>
      </c>
      <c r="DR50" s="267">
        <v>59494.950000000004</v>
      </c>
      <c r="DS50" s="267">
        <v>193621.25999999998</v>
      </c>
      <c r="DT50" s="267">
        <v>136486.71</v>
      </c>
      <c r="DU50" s="267">
        <v>0</v>
      </c>
      <c r="DV50" s="267">
        <v>9718.6200000000008</v>
      </c>
      <c r="DW50" s="267">
        <v>74792.010000000009</v>
      </c>
      <c r="DX50" s="267">
        <v>44519.27</v>
      </c>
      <c r="DY50" s="269"/>
      <c r="DZ50" s="269"/>
      <c r="EA50" s="269"/>
      <c r="EB50" s="260">
        <f t="shared" si="0"/>
        <v>0</v>
      </c>
      <c r="EC50" s="260">
        <f t="shared" si="1"/>
        <v>0</v>
      </c>
      <c r="ED50" s="260">
        <f t="shared" si="2"/>
        <v>0</v>
      </c>
      <c r="EE50" s="260">
        <f t="shared" si="3"/>
        <v>0</v>
      </c>
      <c r="EF50" s="260">
        <f t="shared" si="4"/>
        <v>1.5120349416974932E-11</v>
      </c>
      <c r="EG50" s="260">
        <f t="shared" si="5"/>
        <v>0</v>
      </c>
      <c r="EH50" s="260">
        <f t="shared" si="6"/>
        <v>0</v>
      </c>
    </row>
    <row r="51" spans="1:138" s="273" customFormat="1" ht="12.75" thickBot="1">
      <c r="A51" s="271" t="s">
        <v>802</v>
      </c>
      <c r="B51" s="267">
        <v>0</v>
      </c>
      <c r="C51" s="267">
        <v>0</v>
      </c>
      <c r="D51" s="267">
        <v>0</v>
      </c>
      <c r="E51" s="267">
        <v>0</v>
      </c>
      <c r="F51" s="267">
        <v>0</v>
      </c>
      <c r="G51" s="267">
        <v>0</v>
      </c>
      <c r="H51" s="267">
        <v>0</v>
      </c>
      <c r="I51" s="267">
        <v>0</v>
      </c>
      <c r="J51" s="267">
        <v>0</v>
      </c>
      <c r="K51" s="267">
        <v>0</v>
      </c>
      <c r="L51" s="267">
        <v>0</v>
      </c>
      <c r="M51" s="267">
        <v>0</v>
      </c>
      <c r="N51" s="267">
        <v>0</v>
      </c>
      <c r="O51" s="267">
        <v>0</v>
      </c>
      <c r="P51" s="267">
        <v>0</v>
      </c>
      <c r="Q51" s="267">
        <v>0</v>
      </c>
      <c r="R51" s="267">
        <v>0</v>
      </c>
      <c r="S51" s="267">
        <v>0</v>
      </c>
      <c r="T51" s="267">
        <v>0</v>
      </c>
      <c r="U51" s="267">
        <v>0</v>
      </c>
      <c r="V51" s="267">
        <v>0</v>
      </c>
      <c r="W51" s="267">
        <v>0</v>
      </c>
      <c r="X51" s="267">
        <v>0</v>
      </c>
      <c r="Y51" s="267">
        <v>0</v>
      </c>
      <c r="Z51" s="267">
        <v>0</v>
      </c>
      <c r="AA51" s="267">
        <v>0</v>
      </c>
      <c r="AB51" s="267">
        <v>0</v>
      </c>
      <c r="AC51" s="267">
        <v>0</v>
      </c>
      <c r="AD51" s="267">
        <v>0</v>
      </c>
      <c r="AE51" s="267">
        <v>0</v>
      </c>
      <c r="AF51" s="267">
        <v>0</v>
      </c>
      <c r="AG51" s="267">
        <v>0</v>
      </c>
      <c r="AH51" s="267">
        <v>0</v>
      </c>
      <c r="AI51" s="267">
        <v>0</v>
      </c>
      <c r="AJ51" s="267">
        <v>0</v>
      </c>
      <c r="AK51" s="267">
        <v>0</v>
      </c>
      <c r="AL51" s="267">
        <v>0</v>
      </c>
      <c r="AM51" s="267">
        <v>0</v>
      </c>
      <c r="AN51" s="267">
        <v>0</v>
      </c>
      <c r="AO51" s="267">
        <v>0</v>
      </c>
      <c r="AP51" s="267">
        <v>0</v>
      </c>
      <c r="AQ51" s="267">
        <v>0</v>
      </c>
      <c r="AR51" s="267">
        <v>0</v>
      </c>
      <c r="AS51" s="267">
        <v>0</v>
      </c>
      <c r="AT51" s="267">
        <v>0</v>
      </c>
      <c r="AU51" s="267">
        <v>0</v>
      </c>
      <c r="AV51" s="267">
        <v>0</v>
      </c>
      <c r="AW51" s="267">
        <v>0</v>
      </c>
      <c r="AX51" s="267">
        <v>0</v>
      </c>
      <c r="AY51" s="267">
        <v>0</v>
      </c>
      <c r="AZ51" s="267">
        <v>0</v>
      </c>
      <c r="BA51" s="267">
        <v>0</v>
      </c>
      <c r="BB51" s="267">
        <v>0</v>
      </c>
      <c r="BC51" s="267">
        <v>0</v>
      </c>
      <c r="BD51" s="267">
        <v>0</v>
      </c>
      <c r="BE51" s="267">
        <v>0</v>
      </c>
      <c r="BF51" s="267">
        <v>0</v>
      </c>
      <c r="BG51" s="267">
        <v>0</v>
      </c>
      <c r="BH51" s="267">
        <v>0</v>
      </c>
      <c r="BI51" s="267">
        <v>0</v>
      </c>
      <c r="BJ51" s="267">
        <v>0</v>
      </c>
      <c r="BK51" s="267">
        <v>0</v>
      </c>
      <c r="BL51" s="267">
        <v>0</v>
      </c>
      <c r="BM51" s="267">
        <v>0</v>
      </c>
      <c r="BN51" s="267">
        <v>0</v>
      </c>
      <c r="BO51" s="267">
        <v>0</v>
      </c>
      <c r="BP51" s="267">
        <v>0</v>
      </c>
      <c r="BQ51" s="267">
        <v>0</v>
      </c>
      <c r="BR51" s="267">
        <v>0</v>
      </c>
      <c r="BS51" s="267">
        <v>0</v>
      </c>
      <c r="BT51" s="267">
        <v>0</v>
      </c>
      <c r="BU51" s="267">
        <v>0</v>
      </c>
      <c r="BV51" s="267">
        <v>0</v>
      </c>
      <c r="BW51" s="267">
        <v>0</v>
      </c>
      <c r="BX51" s="267">
        <v>0</v>
      </c>
      <c r="BY51" s="267">
        <v>0</v>
      </c>
      <c r="BZ51" s="267">
        <v>0</v>
      </c>
      <c r="CA51" s="267">
        <v>0</v>
      </c>
      <c r="CB51" s="267">
        <v>0</v>
      </c>
      <c r="CC51" s="267">
        <v>0</v>
      </c>
      <c r="CD51" s="267">
        <v>0</v>
      </c>
      <c r="CE51" s="267">
        <v>0</v>
      </c>
      <c r="CF51" s="267">
        <v>0</v>
      </c>
      <c r="CG51" s="267">
        <v>0</v>
      </c>
      <c r="CH51" s="267">
        <v>0</v>
      </c>
      <c r="CI51" s="267">
        <v>0</v>
      </c>
      <c r="CJ51" s="267">
        <v>0</v>
      </c>
      <c r="CK51" s="267">
        <v>0</v>
      </c>
      <c r="CL51" s="267">
        <v>0</v>
      </c>
      <c r="CM51" s="267">
        <v>0</v>
      </c>
      <c r="CN51" s="267">
        <v>0</v>
      </c>
      <c r="CO51" s="267">
        <v>0</v>
      </c>
      <c r="CP51" s="267">
        <v>0</v>
      </c>
      <c r="CQ51" s="267">
        <v>0</v>
      </c>
      <c r="CR51" s="267">
        <v>0</v>
      </c>
      <c r="CS51" s="267">
        <v>0</v>
      </c>
      <c r="CT51" s="267">
        <v>0</v>
      </c>
      <c r="CU51" s="267">
        <v>0</v>
      </c>
      <c r="CV51" s="267">
        <v>0</v>
      </c>
      <c r="CW51" s="267">
        <v>0</v>
      </c>
      <c r="CX51" s="267">
        <v>0</v>
      </c>
      <c r="CY51" s="267">
        <v>0</v>
      </c>
      <c r="CZ51" s="267">
        <v>0</v>
      </c>
      <c r="DA51" s="267">
        <v>0</v>
      </c>
      <c r="DB51" s="267">
        <v>0</v>
      </c>
      <c r="DC51" s="267">
        <v>0</v>
      </c>
      <c r="DD51" s="267">
        <v>0</v>
      </c>
      <c r="DE51" s="267">
        <v>0</v>
      </c>
      <c r="DF51" s="267">
        <v>0</v>
      </c>
      <c r="DG51" s="267">
        <v>0</v>
      </c>
      <c r="DH51" s="267">
        <v>0</v>
      </c>
      <c r="DI51" s="267">
        <v>0</v>
      </c>
      <c r="DJ51" s="267">
        <v>0</v>
      </c>
      <c r="DK51" s="267">
        <v>0</v>
      </c>
      <c r="DL51" s="267">
        <v>0</v>
      </c>
      <c r="DM51" s="267">
        <v>0</v>
      </c>
      <c r="DN51" s="267">
        <v>0</v>
      </c>
      <c r="DO51" s="267">
        <v>0</v>
      </c>
      <c r="DP51" s="267">
        <v>0</v>
      </c>
      <c r="DQ51" s="267">
        <v>0</v>
      </c>
      <c r="DR51" s="267">
        <v>0</v>
      </c>
      <c r="DS51" s="267">
        <v>0</v>
      </c>
      <c r="DT51" s="267">
        <v>0</v>
      </c>
      <c r="DU51" s="267">
        <v>0</v>
      </c>
      <c r="DV51" s="267">
        <v>0</v>
      </c>
      <c r="DW51" s="267">
        <v>0</v>
      </c>
      <c r="DX51" s="267">
        <v>0</v>
      </c>
      <c r="DY51" s="267"/>
      <c r="DZ51" s="272"/>
      <c r="EA51" s="272"/>
      <c r="EB51" s="260">
        <f t="shared" si="0"/>
        <v>0</v>
      </c>
      <c r="EC51" s="260">
        <f t="shared" si="1"/>
        <v>0</v>
      </c>
      <c r="ED51" s="260">
        <f t="shared" si="2"/>
        <v>0</v>
      </c>
      <c r="EE51" s="260">
        <f t="shared" si="3"/>
        <v>0</v>
      </c>
      <c r="EF51" s="260">
        <f t="shared" si="4"/>
        <v>0</v>
      </c>
      <c r="EG51" s="260">
        <f t="shared" si="5"/>
        <v>0</v>
      </c>
      <c r="EH51" s="260">
        <f t="shared" si="6"/>
        <v>0</v>
      </c>
    </row>
    <row r="52" spans="1:138" s="276" customFormat="1" ht="12.75" thickBot="1">
      <c r="A52" s="274" t="s">
        <v>2</v>
      </c>
      <c r="B52" s="267">
        <v>203346122.68000001</v>
      </c>
      <c r="C52" s="267">
        <v>6458281.040000001</v>
      </c>
      <c r="D52" s="267">
        <v>6303942.0899999999</v>
      </c>
      <c r="E52" s="267">
        <v>1523950.39</v>
      </c>
      <c r="F52" s="267">
        <v>4584280.08</v>
      </c>
      <c r="G52" s="267">
        <v>2740336.18</v>
      </c>
      <c r="H52" s="267">
        <v>774707.16</v>
      </c>
      <c r="I52" s="267">
        <v>1470248.15</v>
      </c>
      <c r="J52" s="267">
        <v>0</v>
      </c>
      <c r="K52" s="267">
        <v>429081.83999999997</v>
      </c>
      <c r="L52" s="267">
        <v>1482601.95</v>
      </c>
      <c r="M52" s="267">
        <v>1669901.9300000002</v>
      </c>
      <c r="N52" s="267">
        <v>1587923.67</v>
      </c>
      <c r="O52" s="267">
        <v>2578319.0099999998</v>
      </c>
      <c r="P52" s="267">
        <v>2045147.97</v>
      </c>
      <c r="Q52" s="267">
        <v>5375150.3200000003</v>
      </c>
      <c r="R52" s="267">
        <v>1290587.02</v>
      </c>
      <c r="S52" s="267">
        <v>468589.34</v>
      </c>
      <c r="T52" s="267">
        <v>-400.77</v>
      </c>
      <c r="U52" s="267">
        <v>0</v>
      </c>
      <c r="V52" s="267">
        <v>70075.959999999992</v>
      </c>
      <c r="W52" s="267">
        <v>15212.99</v>
      </c>
      <c r="X52" s="267">
        <v>14849073.139999997</v>
      </c>
      <c r="Y52" s="267">
        <v>22430664.460000001</v>
      </c>
      <c r="Z52" s="267">
        <v>6629891.5599999996</v>
      </c>
      <c r="AA52" s="267">
        <v>6250417.6600000001</v>
      </c>
      <c r="AB52" s="267">
        <v>1818916.5999999999</v>
      </c>
      <c r="AC52" s="267">
        <v>1522205.05</v>
      </c>
      <c r="AD52" s="267">
        <v>0</v>
      </c>
      <c r="AE52" s="267">
        <v>4143542.15</v>
      </c>
      <c r="AF52" s="267">
        <v>104833475.73999998</v>
      </c>
      <c r="AG52" s="267">
        <v>7087991.6699999999</v>
      </c>
      <c r="AH52" s="267">
        <v>1235517.75</v>
      </c>
      <c r="AI52" s="267">
        <v>2153541.9900000002</v>
      </c>
      <c r="AJ52" s="267">
        <v>2376118.5699999998</v>
      </c>
      <c r="AK52" s="267">
        <v>1522561.37</v>
      </c>
      <c r="AL52" s="267">
        <v>-54928.100000000064</v>
      </c>
      <c r="AM52" s="267">
        <v>528269.89</v>
      </c>
      <c r="AN52" s="267">
        <v>3705881.33</v>
      </c>
      <c r="AO52" s="267">
        <v>7525020.4500000002</v>
      </c>
      <c r="AP52" s="267">
        <v>4705802.71</v>
      </c>
      <c r="AQ52" s="267">
        <v>3278297.71</v>
      </c>
      <c r="AR52" s="267">
        <v>1233048.2599999998</v>
      </c>
      <c r="AS52" s="267">
        <v>1317852.0599999998</v>
      </c>
      <c r="AT52" s="267">
        <v>664761.93999999994</v>
      </c>
      <c r="AU52" s="267">
        <v>0</v>
      </c>
      <c r="AV52" s="267">
        <v>1051684.9500000002</v>
      </c>
      <c r="AW52" s="267">
        <v>1912325.3800000001</v>
      </c>
      <c r="AX52" s="267">
        <v>1979446.1</v>
      </c>
      <c r="AY52" s="267">
        <v>1686435.13</v>
      </c>
      <c r="AZ52" s="267">
        <v>1485127.59</v>
      </c>
      <c r="BA52" s="267">
        <v>333789.00999999995</v>
      </c>
      <c r="BB52" s="267">
        <v>24306841.390000001</v>
      </c>
      <c r="BC52" s="267">
        <v>1883007.5100000002</v>
      </c>
      <c r="BD52" s="267">
        <v>3662748.2</v>
      </c>
      <c r="BE52" s="267">
        <v>1859457.4799999997</v>
      </c>
      <c r="BF52" s="267">
        <v>73121421.159999996</v>
      </c>
      <c r="BG52" s="267">
        <v>3018632.52</v>
      </c>
      <c r="BH52" s="267">
        <v>3132067.94</v>
      </c>
      <c r="BI52" s="267">
        <v>3440200.0999999996</v>
      </c>
      <c r="BJ52" s="267">
        <v>3560550.1199999996</v>
      </c>
      <c r="BK52" s="267">
        <v>2886731.58</v>
      </c>
      <c r="BL52" s="267">
        <v>2815336.6500000004</v>
      </c>
      <c r="BM52" s="267">
        <v>1200432.8400000001</v>
      </c>
      <c r="BN52" s="267">
        <v>3151943.6399999997</v>
      </c>
      <c r="BO52" s="267">
        <v>1848468.4</v>
      </c>
      <c r="BP52" s="267">
        <v>1640614.04</v>
      </c>
      <c r="BQ52" s="267">
        <v>3743914.5</v>
      </c>
      <c r="BR52" s="267">
        <v>2130707.48</v>
      </c>
      <c r="BS52" s="267">
        <v>2880354.5300000003</v>
      </c>
      <c r="BT52" s="267">
        <v>1665141.9100000001</v>
      </c>
      <c r="BU52" s="267">
        <v>1241093.3700000001</v>
      </c>
      <c r="BV52" s="267">
        <v>1168638.26</v>
      </c>
      <c r="BW52" s="267">
        <v>1291268.96</v>
      </c>
      <c r="BX52" s="267">
        <v>1605475.06</v>
      </c>
      <c r="BY52" s="267">
        <v>907329.01</v>
      </c>
      <c r="BZ52" s="267">
        <v>953526.10000000009</v>
      </c>
      <c r="CA52" s="267">
        <v>1244205.45</v>
      </c>
      <c r="CB52" s="267">
        <v>1539507.44</v>
      </c>
      <c r="CC52" s="267">
        <v>755613.16999999993</v>
      </c>
      <c r="CD52" s="267">
        <v>644587.23</v>
      </c>
      <c r="CE52" s="267">
        <v>658203.09000000008</v>
      </c>
      <c r="CF52" s="267">
        <v>786269.04</v>
      </c>
      <c r="CG52" s="267">
        <v>616520.52</v>
      </c>
      <c r="CH52" s="267">
        <v>956334.95</v>
      </c>
      <c r="CI52" s="267">
        <v>628317.39</v>
      </c>
      <c r="CJ52" s="267">
        <v>1425680.35</v>
      </c>
      <c r="CK52" s="267">
        <v>410105.3</v>
      </c>
      <c r="CL52" s="267">
        <v>763818.22000000009</v>
      </c>
      <c r="CM52" s="267">
        <v>261334.91</v>
      </c>
      <c r="CN52" s="267">
        <v>420137.16000000003</v>
      </c>
      <c r="CO52" s="267">
        <v>462624.43</v>
      </c>
      <c r="CP52" s="267">
        <v>1260639.99</v>
      </c>
      <c r="CQ52" s="267">
        <v>1566145.25</v>
      </c>
      <c r="CR52" s="267">
        <v>410171.33</v>
      </c>
      <c r="CS52" s="267">
        <v>379270.25</v>
      </c>
      <c r="CT52" s="267">
        <v>282478.28000000003</v>
      </c>
      <c r="CU52" s="267">
        <v>546889.94999999995</v>
      </c>
      <c r="CV52" s="267">
        <v>269794.89</v>
      </c>
      <c r="CW52" s="267">
        <v>390016.26</v>
      </c>
      <c r="CX52" s="267">
        <v>422770.07999999996</v>
      </c>
      <c r="CY52" s="267">
        <v>500817.08</v>
      </c>
      <c r="CZ52" s="267">
        <v>439940.92</v>
      </c>
      <c r="DA52" s="267">
        <v>539150.25</v>
      </c>
      <c r="DB52" s="267">
        <v>537459.9</v>
      </c>
      <c r="DC52" s="267">
        <v>536650.87000000011</v>
      </c>
      <c r="DD52" s="267">
        <v>356235.51</v>
      </c>
      <c r="DE52" s="267">
        <v>455822.88</v>
      </c>
      <c r="DF52" s="267">
        <v>397178.94999999995</v>
      </c>
      <c r="DG52" s="267">
        <v>350875.95</v>
      </c>
      <c r="DH52" s="267">
        <v>386695.82</v>
      </c>
      <c r="DI52" s="267">
        <v>346428.96</v>
      </c>
      <c r="DJ52" s="267">
        <v>360051.9</v>
      </c>
      <c r="DK52" s="267">
        <v>636734.02</v>
      </c>
      <c r="DL52" s="267">
        <v>327453.98</v>
      </c>
      <c r="DM52" s="267">
        <v>474800.05</v>
      </c>
      <c r="DN52" s="267">
        <v>735322.57000000007</v>
      </c>
      <c r="DO52" s="267">
        <v>1169011.94</v>
      </c>
      <c r="DP52" s="267">
        <v>730110.96</v>
      </c>
      <c r="DQ52" s="267">
        <v>650418.39</v>
      </c>
      <c r="DR52" s="267">
        <v>353777.91000000003</v>
      </c>
      <c r="DS52" s="267">
        <v>828754.1100000001</v>
      </c>
      <c r="DT52" s="267">
        <v>459129.77</v>
      </c>
      <c r="DU52" s="267">
        <v>0</v>
      </c>
      <c r="DV52" s="267">
        <v>10180.129999999999</v>
      </c>
      <c r="DW52" s="267">
        <v>82124.33</v>
      </c>
      <c r="DX52" s="267">
        <v>72432.069999999992</v>
      </c>
      <c r="DY52" s="269"/>
      <c r="DZ52" s="275"/>
      <c r="EA52" s="275"/>
      <c r="EB52" s="260">
        <f t="shared" si="0"/>
        <v>0</v>
      </c>
      <c r="EC52" s="260">
        <f t="shared" si="1"/>
        <v>0</v>
      </c>
      <c r="ED52" s="260">
        <f t="shared" si="2"/>
        <v>0</v>
      </c>
      <c r="EE52" s="260">
        <f t="shared" si="3"/>
        <v>0</v>
      </c>
      <c r="EF52" s="260">
        <f t="shared" si="4"/>
        <v>0</v>
      </c>
      <c r="EG52" s="260">
        <f t="shared" si="5"/>
        <v>0</v>
      </c>
      <c r="EH52" s="260">
        <f t="shared" si="6"/>
        <v>0</v>
      </c>
    </row>
    <row r="53" spans="1:138" ht="11.25" customHeight="1">
      <c r="AF53" s="278"/>
      <c r="AG53" s="278"/>
      <c r="AH53" s="278"/>
      <c r="AI53" s="278"/>
      <c r="AJ53" s="278"/>
      <c r="AK53" s="278"/>
      <c r="AL53" s="279"/>
      <c r="EB53" s="260">
        <f t="shared" si="0"/>
        <v>0</v>
      </c>
      <c r="EC53" s="260">
        <f t="shared" si="1"/>
        <v>0</v>
      </c>
      <c r="ED53" s="260">
        <f t="shared" si="2"/>
        <v>0</v>
      </c>
      <c r="EE53" s="260">
        <f t="shared" si="3"/>
        <v>0</v>
      </c>
      <c r="EF53" s="260">
        <f t="shared" si="4"/>
        <v>0</v>
      </c>
      <c r="EG53" s="260">
        <f t="shared" si="5"/>
        <v>0</v>
      </c>
      <c r="EH53" s="260">
        <f t="shared" si="6"/>
        <v>0</v>
      </c>
    </row>
    <row r="54" spans="1:138">
      <c r="AF54" s="267"/>
      <c r="AG54" s="267"/>
      <c r="AH54" s="267"/>
      <c r="AI54" s="267"/>
      <c r="AJ54" s="267"/>
      <c r="AK54" s="267"/>
      <c r="AL54" s="279"/>
      <c r="EB54" s="260">
        <f t="shared" si="0"/>
        <v>0</v>
      </c>
      <c r="EC54" s="260">
        <f t="shared" si="1"/>
        <v>0</v>
      </c>
      <c r="ED54" s="260">
        <f t="shared" si="2"/>
        <v>0</v>
      </c>
      <c r="EE54" s="260">
        <f t="shared" si="3"/>
        <v>0</v>
      </c>
      <c r="EF54" s="260">
        <f t="shared" si="4"/>
        <v>0</v>
      </c>
      <c r="EG54" s="260">
        <f t="shared" si="5"/>
        <v>0</v>
      </c>
      <c r="EH54" s="260">
        <f t="shared" si="6"/>
        <v>0</v>
      </c>
    </row>
    <row r="55" spans="1:138" ht="10.5" customHeight="1" thickBot="1">
      <c r="B55" s="277" t="s">
        <v>1108</v>
      </c>
      <c r="AF55" s="260" t="s">
        <v>5</v>
      </c>
      <c r="EB55" s="260" t="e">
        <f t="shared" si="0"/>
        <v>#VALUE!</v>
      </c>
      <c r="EC55" s="260" t="e">
        <f t="shared" si="1"/>
        <v>#VALUE!</v>
      </c>
      <c r="ED55" s="260">
        <f t="shared" si="2"/>
        <v>0</v>
      </c>
      <c r="EE55" s="260">
        <f t="shared" si="3"/>
        <v>0</v>
      </c>
      <c r="EF55" s="260">
        <f t="shared" si="4"/>
        <v>0</v>
      </c>
      <c r="EG55" s="260">
        <f t="shared" si="5"/>
        <v>0</v>
      </c>
      <c r="EH55" s="260">
        <f t="shared" si="6"/>
        <v>0</v>
      </c>
    </row>
    <row r="56" spans="1:138">
      <c r="A56" s="261"/>
      <c r="B56" s="262" t="s">
        <v>703</v>
      </c>
      <c r="C56" s="263" t="s">
        <v>704</v>
      </c>
      <c r="D56" s="263" t="s">
        <v>705</v>
      </c>
      <c r="E56" s="264" t="s">
        <v>706</v>
      </c>
      <c r="F56" s="264" t="s">
        <v>707</v>
      </c>
      <c r="G56" s="264" t="s">
        <v>708</v>
      </c>
      <c r="H56" s="264" t="s">
        <v>709</v>
      </c>
      <c r="I56" s="264" t="s">
        <v>710</v>
      </c>
      <c r="J56" s="264" t="s">
        <v>711</v>
      </c>
      <c r="K56" s="264" t="s">
        <v>712</v>
      </c>
      <c r="L56" s="264" t="s">
        <v>713</v>
      </c>
      <c r="M56" s="264" t="s">
        <v>714</v>
      </c>
      <c r="N56" s="264" t="s">
        <v>715</v>
      </c>
      <c r="O56" s="264" t="s">
        <v>716</v>
      </c>
      <c r="P56" s="264" t="s">
        <v>717</v>
      </c>
      <c r="Q56" s="264" t="s">
        <v>718</v>
      </c>
      <c r="R56" s="264" t="s">
        <v>719</v>
      </c>
      <c r="S56" s="264" t="s">
        <v>720</v>
      </c>
      <c r="T56" s="264" t="s">
        <v>721</v>
      </c>
      <c r="U56" s="264" t="s">
        <v>722</v>
      </c>
      <c r="V56" s="280" t="s">
        <v>803</v>
      </c>
      <c r="W56" s="280" t="s">
        <v>161</v>
      </c>
      <c r="X56" s="280" t="s">
        <v>163</v>
      </c>
      <c r="Y56" s="264" t="s">
        <v>164</v>
      </c>
      <c r="Z56" s="280" t="s">
        <v>165</v>
      </c>
      <c r="AA56" s="280" t="s">
        <v>166</v>
      </c>
      <c r="AB56" s="280" t="s">
        <v>167</v>
      </c>
      <c r="AC56" s="280" t="s">
        <v>168</v>
      </c>
      <c r="AD56" s="264" t="s">
        <v>30</v>
      </c>
      <c r="AE56" s="280" t="s">
        <v>29</v>
      </c>
      <c r="AF56" s="264" t="s">
        <v>5</v>
      </c>
      <c r="AG56" s="264" t="s">
        <v>19</v>
      </c>
      <c r="AH56" s="264" t="s">
        <v>12</v>
      </c>
      <c r="AI56" s="264" t="s">
        <v>13</v>
      </c>
      <c r="AJ56" s="264" t="s">
        <v>10</v>
      </c>
      <c r="AK56" s="264" t="s">
        <v>18</v>
      </c>
      <c r="AL56" s="264" t="s">
        <v>17</v>
      </c>
      <c r="AM56" s="264" t="s">
        <v>15</v>
      </c>
      <c r="AN56" s="264" t="s">
        <v>28</v>
      </c>
      <c r="AO56" s="264" t="s">
        <v>21</v>
      </c>
      <c r="AP56" s="264" t="s">
        <v>22</v>
      </c>
      <c r="AQ56" s="264" t="s">
        <v>23</v>
      </c>
      <c r="AR56" s="264" t="s">
        <v>24</v>
      </c>
      <c r="AS56" s="264" t="s">
        <v>25</v>
      </c>
      <c r="AT56" s="264" t="s">
        <v>26</v>
      </c>
      <c r="AU56" s="264" t="s">
        <v>60</v>
      </c>
      <c r="AV56" s="264" t="s">
        <v>9</v>
      </c>
      <c r="AW56" s="264" t="s">
        <v>6</v>
      </c>
      <c r="AX56" s="264" t="s">
        <v>8</v>
      </c>
      <c r="AY56" s="264" t="s">
        <v>14</v>
      </c>
      <c r="AZ56" s="264" t="s">
        <v>725</v>
      </c>
      <c r="BA56" s="264" t="s">
        <v>726</v>
      </c>
      <c r="BB56" s="264" t="s">
        <v>727</v>
      </c>
      <c r="BC56" s="264" t="s">
        <v>728</v>
      </c>
      <c r="BD56" s="264" t="s">
        <v>729</v>
      </c>
      <c r="BE56" s="264" t="s">
        <v>730</v>
      </c>
      <c r="BF56" s="264" t="s">
        <v>731</v>
      </c>
      <c r="BG56" s="264" t="s">
        <v>732</v>
      </c>
      <c r="BH56" s="264" t="s">
        <v>733</v>
      </c>
      <c r="BI56" s="264" t="s">
        <v>734</v>
      </c>
      <c r="BJ56" s="264" t="s">
        <v>735</v>
      </c>
      <c r="BK56" s="264" t="s">
        <v>736</v>
      </c>
      <c r="BL56" s="264" t="s">
        <v>737</v>
      </c>
      <c r="BM56" s="264" t="s">
        <v>738</v>
      </c>
      <c r="BN56" s="264" t="s">
        <v>739</v>
      </c>
      <c r="BO56" s="264" t="s">
        <v>740</v>
      </c>
      <c r="BP56" s="264" t="s">
        <v>741</v>
      </c>
      <c r="BQ56" s="264" t="s">
        <v>742</v>
      </c>
      <c r="BR56" s="264" t="s">
        <v>743</v>
      </c>
      <c r="BS56" s="264" t="s">
        <v>744</v>
      </c>
      <c r="BT56" s="264" t="s">
        <v>745</v>
      </c>
      <c r="BU56" s="264" t="s">
        <v>746</v>
      </c>
      <c r="BV56" s="264" t="s">
        <v>747</v>
      </c>
      <c r="BW56" s="264" t="s">
        <v>748</v>
      </c>
      <c r="BX56" s="264" t="s">
        <v>749</v>
      </c>
      <c r="BY56" s="264" t="s">
        <v>750</v>
      </c>
      <c r="BZ56" s="264" t="s">
        <v>751</v>
      </c>
      <c r="CA56" s="264" t="s">
        <v>752</v>
      </c>
      <c r="CB56" s="264" t="s">
        <v>753</v>
      </c>
      <c r="CC56" s="264" t="s">
        <v>804</v>
      </c>
      <c r="CD56" s="264" t="s">
        <v>755</v>
      </c>
      <c r="CE56" s="264" t="s">
        <v>756</v>
      </c>
      <c r="CF56" s="264" t="s">
        <v>757</v>
      </c>
      <c r="CG56" s="264" t="s">
        <v>758</v>
      </c>
      <c r="CH56" s="264" t="s">
        <v>759</v>
      </c>
      <c r="CI56" s="264" t="s">
        <v>760</v>
      </c>
      <c r="CJ56" s="264" t="s">
        <v>761</v>
      </c>
      <c r="CK56" s="264" t="s">
        <v>762</v>
      </c>
      <c r="CL56" s="264" t="s">
        <v>763</v>
      </c>
      <c r="CM56" s="264" t="s">
        <v>764</v>
      </c>
      <c r="CN56" s="264" t="s">
        <v>765</v>
      </c>
      <c r="CO56" s="264" t="s">
        <v>766</v>
      </c>
      <c r="CP56" s="264" t="s">
        <v>767</v>
      </c>
      <c r="CQ56" s="264" t="s">
        <v>768</v>
      </c>
      <c r="CR56" s="264" t="s">
        <v>769</v>
      </c>
      <c r="CS56" s="264" t="s">
        <v>770</v>
      </c>
      <c r="CT56" s="264" t="s">
        <v>771</v>
      </c>
      <c r="CU56" s="264" t="s">
        <v>772</v>
      </c>
      <c r="CV56" s="264" t="s">
        <v>773</v>
      </c>
      <c r="CW56" s="264" t="s">
        <v>774</v>
      </c>
      <c r="CX56" s="264" t="s">
        <v>775</v>
      </c>
      <c r="CY56" s="264" t="s">
        <v>776</v>
      </c>
      <c r="CZ56" s="264" t="s">
        <v>777</v>
      </c>
      <c r="DA56" s="264" t="s">
        <v>778</v>
      </c>
      <c r="DB56" s="264" t="s">
        <v>779</v>
      </c>
      <c r="DC56" s="264" t="s">
        <v>780</v>
      </c>
      <c r="DD56" s="264" t="s">
        <v>781</v>
      </c>
      <c r="DE56" s="264" t="s">
        <v>782</v>
      </c>
      <c r="DF56" s="264" t="s">
        <v>783</v>
      </c>
      <c r="DG56" s="264" t="s">
        <v>784</v>
      </c>
      <c r="DH56" s="264" t="s">
        <v>785</v>
      </c>
      <c r="DI56" s="264" t="s">
        <v>786</v>
      </c>
      <c r="DJ56" s="264" t="s">
        <v>787</v>
      </c>
      <c r="DK56" s="264" t="s">
        <v>788</v>
      </c>
      <c r="DL56" s="264" t="s">
        <v>789</v>
      </c>
      <c r="DM56" s="264" t="s">
        <v>790</v>
      </c>
      <c r="DN56" s="264" t="s">
        <v>791</v>
      </c>
      <c r="DO56" s="264" t="s">
        <v>792</v>
      </c>
      <c r="DP56" s="265" t="s">
        <v>793</v>
      </c>
      <c r="DQ56" s="265" t="s">
        <v>794</v>
      </c>
      <c r="DR56" s="265" t="s">
        <v>795</v>
      </c>
      <c r="DS56" s="265" t="s">
        <v>796</v>
      </c>
      <c r="DT56" s="265" t="s">
        <v>797</v>
      </c>
      <c r="DU56" s="265" t="s">
        <v>798</v>
      </c>
      <c r="DV56" s="265" t="s">
        <v>799</v>
      </c>
      <c r="DW56" s="265" t="s">
        <v>805</v>
      </c>
      <c r="DX56" s="265" t="s">
        <v>801</v>
      </c>
      <c r="EB56" s="260" t="e">
        <f t="shared" si="0"/>
        <v>#VALUE!</v>
      </c>
      <c r="EC56" s="260" t="e">
        <f t="shared" si="1"/>
        <v>#VALUE!</v>
      </c>
      <c r="ED56" s="260" t="e">
        <f t="shared" si="2"/>
        <v>#VALUE!</v>
      </c>
      <c r="EE56" s="260" t="e">
        <f t="shared" si="3"/>
        <v>#VALUE!</v>
      </c>
      <c r="EF56" s="260" t="e">
        <f t="shared" si="4"/>
        <v>#VALUE!</v>
      </c>
      <c r="EG56" s="260" t="e">
        <f t="shared" si="5"/>
        <v>#VALUE!</v>
      </c>
      <c r="EH56" s="260" t="e">
        <f t="shared" si="6"/>
        <v>#VALUE!</v>
      </c>
    </row>
    <row r="57" spans="1:138">
      <c r="A57" s="266" t="s">
        <v>109</v>
      </c>
      <c r="B57" s="267">
        <v>15918253.5</v>
      </c>
      <c r="C57" s="267">
        <v>928853.35</v>
      </c>
      <c r="D57" s="267">
        <v>0</v>
      </c>
      <c r="E57" s="267">
        <v>132045.07999999999</v>
      </c>
      <c r="F57" s="267">
        <v>271233</v>
      </c>
      <c r="G57" s="267">
        <v>330434.40999999997</v>
      </c>
      <c r="H57" s="267">
        <v>95347</v>
      </c>
      <c r="I57" s="267">
        <v>192702.05</v>
      </c>
      <c r="J57" s="267">
        <v>0</v>
      </c>
      <c r="K57" s="267">
        <v>54805</v>
      </c>
      <c r="L57" s="267">
        <v>164708</v>
      </c>
      <c r="M57" s="267">
        <v>206497.68</v>
      </c>
      <c r="N57" s="267">
        <v>177342</v>
      </c>
      <c r="O57" s="267">
        <v>335959.95</v>
      </c>
      <c r="P57" s="267">
        <v>262820.49</v>
      </c>
      <c r="Q57" s="267">
        <v>576849.44999999995</v>
      </c>
      <c r="R57" s="267">
        <v>185614</v>
      </c>
      <c r="S57" s="267">
        <v>64974.33</v>
      </c>
      <c r="T57" s="267">
        <v>0</v>
      </c>
      <c r="U57" s="267">
        <v>0</v>
      </c>
      <c r="V57" s="267">
        <v>16400</v>
      </c>
      <c r="W57" s="267">
        <v>0</v>
      </c>
      <c r="X57" s="267">
        <v>1086602.8500000001</v>
      </c>
      <c r="Y57" s="267">
        <v>2225778.71</v>
      </c>
      <c r="Z57" s="267">
        <v>656671.36</v>
      </c>
      <c r="AA57" s="267">
        <v>458292</v>
      </c>
      <c r="AB57" s="267">
        <v>229942</v>
      </c>
      <c r="AC57" s="267">
        <v>190434</v>
      </c>
      <c r="AD57" s="267">
        <v>0</v>
      </c>
      <c r="AE57" s="267">
        <v>434577.18</v>
      </c>
      <c r="AF57" s="267">
        <v>6639369.6100000003</v>
      </c>
      <c r="AG57" s="267">
        <v>113307.33</v>
      </c>
      <c r="AH57" s="267">
        <v>98740</v>
      </c>
      <c r="AI57" s="267">
        <v>122853.33</v>
      </c>
      <c r="AJ57" s="267">
        <v>331293.19</v>
      </c>
      <c r="AK57" s="267">
        <v>210135</v>
      </c>
      <c r="AL57" s="267">
        <v>155310</v>
      </c>
      <c r="AM57" s="267">
        <v>54964</v>
      </c>
      <c r="AN57" s="267">
        <v>386820</v>
      </c>
      <c r="AO57" s="267">
        <v>576507.81999999995</v>
      </c>
      <c r="AP57" s="267">
        <v>619995.59</v>
      </c>
      <c r="AQ57" s="267">
        <v>274383.35999999999</v>
      </c>
      <c r="AR57" s="267">
        <v>106354</v>
      </c>
      <c r="AS57" s="267">
        <v>161417.94</v>
      </c>
      <c r="AT57" s="267">
        <v>100300</v>
      </c>
      <c r="AU57" s="267">
        <v>0</v>
      </c>
      <c r="AV57" s="267">
        <v>111129.49</v>
      </c>
      <c r="AW57" s="267">
        <v>192724.46</v>
      </c>
      <c r="AX57" s="267">
        <v>230666</v>
      </c>
      <c r="AY57" s="267">
        <v>122151.41</v>
      </c>
      <c r="AZ57" s="267">
        <v>193842</v>
      </c>
      <c r="BA57" s="267">
        <v>36100</v>
      </c>
      <c r="BB57" s="267">
        <v>296779.40000000002</v>
      </c>
      <c r="BC57" s="267">
        <v>218730</v>
      </c>
      <c r="BD57" s="267">
        <v>165356</v>
      </c>
      <c r="BE57" s="267">
        <v>208687</v>
      </c>
      <c r="BF57" s="267">
        <v>5749817.21</v>
      </c>
      <c r="BG57" s="267">
        <v>246340.6</v>
      </c>
      <c r="BH57" s="267">
        <v>251757.89</v>
      </c>
      <c r="BI57" s="267">
        <v>277831.51</v>
      </c>
      <c r="BJ57" s="267">
        <v>215910.55</v>
      </c>
      <c r="BK57" s="267">
        <v>201339.81</v>
      </c>
      <c r="BL57" s="267">
        <v>218572.4</v>
      </c>
      <c r="BM57" s="267">
        <v>94873.44</v>
      </c>
      <c r="BN57" s="267">
        <v>243355.3</v>
      </c>
      <c r="BO57" s="267">
        <v>121507.05</v>
      </c>
      <c r="BP57" s="267">
        <v>123164.8</v>
      </c>
      <c r="BQ57" s="267">
        <v>258468.2</v>
      </c>
      <c r="BR57" s="267">
        <v>134886.79</v>
      </c>
      <c r="BS57" s="267">
        <v>206055.53</v>
      </c>
      <c r="BT57" s="267">
        <v>114911.2</v>
      </c>
      <c r="BU57" s="267">
        <v>100552.58</v>
      </c>
      <c r="BV57" s="267">
        <v>115260.97</v>
      </c>
      <c r="BW57" s="267">
        <v>114218.9</v>
      </c>
      <c r="BX57" s="267">
        <v>122239.6</v>
      </c>
      <c r="BY57" s="267">
        <v>87346.3</v>
      </c>
      <c r="BZ57" s="267">
        <v>82429.88</v>
      </c>
      <c r="CA57" s="267">
        <v>101228.8</v>
      </c>
      <c r="CB57" s="267">
        <v>128559.4</v>
      </c>
      <c r="CC57" s="267">
        <v>70166.48</v>
      </c>
      <c r="CD57" s="267">
        <v>62878.3</v>
      </c>
      <c r="CE57" s="267">
        <v>65792.58</v>
      </c>
      <c r="CF57" s="267">
        <v>61942.3</v>
      </c>
      <c r="CG57" s="267">
        <v>64782</v>
      </c>
      <c r="CH57" s="267">
        <v>72786.039999999994</v>
      </c>
      <c r="CI57" s="267">
        <v>54115.5</v>
      </c>
      <c r="CJ57" s="267">
        <v>87810.83</v>
      </c>
      <c r="CK57" s="267">
        <v>44404.05</v>
      </c>
      <c r="CL57" s="267">
        <v>60120.800000000003</v>
      </c>
      <c r="CM57" s="267">
        <v>22001.200000000001</v>
      </c>
      <c r="CN57" s="267">
        <v>36635.5</v>
      </c>
      <c r="CO57" s="267">
        <v>48128.4</v>
      </c>
      <c r="CP57" s="267">
        <v>72425.2</v>
      </c>
      <c r="CQ57" s="267">
        <v>91838.11</v>
      </c>
      <c r="CR57" s="267">
        <v>31805</v>
      </c>
      <c r="CS57" s="267">
        <v>34724</v>
      </c>
      <c r="CT57" s="267">
        <v>18810</v>
      </c>
      <c r="CU57" s="267">
        <v>48939</v>
      </c>
      <c r="CV57" s="267">
        <v>20086</v>
      </c>
      <c r="CW57" s="267">
        <v>35800.550000000003</v>
      </c>
      <c r="CX57" s="267">
        <v>40030.01</v>
      </c>
      <c r="CY57" s="267">
        <v>51595.03</v>
      </c>
      <c r="CZ57" s="267">
        <v>41019.46</v>
      </c>
      <c r="DA57" s="267">
        <v>58318</v>
      </c>
      <c r="DB57" s="267">
        <v>57766.95</v>
      </c>
      <c r="DC57" s="267">
        <v>58798.61</v>
      </c>
      <c r="DD57" s="267">
        <v>27777.97</v>
      </c>
      <c r="DE57" s="267">
        <v>39673.89</v>
      </c>
      <c r="DF57" s="267">
        <v>34302.660000000003</v>
      </c>
      <c r="DG57" s="267">
        <v>32483</v>
      </c>
      <c r="DH57" s="267">
        <v>35580.6</v>
      </c>
      <c r="DI57" s="267">
        <v>37029</v>
      </c>
      <c r="DJ57" s="267">
        <v>32983</v>
      </c>
      <c r="DK57" s="267">
        <v>42737.599999999999</v>
      </c>
      <c r="DL57" s="267">
        <v>25980</v>
      </c>
      <c r="DM57" s="267">
        <v>47876.45</v>
      </c>
      <c r="DN57" s="267">
        <v>47018.2</v>
      </c>
      <c r="DO57" s="267">
        <v>86589.23</v>
      </c>
      <c r="DP57" s="281">
        <v>70447.199999999997</v>
      </c>
      <c r="DQ57" s="281">
        <v>48620</v>
      </c>
      <c r="DR57" s="281">
        <v>36581.199999999997</v>
      </c>
      <c r="DS57" s="281">
        <v>69044.81</v>
      </c>
      <c r="DT57" s="281">
        <v>49561</v>
      </c>
      <c r="DU57" s="281">
        <v>0</v>
      </c>
      <c r="DV57" s="281">
        <v>0</v>
      </c>
      <c r="DW57" s="281">
        <v>0</v>
      </c>
      <c r="DX57" s="281">
        <v>11200</v>
      </c>
      <c r="EB57" s="260">
        <f t="shared" si="0"/>
        <v>0</v>
      </c>
      <c r="EC57" s="260">
        <f t="shared" si="1"/>
        <v>0</v>
      </c>
      <c r="ED57" s="260">
        <f t="shared" si="2"/>
        <v>0</v>
      </c>
      <c r="EE57" s="260">
        <f t="shared" si="3"/>
        <v>0</v>
      </c>
      <c r="EF57" s="260">
        <f t="shared" si="4"/>
        <v>0</v>
      </c>
      <c r="EG57" s="260">
        <f t="shared" si="5"/>
        <v>0</v>
      </c>
      <c r="EH57" s="260">
        <f t="shared" si="6"/>
        <v>0</v>
      </c>
    </row>
    <row r="58" spans="1:138" s="273" customFormat="1">
      <c r="A58" s="282" t="s">
        <v>110</v>
      </c>
      <c r="B58" s="283">
        <v>164904.53</v>
      </c>
      <c r="C58" s="283">
        <v>7035</v>
      </c>
      <c r="D58" s="283">
        <v>0</v>
      </c>
      <c r="E58" s="283">
        <v>1470</v>
      </c>
      <c r="F58" s="283">
        <v>2485</v>
      </c>
      <c r="G58" s="283">
        <v>15470</v>
      </c>
      <c r="H58" s="283">
        <v>980</v>
      </c>
      <c r="I58" s="283">
        <v>2905</v>
      </c>
      <c r="J58" s="283">
        <v>0</v>
      </c>
      <c r="K58" s="283">
        <v>910</v>
      </c>
      <c r="L58" s="283">
        <v>6825</v>
      </c>
      <c r="M58" s="283">
        <v>4760</v>
      </c>
      <c r="N58" s="283">
        <v>5355</v>
      </c>
      <c r="O58" s="283">
        <v>8540</v>
      </c>
      <c r="P58" s="283">
        <v>5460</v>
      </c>
      <c r="Q58" s="283">
        <v>2030</v>
      </c>
      <c r="R58" s="283">
        <v>4620</v>
      </c>
      <c r="S58" s="283">
        <v>1785</v>
      </c>
      <c r="T58" s="283">
        <v>0</v>
      </c>
      <c r="U58" s="283">
        <v>0</v>
      </c>
      <c r="V58" s="283">
        <v>455</v>
      </c>
      <c r="W58" s="283">
        <v>0</v>
      </c>
      <c r="X58" s="267">
        <v>3430</v>
      </c>
      <c r="Y58" s="283">
        <v>48763</v>
      </c>
      <c r="Z58" s="283">
        <v>14525</v>
      </c>
      <c r="AA58" s="283">
        <v>0</v>
      </c>
      <c r="AB58" s="283">
        <v>0</v>
      </c>
      <c r="AC58" s="283">
        <v>0</v>
      </c>
      <c r="AD58" s="283">
        <v>0</v>
      </c>
      <c r="AE58" s="283">
        <v>4480</v>
      </c>
      <c r="AF58" s="283">
        <v>22621.53</v>
      </c>
      <c r="AG58" s="283">
        <v>0</v>
      </c>
      <c r="AH58" s="283">
        <v>0</v>
      </c>
      <c r="AI58" s="283">
        <v>0</v>
      </c>
      <c r="AJ58" s="283">
        <v>1820</v>
      </c>
      <c r="AK58" s="283">
        <v>0</v>
      </c>
      <c r="AL58" s="283">
        <v>1610</v>
      </c>
      <c r="AM58" s="283">
        <v>0</v>
      </c>
      <c r="AN58" s="283">
        <v>15120</v>
      </c>
      <c r="AO58" s="283">
        <v>20098</v>
      </c>
      <c r="AP58" s="283">
        <v>6475</v>
      </c>
      <c r="AQ58" s="283">
        <v>4305</v>
      </c>
      <c r="AR58" s="283">
        <v>2765</v>
      </c>
      <c r="AS58" s="283">
        <v>0</v>
      </c>
      <c r="AT58" s="283">
        <v>0</v>
      </c>
      <c r="AU58" s="283">
        <v>0</v>
      </c>
      <c r="AV58" s="283">
        <v>0</v>
      </c>
      <c r="AW58" s="283">
        <v>5775</v>
      </c>
      <c r="AX58" s="283">
        <v>8750</v>
      </c>
      <c r="AY58" s="283">
        <v>0</v>
      </c>
      <c r="AZ58" s="283">
        <v>0</v>
      </c>
      <c r="BA58" s="283">
        <v>0</v>
      </c>
      <c r="BB58" s="283">
        <v>10185</v>
      </c>
      <c r="BC58" s="283">
        <v>3850</v>
      </c>
      <c r="BD58" s="283">
        <v>3010</v>
      </c>
      <c r="BE58" s="283">
        <v>2590</v>
      </c>
      <c r="BF58" s="283">
        <v>2986.53</v>
      </c>
      <c r="BG58" s="283">
        <v>0</v>
      </c>
      <c r="BH58" s="283">
        <v>0</v>
      </c>
      <c r="BI58" s="283">
        <v>0</v>
      </c>
      <c r="BJ58" s="283">
        <v>0</v>
      </c>
      <c r="BK58" s="283">
        <v>0</v>
      </c>
      <c r="BL58" s="283">
        <v>0</v>
      </c>
      <c r="BM58" s="283">
        <v>0</v>
      </c>
      <c r="BN58" s="283">
        <v>0</v>
      </c>
      <c r="BO58" s="283">
        <v>0</v>
      </c>
      <c r="BP58" s="283">
        <v>0</v>
      </c>
      <c r="BQ58" s="283">
        <v>0</v>
      </c>
      <c r="BR58" s="283">
        <v>0</v>
      </c>
      <c r="BS58" s="283">
        <v>0</v>
      </c>
      <c r="BT58" s="283">
        <v>0</v>
      </c>
      <c r="BU58" s="283">
        <v>0</v>
      </c>
      <c r="BV58" s="283">
        <v>-337.69</v>
      </c>
      <c r="BW58" s="283">
        <v>0</v>
      </c>
      <c r="BX58" s="283">
        <v>0</v>
      </c>
      <c r="BY58" s="283">
        <v>0</v>
      </c>
      <c r="BZ58" s="283">
        <v>-337.69</v>
      </c>
      <c r="CA58" s="283">
        <v>0</v>
      </c>
      <c r="CB58" s="283">
        <v>0</v>
      </c>
      <c r="CC58" s="283">
        <v>-796.26</v>
      </c>
      <c r="CD58" s="283">
        <v>0</v>
      </c>
      <c r="CE58" s="283">
        <v>0</v>
      </c>
      <c r="CF58" s="283">
        <v>0</v>
      </c>
      <c r="CG58" s="283">
        <v>0</v>
      </c>
      <c r="CH58" s="283">
        <v>0</v>
      </c>
      <c r="CI58" s="283">
        <v>0</v>
      </c>
      <c r="CJ58" s="283">
        <v>5530</v>
      </c>
      <c r="CK58" s="283">
        <v>0</v>
      </c>
      <c r="CL58" s="283">
        <v>0</v>
      </c>
      <c r="CM58" s="283">
        <v>0</v>
      </c>
      <c r="CN58" s="283">
        <v>0</v>
      </c>
      <c r="CO58" s="283">
        <v>0</v>
      </c>
      <c r="CP58" s="283">
        <v>-796.26</v>
      </c>
      <c r="CQ58" s="283">
        <v>0</v>
      </c>
      <c r="CR58" s="283">
        <v>0</v>
      </c>
      <c r="CS58" s="283">
        <v>0</v>
      </c>
      <c r="CT58" s="283">
        <v>0</v>
      </c>
      <c r="CU58" s="283">
        <v>0</v>
      </c>
      <c r="CV58" s="283">
        <v>0</v>
      </c>
      <c r="CW58" s="283">
        <v>0</v>
      </c>
      <c r="CX58" s="283">
        <v>0</v>
      </c>
      <c r="CY58" s="283">
        <v>0</v>
      </c>
      <c r="CZ58" s="283">
        <v>0</v>
      </c>
      <c r="DA58" s="283">
        <v>0</v>
      </c>
      <c r="DB58" s="283">
        <v>0</v>
      </c>
      <c r="DC58" s="283">
        <v>-458.57</v>
      </c>
      <c r="DD58" s="283">
        <v>0</v>
      </c>
      <c r="DE58" s="283">
        <v>183</v>
      </c>
      <c r="DF58" s="283">
        <v>0</v>
      </c>
      <c r="DG58" s="283">
        <v>0</v>
      </c>
      <c r="DH58" s="283">
        <v>0</v>
      </c>
      <c r="DI58" s="283">
        <v>0</v>
      </c>
      <c r="DJ58" s="283">
        <v>0</v>
      </c>
      <c r="DK58" s="283">
        <v>0</v>
      </c>
      <c r="DL58" s="283">
        <v>0</v>
      </c>
      <c r="DM58" s="283">
        <v>0</v>
      </c>
      <c r="DN58" s="283">
        <v>0</v>
      </c>
      <c r="DO58" s="283">
        <v>0</v>
      </c>
      <c r="DP58" s="284">
        <v>0</v>
      </c>
      <c r="DQ58" s="284">
        <v>0</v>
      </c>
      <c r="DR58" s="284">
        <v>0</v>
      </c>
      <c r="DS58" s="284">
        <v>0</v>
      </c>
      <c r="DT58" s="284">
        <v>0</v>
      </c>
      <c r="DU58" s="284">
        <v>0</v>
      </c>
      <c r="DV58" s="284">
        <v>0</v>
      </c>
      <c r="DW58" s="284">
        <v>0</v>
      </c>
      <c r="DX58" s="284">
        <v>0</v>
      </c>
      <c r="DZ58" s="260"/>
      <c r="EB58" s="260">
        <f t="shared" si="0"/>
        <v>0</v>
      </c>
      <c r="EC58" s="260">
        <f t="shared" si="1"/>
        <v>0</v>
      </c>
      <c r="ED58" s="260">
        <f t="shared" si="2"/>
        <v>0</v>
      </c>
      <c r="EE58" s="260">
        <f t="shared" si="3"/>
        <v>0</v>
      </c>
      <c r="EF58" s="260">
        <f t="shared" si="4"/>
        <v>0</v>
      </c>
      <c r="EG58" s="260">
        <f t="shared" si="5"/>
        <v>0</v>
      </c>
      <c r="EH58" s="260">
        <f t="shared" si="6"/>
        <v>0</v>
      </c>
    </row>
    <row r="59" spans="1:138">
      <c r="A59" s="266" t="s">
        <v>111</v>
      </c>
      <c r="B59" s="267">
        <v>380900.23</v>
      </c>
      <c r="C59" s="267">
        <v>18593.87</v>
      </c>
      <c r="D59" s="267">
        <v>0</v>
      </c>
      <c r="E59" s="267">
        <v>2686.5</v>
      </c>
      <c r="F59" s="267">
        <v>5506.06</v>
      </c>
      <c r="G59" s="267">
        <v>6608.69</v>
      </c>
      <c r="H59" s="267">
        <v>1906.94</v>
      </c>
      <c r="I59" s="267">
        <v>3854.04</v>
      </c>
      <c r="J59" s="267">
        <v>0</v>
      </c>
      <c r="K59" s="267">
        <v>1096.0999999999999</v>
      </c>
      <c r="L59" s="267">
        <v>3294.16</v>
      </c>
      <c r="M59" s="267">
        <v>4129.95</v>
      </c>
      <c r="N59" s="267">
        <v>3546.84</v>
      </c>
      <c r="O59" s="267">
        <v>6744.4</v>
      </c>
      <c r="P59" s="267">
        <v>5256.41</v>
      </c>
      <c r="Q59" s="267">
        <v>11906.59</v>
      </c>
      <c r="R59" s="267">
        <v>3737.48</v>
      </c>
      <c r="S59" s="267">
        <v>1299.49</v>
      </c>
      <c r="T59" s="267">
        <v>0</v>
      </c>
      <c r="U59" s="267">
        <v>0</v>
      </c>
      <c r="V59" s="267">
        <v>328</v>
      </c>
      <c r="W59" s="267">
        <v>0</v>
      </c>
      <c r="X59" s="267">
        <v>21732.06</v>
      </c>
      <c r="Y59" s="267">
        <v>44549.18</v>
      </c>
      <c r="Z59" s="267">
        <v>16430.580000000002</v>
      </c>
      <c r="AA59" s="267">
        <v>9824.64</v>
      </c>
      <c r="AB59" s="267">
        <v>4691.24</v>
      </c>
      <c r="AC59" s="267">
        <v>3875.88</v>
      </c>
      <c r="AD59" s="267">
        <v>0</v>
      </c>
      <c r="AE59" s="267">
        <v>9010.75</v>
      </c>
      <c r="AF59" s="267">
        <v>190290.38</v>
      </c>
      <c r="AG59" s="267">
        <v>2266.15</v>
      </c>
      <c r="AH59" s="267">
        <v>1974.8</v>
      </c>
      <c r="AI59" s="267">
        <v>2457.0700000000002</v>
      </c>
      <c r="AJ59" s="267">
        <v>6625.86</v>
      </c>
      <c r="AK59" s="267">
        <v>4202.7</v>
      </c>
      <c r="AL59" s="267">
        <v>3106.2</v>
      </c>
      <c r="AM59" s="267">
        <v>1099.28</v>
      </c>
      <c r="AN59" s="267">
        <v>7736.4</v>
      </c>
      <c r="AO59" s="267">
        <v>11530.16</v>
      </c>
      <c r="AP59" s="267">
        <v>12433.51</v>
      </c>
      <c r="AQ59" s="267">
        <v>5487.67</v>
      </c>
      <c r="AR59" s="267">
        <v>2127.08</v>
      </c>
      <c r="AS59" s="267">
        <v>3228.36</v>
      </c>
      <c r="AT59" s="267">
        <v>2006</v>
      </c>
      <c r="AU59" s="267">
        <v>0</v>
      </c>
      <c r="AV59" s="267">
        <v>2281.39</v>
      </c>
      <c r="AW59" s="267">
        <v>3854.49</v>
      </c>
      <c r="AX59" s="267">
        <v>4613.32</v>
      </c>
      <c r="AY59" s="267">
        <v>5681.38</v>
      </c>
      <c r="AZ59" s="267">
        <v>3952.44</v>
      </c>
      <c r="BA59" s="267">
        <v>738.8</v>
      </c>
      <c r="BB59" s="267">
        <v>5965.38</v>
      </c>
      <c r="BC59" s="267">
        <v>4391.3999999999996</v>
      </c>
      <c r="BD59" s="267">
        <v>3307.12</v>
      </c>
      <c r="BE59" s="267">
        <v>4317.79</v>
      </c>
      <c r="BF59" s="267">
        <v>172308.69</v>
      </c>
      <c r="BG59" s="267">
        <v>7857.64</v>
      </c>
      <c r="BH59" s="267">
        <v>8360.3700000000008</v>
      </c>
      <c r="BI59" s="267">
        <v>9691.33</v>
      </c>
      <c r="BJ59" s="267">
        <v>7243.17</v>
      </c>
      <c r="BK59" s="267">
        <v>6886.89</v>
      </c>
      <c r="BL59" s="267">
        <v>6614.57</v>
      </c>
      <c r="BM59" s="267">
        <v>3096.95</v>
      </c>
      <c r="BN59" s="267">
        <v>8640.7999999999993</v>
      </c>
      <c r="BO59" s="267">
        <v>3411.98</v>
      </c>
      <c r="BP59" s="267">
        <v>3098.74</v>
      </c>
      <c r="BQ59" s="267">
        <v>9628.34</v>
      </c>
      <c r="BR59" s="267">
        <v>4034.32</v>
      </c>
      <c r="BS59" s="267">
        <v>6068.77</v>
      </c>
      <c r="BT59" s="267">
        <v>2857.15</v>
      </c>
      <c r="BU59" s="267">
        <v>2500.92</v>
      </c>
      <c r="BV59" s="267">
        <v>3697.87</v>
      </c>
      <c r="BW59" s="267">
        <v>3297.17</v>
      </c>
      <c r="BX59" s="267">
        <v>4131.3100000000004</v>
      </c>
      <c r="BY59" s="267">
        <v>2154.1</v>
      </c>
      <c r="BZ59" s="267">
        <v>2261.25</v>
      </c>
      <c r="CA59" s="267">
        <v>3197.48</v>
      </c>
      <c r="CB59" s="267">
        <v>3724.31</v>
      </c>
      <c r="CC59" s="267">
        <v>1788.91</v>
      </c>
      <c r="CD59" s="267">
        <v>1569.02</v>
      </c>
      <c r="CE59" s="267">
        <v>1812.91</v>
      </c>
      <c r="CF59" s="267">
        <v>1787.52</v>
      </c>
      <c r="CG59" s="267">
        <v>1937.09</v>
      </c>
      <c r="CH59" s="267">
        <v>2332.0300000000002</v>
      </c>
      <c r="CI59" s="267">
        <v>1698.85</v>
      </c>
      <c r="CJ59" s="267">
        <v>4572.03</v>
      </c>
      <c r="CK59" s="267">
        <v>1082.06</v>
      </c>
      <c r="CL59" s="267">
        <v>1817.53</v>
      </c>
      <c r="CM59" s="267">
        <v>664.53</v>
      </c>
      <c r="CN59" s="267">
        <v>1057.31</v>
      </c>
      <c r="CO59" s="267">
        <v>1138.68</v>
      </c>
      <c r="CP59" s="267">
        <v>1810.94</v>
      </c>
      <c r="CQ59" s="267">
        <v>2746.64</v>
      </c>
      <c r="CR59" s="267">
        <v>700.56</v>
      </c>
      <c r="CS59" s="267">
        <v>788.74</v>
      </c>
      <c r="CT59" s="267">
        <v>408.67</v>
      </c>
      <c r="CU59" s="267">
        <v>1137.28</v>
      </c>
      <c r="CV59" s="267">
        <v>457.56</v>
      </c>
      <c r="CW59" s="267">
        <v>759.4</v>
      </c>
      <c r="CX59" s="267">
        <v>1122.5</v>
      </c>
      <c r="CY59" s="267">
        <v>1156.42</v>
      </c>
      <c r="CZ59" s="267">
        <v>1306.5</v>
      </c>
      <c r="DA59" s="267">
        <v>1299.3</v>
      </c>
      <c r="DB59" s="267">
        <v>1393.73</v>
      </c>
      <c r="DC59" s="267">
        <v>1417.76</v>
      </c>
      <c r="DD59" s="267">
        <v>650.04</v>
      </c>
      <c r="DE59" s="267">
        <v>1027.51</v>
      </c>
      <c r="DF59" s="267">
        <v>841.09</v>
      </c>
      <c r="DG59" s="267">
        <v>770.12</v>
      </c>
      <c r="DH59" s="267">
        <v>778.16</v>
      </c>
      <c r="DI59" s="267">
        <v>813.62</v>
      </c>
      <c r="DJ59" s="267">
        <v>720.18</v>
      </c>
      <c r="DK59" s="267">
        <v>2229.59</v>
      </c>
      <c r="DL59" s="267">
        <v>562.41</v>
      </c>
      <c r="DM59" s="267">
        <v>1109.53</v>
      </c>
      <c r="DN59" s="267">
        <v>1595.18</v>
      </c>
      <c r="DO59" s="267">
        <v>2132.4499999999998</v>
      </c>
      <c r="DP59" s="281">
        <v>1722.28</v>
      </c>
      <c r="DQ59" s="281">
        <v>1037.42</v>
      </c>
      <c r="DR59" s="281">
        <v>833.21</v>
      </c>
      <c r="DS59" s="281">
        <v>1924.84</v>
      </c>
      <c r="DT59" s="281">
        <v>1108.76</v>
      </c>
      <c r="DU59" s="281">
        <v>0</v>
      </c>
      <c r="DV59" s="281">
        <v>0</v>
      </c>
      <c r="DW59" s="281">
        <v>0</v>
      </c>
      <c r="DX59" s="281">
        <v>232.4</v>
      </c>
      <c r="EB59" s="260">
        <f t="shared" si="0"/>
        <v>0</v>
      </c>
      <c r="EC59" s="260">
        <f t="shared" si="1"/>
        <v>0</v>
      </c>
      <c r="ED59" s="260">
        <f t="shared" si="2"/>
        <v>0</v>
      </c>
      <c r="EE59" s="260">
        <f t="shared" si="3"/>
        <v>0</v>
      </c>
      <c r="EF59" s="260">
        <f t="shared" si="4"/>
        <v>0</v>
      </c>
      <c r="EG59" s="260">
        <f t="shared" si="5"/>
        <v>0</v>
      </c>
      <c r="EH59" s="260">
        <f t="shared" si="6"/>
        <v>0</v>
      </c>
    </row>
    <row r="60" spans="1:138">
      <c r="A60" s="266" t="s">
        <v>112</v>
      </c>
      <c r="B60" s="267">
        <v>98232.52</v>
      </c>
      <c r="C60" s="267">
        <v>0</v>
      </c>
      <c r="D60" s="267">
        <v>0</v>
      </c>
      <c r="E60" s="267">
        <v>0</v>
      </c>
      <c r="F60" s="267">
        <v>0</v>
      </c>
      <c r="G60" s="267">
        <v>0</v>
      </c>
      <c r="H60" s="267">
        <v>0</v>
      </c>
      <c r="I60" s="267">
        <v>0</v>
      </c>
      <c r="J60" s="267">
        <v>0</v>
      </c>
      <c r="K60" s="267">
        <v>0</v>
      </c>
      <c r="L60" s="267">
        <v>0</v>
      </c>
      <c r="M60" s="267">
        <v>0</v>
      </c>
      <c r="N60" s="267">
        <v>0</v>
      </c>
      <c r="O60" s="267">
        <v>0</v>
      </c>
      <c r="P60" s="267">
        <v>0</v>
      </c>
      <c r="Q60" s="267">
        <v>0</v>
      </c>
      <c r="R60" s="267">
        <v>0</v>
      </c>
      <c r="S60" s="267">
        <v>0</v>
      </c>
      <c r="T60" s="267">
        <v>0</v>
      </c>
      <c r="U60" s="267">
        <v>0</v>
      </c>
      <c r="V60" s="267">
        <v>0</v>
      </c>
      <c r="W60" s="267">
        <v>0</v>
      </c>
      <c r="X60" s="267">
        <v>0</v>
      </c>
      <c r="Y60" s="267">
        <v>4223.05</v>
      </c>
      <c r="Z60" s="267">
        <v>3115</v>
      </c>
      <c r="AA60" s="267">
        <v>1195.25</v>
      </c>
      <c r="AB60" s="267">
        <v>4702.05</v>
      </c>
      <c r="AC60" s="267">
        <v>897</v>
      </c>
      <c r="AD60" s="267">
        <v>0</v>
      </c>
      <c r="AE60" s="267">
        <v>0</v>
      </c>
      <c r="AF60" s="267">
        <v>84100.17</v>
      </c>
      <c r="AG60" s="267">
        <v>0</v>
      </c>
      <c r="AH60" s="267">
        <v>0</v>
      </c>
      <c r="AI60" s="267">
        <v>0</v>
      </c>
      <c r="AJ60" s="267">
        <v>0</v>
      </c>
      <c r="AK60" s="267">
        <v>0</v>
      </c>
      <c r="AL60" s="267">
        <v>0</v>
      </c>
      <c r="AM60" s="267">
        <v>0</v>
      </c>
      <c r="AN60" s="267">
        <v>1797.5</v>
      </c>
      <c r="AO60" s="267">
        <v>0</v>
      </c>
      <c r="AP60" s="267">
        <v>2425.5500000000002</v>
      </c>
      <c r="AQ60" s="267">
        <v>0</v>
      </c>
      <c r="AR60" s="267">
        <v>0</v>
      </c>
      <c r="AS60" s="267">
        <v>0</v>
      </c>
      <c r="AT60" s="267">
        <v>0</v>
      </c>
      <c r="AU60" s="267">
        <v>0</v>
      </c>
      <c r="AV60" s="267">
        <v>0</v>
      </c>
      <c r="AW60" s="267">
        <v>0</v>
      </c>
      <c r="AX60" s="267">
        <v>0</v>
      </c>
      <c r="AY60" s="267">
        <v>3115</v>
      </c>
      <c r="AZ60" s="267">
        <v>4702.05</v>
      </c>
      <c r="BA60" s="267">
        <v>0</v>
      </c>
      <c r="BB60" s="267">
        <v>0</v>
      </c>
      <c r="BC60" s="267">
        <v>0</v>
      </c>
      <c r="BD60" s="267">
        <v>0</v>
      </c>
      <c r="BE60" s="267">
        <v>2254.87</v>
      </c>
      <c r="BF60" s="267">
        <v>81845.3</v>
      </c>
      <c r="BG60" s="267">
        <v>0</v>
      </c>
      <c r="BH60" s="267">
        <v>3247.77</v>
      </c>
      <c r="BI60" s="267">
        <v>0</v>
      </c>
      <c r="BJ60" s="267">
        <v>0</v>
      </c>
      <c r="BK60" s="267">
        <v>4013.37</v>
      </c>
      <c r="BL60" s="267">
        <v>372</v>
      </c>
      <c r="BM60" s="267">
        <v>2552</v>
      </c>
      <c r="BN60" s="267">
        <v>707</v>
      </c>
      <c r="BO60" s="267">
        <v>2516</v>
      </c>
      <c r="BP60" s="267">
        <v>2125</v>
      </c>
      <c r="BQ60" s="267">
        <v>4109.8999999999996</v>
      </c>
      <c r="BR60" s="267">
        <v>1189</v>
      </c>
      <c r="BS60" s="267">
        <v>2089.85</v>
      </c>
      <c r="BT60" s="267">
        <v>935.99</v>
      </c>
      <c r="BU60" s="267">
        <v>1147</v>
      </c>
      <c r="BV60" s="267">
        <v>4751.8</v>
      </c>
      <c r="BW60" s="267">
        <v>967</v>
      </c>
      <c r="BX60" s="267">
        <v>141</v>
      </c>
      <c r="BY60" s="267">
        <v>669</v>
      </c>
      <c r="BZ60" s="267">
        <v>290</v>
      </c>
      <c r="CA60" s="267">
        <v>320</v>
      </c>
      <c r="CB60" s="267">
        <v>200</v>
      </c>
      <c r="CC60" s="267">
        <v>0</v>
      </c>
      <c r="CD60" s="267">
        <v>337.5</v>
      </c>
      <c r="CE60" s="267">
        <v>1369</v>
      </c>
      <c r="CF60" s="267">
        <v>118.97</v>
      </c>
      <c r="CG60" s="267">
        <v>0</v>
      </c>
      <c r="CH60" s="267">
        <v>484</v>
      </c>
      <c r="CI60" s="267">
        <v>376</v>
      </c>
      <c r="CJ60" s="267">
        <v>0</v>
      </c>
      <c r="CK60" s="267">
        <v>0</v>
      </c>
      <c r="CL60" s="267">
        <v>0</v>
      </c>
      <c r="CM60" s="267">
        <v>977</v>
      </c>
      <c r="CN60" s="267">
        <v>379</v>
      </c>
      <c r="CO60" s="267">
        <v>0</v>
      </c>
      <c r="CP60" s="267">
        <v>1749</v>
      </c>
      <c r="CQ60" s="267">
        <v>1776</v>
      </c>
      <c r="CR60" s="267">
        <v>2387.85</v>
      </c>
      <c r="CS60" s="267">
        <v>1500</v>
      </c>
      <c r="CT60" s="267">
        <v>919</v>
      </c>
      <c r="CU60" s="267">
        <v>5224.7299999999996</v>
      </c>
      <c r="CV60" s="267">
        <v>973.6</v>
      </c>
      <c r="CW60" s="267">
        <v>1689.27</v>
      </c>
      <c r="CX60" s="267">
        <v>3070</v>
      </c>
      <c r="CY60" s="267">
        <v>837.67</v>
      </c>
      <c r="CZ60" s="267">
        <v>1187</v>
      </c>
      <c r="DA60" s="267">
        <v>2202</v>
      </c>
      <c r="DB60" s="267">
        <v>1301.8</v>
      </c>
      <c r="DC60" s="267">
        <v>2400</v>
      </c>
      <c r="DD60" s="267">
        <v>971.23</v>
      </c>
      <c r="DE60" s="267">
        <v>1979.87</v>
      </c>
      <c r="DF60" s="267">
        <v>602</v>
      </c>
      <c r="DG60" s="267">
        <v>1179</v>
      </c>
      <c r="DH60" s="267">
        <v>0</v>
      </c>
      <c r="DI60" s="267">
        <v>0</v>
      </c>
      <c r="DJ60" s="267">
        <v>0</v>
      </c>
      <c r="DK60" s="267">
        <v>2492.92</v>
      </c>
      <c r="DL60" s="267">
        <v>0</v>
      </c>
      <c r="DM60" s="267">
        <v>1480</v>
      </c>
      <c r="DN60" s="267">
        <v>0</v>
      </c>
      <c r="DO60" s="267">
        <v>1521.07</v>
      </c>
      <c r="DP60" s="281">
        <v>0</v>
      </c>
      <c r="DQ60" s="281">
        <v>2744</v>
      </c>
      <c r="DR60" s="281">
        <v>1215</v>
      </c>
      <c r="DS60" s="281">
        <v>2305.64</v>
      </c>
      <c r="DT60" s="281">
        <v>966</v>
      </c>
      <c r="DU60" s="281">
        <v>0</v>
      </c>
      <c r="DV60" s="281">
        <v>0</v>
      </c>
      <c r="DW60" s="281">
        <v>785.5</v>
      </c>
      <c r="DX60" s="281">
        <v>0</v>
      </c>
      <c r="EB60" s="260">
        <f t="shared" si="0"/>
        <v>0</v>
      </c>
      <c r="EC60" s="260">
        <f t="shared" si="1"/>
        <v>0</v>
      </c>
      <c r="ED60" s="260">
        <f t="shared" si="2"/>
        <v>0</v>
      </c>
      <c r="EE60" s="260">
        <f t="shared" si="3"/>
        <v>0</v>
      </c>
      <c r="EF60" s="260">
        <f t="shared" si="4"/>
        <v>0</v>
      </c>
      <c r="EG60" s="260">
        <f t="shared" si="5"/>
        <v>0</v>
      </c>
      <c r="EH60" s="260">
        <f t="shared" si="6"/>
        <v>0</v>
      </c>
    </row>
    <row r="61" spans="1:138">
      <c r="A61" s="266" t="s">
        <v>113</v>
      </c>
      <c r="B61" s="267">
        <v>5141519.57</v>
      </c>
      <c r="C61" s="267">
        <v>115364.94</v>
      </c>
      <c r="D61" s="267">
        <v>0</v>
      </c>
      <c r="E61" s="267">
        <v>37069.18</v>
      </c>
      <c r="F61" s="267">
        <v>84552.3</v>
      </c>
      <c r="G61" s="267">
        <v>110677.27</v>
      </c>
      <c r="H61" s="267">
        <v>27952.38</v>
      </c>
      <c r="I61" s="267">
        <v>58604</v>
      </c>
      <c r="J61" s="267">
        <v>0</v>
      </c>
      <c r="K61" s="267">
        <v>22795.27</v>
      </c>
      <c r="L61" s="267">
        <v>62126.94</v>
      </c>
      <c r="M61" s="267">
        <v>70778.84</v>
      </c>
      <c r="N61" s="267">
        <v>53472.84</v>
      </c>
      <c r="O61" s="267">
        <v>109577.77</v>
      </c>
      <c r="P61" s="267">
        <v>85369.43</v>
      </c>
      <c r="Q61" s="267">
        <v>212241.24</v>
      </c>
      <c r="R61" s="267">
        <v>53735.07</v>
      </c>
      <c r="S61" s="267">
        <v>22079.95</v>
      </c>
      <c r="T61" s="267">
        <v>0</v>
      </c>
      <c r="U61" s="267">
        <v>0</v>
      </c>
      <c r="V61" s="267">
        <v>5870.1</v>
      </c>
      <c r="W61" s="267">
        <v>0</v>
      </c>
      <c r="X61" s="267">
        <v>295328.78999999998</v>
      </c>
      <c r="Y61" s="267">
        <v>691511.54</v>
      </c>
      <c r="Z61" s="267">
        <v>205100.67</v>
      </c>
      <c r="AA61" s="267">
        <v>152878.13</v>
      </c>
      <c r="AB61" s="267">
        <v>42436.1</v>
      </c>
      <c r="AC61" s="267">
        <v>53735.86</v>
      </c>
      <c r="AD61" s="267">
        <v>0</v>
      </c>
      <c r="AE61" s="267">
        <v>148248.60999999999</v>
      </c>
      <c r="AF61" s="267">
        <v>2420012.35</v>
      </c>
      <c r="AG61" s="267">
        <v>40534.85</v>
      </c>
      <c r="AH61" s="267">
        <v>25194.87</v>
      </c>
      <c r="AI61" s="267">
        <v>41124.720000000001</v>
      </c>
      <c r="AJ61" s="267">
        <v>78524.789999999994</v>
      </c>
      <c r="AK61" s="267">
        <v>48825.94</v>
      </c>
      <c r="AL61" s="267">
        <v>44974.71</v>
      </c>
      <c r="AM61" s="267">
        <v>16148.91</v>
      </c>
      <c r="AN61" s="267">
        <v>113034.77</v>
      </c>
      <c r="AO61" s="267">
        <v>193799.55</v>
      </c>
      <c r="AP61" s="267">
        <v>147540.35</v>
      </c>
      <c r="AQ61" s="267">
        <v>99684.19</v>
      </c>
      <c r="AR61" s="267">
        <v>36073.14</v>
      </c>
      <c r="AS61" s="267">
        <v>66201.02</v>
      </c>
      <c r="AT61" s="267">
        <v>35178.519999999997</v>
      </c>
      <c r="AU61" s="267">
        <v>0</v>
      </c>
      <c r="AV61" s="267">
        <v>28491.17</v>
      </c>
      <c r="AW61" s="267">
        <v>71078.179999999993</v>
      </c>
      <c r="AX61" s="267">
        <v>75948.09</v>
      </c>
      <c r="AY61" s="267">
        <v>29583.23</v>
      </c>
      <c r="AZ61" s="267">
        <v>28037.279999999999</v>
      </c>
      <c r="BA61" s="267">
        <v>14398.82</v>
      </c>
      <c r="BB61" s="267">
        <v>98828.12</v>
      </c>
      <c r="BC61" s="267">
        <v>79673.98</v>
      </c>
      <c r="BD61" s="267">
        <v>51059.03</v>
      </c>
      <c r="BE61" s="267">
        <v>66308.12</v>
      </c>
      <c r="BF61" s="267">
        <v>2124143.1</v>
      </c>
      <c r="BG61" s="267">
        <v>89338.39</v>
      </c>
      <c r="BH61" s="267">
        <v>82836.740000000005</v>
      </c>
      <c r="BI61" s="267">
        <v>92623.06</v>
      </c>
      <c r="BJ61" s="267">
        <v>74690.740000000005</v>
      </c>
      <c r="BK61" s="267">
        <v>85966.52</v>
      </c>
      <c r="BL61" s="267">
        <v>83285.66</v>
      </c>
      <c r="BM61" s="267">
        <v>4996</v>
      </c>
      <c r="BN61" s="267">
        <v>90977.62</v>
      </c>
      <c r="BO61" s="267">
        <v>42306.22</v>
      </c>
      <c r="BP61" s="267">
        <v>39790.660000000003</v>
      </c>
      <c r="BQ61" s="267">
        <v>109219.29</v>
      </c>
      <c r="BR61" s="267">
        <v>44528.97</v>
      </c>
      <c r="BS61" s="267">
        <v>67888.100000000006</v>
      </c>
      <c r="BT61" s="267">
        <v>29648.22</v>
      </c>
      <c r="BU61" s="267">
        <v>83711.63</v>
      </c>
      <c r="BV61" s="267">
        <v>1694.51</v>
      </c>
      <c r="BW61" s="267">
        <v>69863.44</v>
      </c>
      <c r="BX61" s="267">
        <v>43820.68</v>
      </c>
      <c r="BY61" s="267">
        <v>22961.279999999999</v>
      </c>
      <c r="BZ61" s="267">
        <v>24455.3</v>
      </c>
      <c r="CA61" s="267">
        <v>41494.839999999997</v>
      </c>
      <c r="CB61" s="267">
        <v>51182.83</v>
      </c>
      <c r="CC61" s="267">
        <v>15801.04</v>
      </c>
      <c r="CD61" s="267">
        <v>36334.519999999997</v>
      </c>
      <c r="CE61" s="267">
        <v>48980.99</v>
      </c>
      <c r="CF61" s="267">
        <v>22610.15</v>
      </c>
      <c r="CG61" s="267">
        <v>21901.91</v>
      </c>
      <c r="CH61" s="267">
        <v>68042.600000000006</v>
      </c>
      <c r="CI61" s="267">
        <v>7638.54</v>
      </c>
      <c r="CJ61" s="267">
        <v>33924.410000000003</v>
      </c>
      <c r="CK61" s="267">
        <v>16676.21</v>
      </c>
      <c r="CL61" s="267">
        <v>18109.150000000001</v>
      </c>
      <c r="CM61" s="267">
        <v>6098.2</v>
      </c>
      <c r="CN61" s="267">
        <v>14491.65</v>
      </c>
      <c r="CO61" s="267">
        <v>11565.58</v>
      </c>
      <c r="CP61" s="267">
        <v>50577.35</v>
      </c>
      <c r="CQ61" s="267">
        <v>27564.46</v>
      </c>
      <c r="CR61" s="267">
        <v>10040.030000000001</v>
      </c>
      <c r="CS61" s="267">
        <v>10833.08</v>
      </c>
      <c r="CT61" s="267">
        <v>5643.71</v>
      </c>
      <c r="CU61" s="267">
        <v>24859.29</v>
      </c>
      <c r="CV61" s="267">
        <v>5530.5</v>
      </c>
      <c r="CW61" s="267">
        <v>13091.61</v>
      </c>
      <c r="CX61" s="267">
        <v>11029.77</v>
      </c>
      <c r="CY61" s="267">
        <v>18348.810000000001</v>
      </c>
      <c r="CZ61" s="267">
        <v>15427.59</v>
      </c>
      <c r="DA61" s="267">
        <v>28928.54</v>
      </c>
      <c r="DB61" s="267">
        <v>22172.89</v>
      </c>
      <c r="DC61" s="267">
        <v>5991.95</v>
      </c>
      <c r="DD61" s="267">
        <v>6787.89</v>
      </c>
      <c r="DE61" s="267">
        <v>17294.54</v>
      </c>
      <c r="DF61" s="267">
        <v>11296.21</v>
      </c>
      <c r="DG61" s="267">
        <v>12834.07</v>
      </c>
      <c r="DH61" s="267">
        <v>8502.09</v>
      </c>
      <c r="DI61" s="267">
        <v>5773.88</v>
      </c>
      <c r="DJ61" s="267">
        <v>10070.32</v>
      </c>
      <c r="DK61" s="267">
        <v>44190.91</v>
      </c>
      <c r="DL61" s="267">
        <v>9094.2999999999993</v>
      </c>
      <c r="DM61" s="267">
        <v>24344.2</v>
      </c>
      <c r="DN61" s="267">
        <v>20992.639999999999</v>
      </c>
      <c r="DO61" s="267">
        <v>24006.080000000002</v>
      </c>
      <c r="DP61" s="281">
        <v>21509.69</v>
      </c>
      <c r="DQ61" s="281">
        <v>11104.08</v>
      </c>
      <c r="DR61" s="281">
        <v>11461.75</v>
      </c>
      <c r="DS61" s="281">
        <v>19428.59</v>
      </c>
      <c r="DT61" s="281">
        <v>15956.63</v>
      </c>
      <c r="DU61" s="281">
        <v>0</v>
      </c>
      <c r="DV61" s="281">
        <v>0</v>
      </c>
      <c r="DW61" s="281">
        <v>0</v>
      </c>
      <c r="DX61" s="281">
        <v>0</v>
      </c>
      <c r="EB61" s="260">
        <f t="shared" si="0"/>
        <v>0</v>
      </c>
      <c r="EC61" s="260">
        <f t="shared" si="1"/>
        <v>0</v>
      </c>
      <c r="ED61" s="260">
        <f t="shared" si="2"/>
        <v>0</v>
      </c>
      <c r="EE61" s="260">
        <f t="shared" si="3"/>
        <v>0</v>
      </c>
      <c r="EF61" s="260">
        <f t="shared" si="4"/>
        <v>0</v>
      </c>
      <c r="EG61" s="260">
        <f t="shared" si="5"/>
        <v>0</v>
      </c>
      <c r="EH61" s="260">
        <f t="shared" si="6"/>
        <v>0</v>
      </c>
    </row>
    <row r="62" spans="1:138">
      <c r="A62" s="266" t="s">
        <v>114</v>
      </c>
      <c r="B62" s="267">
        <v>200000</v>
      </c>
      <c r="C62" s="267">
        <v>0</v>
      </c>
      <c r="D62" s="267">
        <v>0</v>
      </c>
      <c r="E62" s="267">
        <v>0</v>
      </c>
      <c r="F62" s="267">
        <v>0</v>
      </c>
      <c r="G62" s="267">
        <v>0</v>
      </c>
      <c r="H62" s="267">
        <v>0</v>
      </c>
      <c r="I62" s="267">
        <v>0</v>
      </c>
      <c r="J62" s="267">
        <v>0</v>
      </c>
      <c r="K62" s="267">
        <v>0</v>
      </c>
      <c r="L62" s="267">
        <v>0</v>
      </c>
      <c r="M62" s="267">
        <v>0</v>
      </c>
      <c r="N62" s="267">
        <v>0</v>
      </c>
      <c r="O62" s="267">
        <v>0</v>
      </c>
      <c r="P62" s="267">
        <v>0</v>
      </c>
      <c r="Q62" s="267">
        <v>0</v>
      </c>
      <c r="R62" s="267">
        <v>0</v>
      </c>
      <c r="S62" s="267">
        <v>0</v>
      </c>
      <c r="T62" s="267">
        <v>0</v>
      </c>
      <c r="U62" s="267">
        <v>0</v>
      </c>
      <c r="V62" s="267">
        <v>0</v>
      </c>
      <c r="W62" s="267">
        <v>0</v>
      </c>
      <c r="X62" s="267">
        <v>0</v>
      </c>
      <c r="Y62" s="267">
        <v>0</v>
      </c>
      <c r="Z62" s="267">
        <v>0</v>
      </c>
      <c r="AA62" s="267">
        <v>0</v>
      </c>
      <c r="AB62" s="267">
        <v>0</v>
      </c>
      <c r="AC62" s="267">
        <v>0</v>
      </c>
      <c r="AD62" s="267">
        <v>0</v>
      </c>
      <c r="AE62" s="267">
        <v>0</v>
      </c>
      <c r="AF62" s="267">
        <v>200000</v>
      </c>
      <c r="AG62" s="267">
        <v>0</v>
      </c>
      <c r="AH62" s="267">
        <v>0</v>
      </c>
      <c r="AI62" s="267">
        <v>0</v>
      </c>
      <c r="AJ62" s="267">
        <v>0</v>
      </c>
      <c r="AK62" s="267">
        <v>0</v>
      </c>
      <c r="AL62" s="267">
        <v>0</v>
      </c>
      <c r="AM62" s="267">
        <v>0</v>
      </c>
      <c r="AN62" s="267">
        <v>0</v>
      </c>
      <c r="AO62" s="267">
        <v>0</v>
      </c>
      <c r="AP62" s="267">
        <v>0</v>
      </c>
      <c r="AQ62" s="267">
        <v>0</v>
      </c>
      <c r="AR62" s="267">
        <v>0</v>
      </c>
      <c r="AS62" s="267">
        <v>0</v>
      </c>
      <c r="AT62" s="267">
        <v>0</v>
      </c>
      <c r="AU62" s="267">
        <v>0</v>
      </c>
      <c r="AV62" s="267">
        <v>0</v>
      </c>
      <c r="AW62" s="267">
        <v>0</v>
      </c>
      <c r="AX62" s="267">
        <v>0</v>
      </c>
      <c r="AY62" s="267">
        <v>0</v>
      </c>
      <c r="AZ62" s="267">
        <v>0</v>
      </c>
      <c r="BA62" s="267">
        <v>0</v>
      </c>
      <c r="BB62" s="267">
        <v>0</v>
      </c>
      <c r="BC62" s="267">
        <v>0</v>
      </c>
      <c r="BD62" s="267">
        <v>0</v>
      </c>
      <c r="BE62" s="267">
        <v>0</v>
      </c>
      <c r="BF62" s="267">
        <v>200000</v>
      </c>
      <c r="BG62" s="267">
        <v>0</v>
      </c>
      <c r="BH62" s="267">
        <v>0</v>
      </c>
      <c r="BI62" s="267">
        <v>0</v>
      </c>
      <c r="BJ62" s="267">
        <v>0</v>
      </c>
      <c r="BK62" s="267">
        <v>0</v>
      </c>
      <c r="BL62" s="267">
        <v>0</v>
      </c>
      <c r="BM62" s="267">
        <v>0</v>
      </c>
      <c r="BN62" s="267">
        <v>0</v>
      </c>
      <c r="BO62" s="267">
        <v>0</v>
      </c>
      <c r="BP62" s="267">
        <v>0</v>
      </c>
      <c r="BQ62" s="267">
        <v>0</v>
      </c>
      <c r="BR62" s="267">
        <v>0</v>
      </c>
      <c r="BS62" s="267">
        <v>0</v>
      </c>
      <c r="BT62" s="267">
        <v>200000</v>
      </c>
      <c r="BU62" s="267">
        <v>0</v>
      </c>
      <c r="BV62" s="267">
        <v>0</v>
      </c>
      <c r="BW62" s="267">
        <v>0</v>
      </c>
      <c r="BX62" s="267">
        <v>0</v>
      </c>
      <c r="BY62" s="267">
        <v>0</v>
      </c>
      <c r="BZ62" s="267">
        <v>0</v>
      </c>
      <c r="CA62" s="267">
        <v>0</v>
      </c>
      <c r="CB62" s="267">
        <v>0</v>
      </c>
      <c r="CC62" s="267">
        <v>0</v>
      </c>
      <c r="CD62" s="267">
        <v>0</v>
      </c>
      <c r="CE62" s="267">
        <v>0</v>
      </c>
      <c r="CF62" s="267">
        <v>0</v>
      </c>
      <c r="CG62" s="267">
        <v>0</v>
      </c>
      <c r="CH62" s="267">
        <v>0</v>
      </c>
      <c r="CI62" s="267">
        <v>0</v>
      </c>
      <c r="CJ62" s="267">
        <v>0</v>
      </c>
      <c r="CK62" s="267">
        <v>0</v>
      </c>
      <c r="CL62" s="267">
        <v>0</v>
      </c>
      <c r="CM62" s="267">
        <v>0</v>
      </c>
      <c r="CN62" s="267">
        <v>0</v>
      </c>
      <c r="CO62" s="267">
        <v>0</v>
      </c>
      <c r="CP62" s="267">
        <v>0</v>
      </c>
      <c r="CQ62" s="267">
        <v>0</v>
      </c>
      <c r="CR62" s="267">
        <v>0</v>
      </c>
      <c r="CS62" s="267">
        <v>0</v>
      </c>
      <c r="CT62" s="267">
        <v>0</v>
      </c>
      <c r="CU62" s="267">
        <v>0</v>
      </c>
      <c r="CV62" s="267">
        <v>0</v>
      </c>
      <c r="CW62" s="267">
        <v>0</v>
      </c>
      <c r="CX62" s="267">
        <v>0</v>
      </c>
      <c r="CY62" s="267">
        <v>0</v>
      </c>
      <c r="CZ62" s="267">
        <v>0</v>
      </c>
      <c r="DA62" s="267">
        <v>0</v>
      </c>
      <c r="DB62" s="267">
        <v>0</v>
      </c>
      <c r="DC62" s="267">
        <v>0</v>
      </c>
      <c r="DD62" s="267">
        <v>0</v>
      </c>
      <c r="DE62" s="267">
        <v>0</v>
      </c>
      <c r="DF62" s="267">
        <v>0</v>
      </c>
      <c r="DG62" s="267">
        <v>0</v>
      </c>
      <c r="DH62" s="267">
        <v>0</v>
      </c>
      <c r="DI62" s="267">
        <v>0</v>
      </c>
      <c r="DJ62" s="267">
        <v>0</v>
      </c>
      <c r="DK62" s="267">
        <v>0</v>
      </c>
      <c r="DL62" s="267">
        <v>0</v>
      </c>
      <c r="DM62" s="267">
        <v>0</v>
      </c>
      <c r="DN62" s="267">
        <v>0</v>
      </c>
      <c r="DO62" s="267">
        <v>0</v>
      </c>
      <c r="DP62" s="281">
        <v>0</v>
      </c>
      <c r="DQ62" s="281">
        <v>0</v>
      </c>
      <c r="DR62" s="281">
        <v>0</v>
      </c>
      <c r="DS62" s="281">
        <v>0</v>
      </c>
      <c r="DT62" s="281">
        <v>0</v>
      </c>
      <c r="DU62" s="281">
        <v>0</v>
      </c>
      <c r="DV62" s="281">
        <v>0</v>
      </c>
      <c r="DW62" s="281">
        <v>0</v>
      </c>
      <c r="DX62" s="281">
        <v>0</v>
      </c>
      <c r="EB62" s="260">
        <f t="shared" si="0"/>
        <v>0</v>
      </c>
      <c r="EC62" s="260">
        <f t="shared" si="1"/>
        <v>0</v>
      </c>
      <c r="ED62" s="260">
        <f t="shared" si="2"/>
        <v>0</v>
      </c>
      <c r="EE62" s="260">
        <f t="shared" si="3"/>
        <v>0</v>
      </c>
      <c r="EF62" s="260">
        <f t="shared" si="4"/>
        <v>0</v>
      </c>
      <c r="EG62" s="260">
        <f t="shared" si="5"/>
        <v>0</v>
      </c>
      <c r="EH62" s="260">
        <f t="shared" si="6"/>
        <v>0</v>
      </c>
    </row>
    <row r="63" spans="1:138">
      <c r="A63" s="266" t="s">
        <v>115</v>
      </c>
      <c r="B63" s="267">
        <v>81385.58</v>
      </c>
      <c r="C63" s="267">
        <v>0</v>
      </c>
      <c r="D63" s="267">
        <v>0</v>
      </c>
      <c r="E63" s="267">
        <v>0</v>
      </c>
      <c r="F63" s="267">
        <v>0</v>
      </c>
      <c r="G63" s="267">
        <v>0</v>
      </c>
      <c r="H63" s="267">
        <v>0</v>
      </c>
      <c r="I63" s="267">
        <v>0</v>
      </c>
      <c r="J63" s="267">
        <v>0</v>
      </c>
      <c r="K63" s="267">
        <v>0</v>
      </c>
      <c r="L63" s="267">
        <v>0</v>
      </c>
      <c r="M63" s="267">
        <v>0</v>
      </c>
      <c r="N63" s="267">
        <v>0</v>
      </c>
      <c r="O63" s="267">
        <v>0</v>
      </c>
      <c r="P63" s="267">
        <v>0</v>
      </c>
      <c r="Q63" s="267">
        <v>0</v>
      </c>
      <c r="R63" s="267">
        <v>0</v>
      </c>
      <c r="S63" s="267">
        <v>0</v>
      </c>
      <c r="T63" s="267">
        <v>0</v>
      </c>
      <c r="U63" s="267">
        <v>0</v>
      </c>
      <c r="V63" s="267">
        <v>0</v>
      </c>
      <c r="W63" s="267">
        <v>0</v>
      </c>
      <c r="X63" s="267">
        <v>-1575.5</v>
      </c>
      <c r="Y63" s="267">
        <v>-1575.5</v>
      </c>
      <c r="Z63" s="267">
        <v>0</v>
      </c>
      <c r="AA63" s="267">
        <v>0</v>
      </c>
      <c r="AB63" s="267">
        <v>0</v>
      </c>
      <c r="AC63" s="267">
        <v>0</v>
      </c>
      <c r="AD63" s="267">
        <v>0</v>
      </c>
      <c r="AE63" s="267">
        <v>0</v>
      </c>
      <c r="AF63" s="267">
        <v>84536.58</v>
      </c>
      <c r="AG63" s="267">
        <v>0</v>
      </c>
      <c r="AH63" s="267">
        <v>0</v>
      </c>
      <c r="AI63" s="267">
        <v>0</v>
      </c>
      <c r="AJ63" s="267">
        <v>-1575.5</v>
      </c>
      <c r="AK63" s="267">
        <v>0</v>
      </c>
      <c r="AL63" s="267">
        <v>0</v>
      </c>
      <c r="AM63" s="267">
        <v>0</v>
      </c>
      <c r="AN63" s="267">
        <v>0</v>
      </c>
      <c r="AO63" s="267">
        <v>0</v>
      </c>
      <c r="AP63" s="267">
        <v>0</v>
      </c>
      <c r="AQ63" s="267">
        <v>-1575.5</v>
      </c>
      <c r="AR63" s="267">
        <v>0</v>
      </c>
      <c r="AS63" s="267">
        <v>0</v>
      </c>
      <c r="AT63" s="267">
        <v>0</v>
      </c>
      <c r="AU63" s="267">
        <v>0</v>
      </c>
      <c r="AV63" s="267">
        <v>0</v>
      </c>
      <c r="AW63" s="267">
        <v>0</v>
      </c>
      <c r="AX63" s="267">
        <v>0</v>
      </c>
      <c r="AY63" s="267">
        <v>0</v>
      </c>
      <c r="AZ63" s="267">
        <v>0</v>
      </c>
      <c r="BA63" s="267">
        <v>0</v>
      </c>
      <c r="BB63" s="267">
        <v>0</v>
      </c>
      <c r="BC63" s="267">
        <v>0</v>
      </c>
      <c r="BD63" s="267">
        <v>0</v>
      </c>
      <c r="BE63" s="267">
        <v>0</v>
      </c>
      <c r="BF63" s="267">
        <v>84536.58</v>
      </c>
      <c r="BG63" s="267">
        <v>0</v>
      </c>
      <c r="BH63" s="267">
        <v>0</v>
      </c>
      <c r="BI63" s="267">
        <v>0</v>
      </c>
      <c r="BJ63" s="267">
        <v>0</v>
      </c>
      <c r="BK63" s="267">
        <v>0</v>
      </c>
      <c r="BL63" s="267">
        <v>0</v>
      </c>
      <c r="BM63" s="267">
        <v>0</v>
      </c>
      <c r="BN63" s="267">
        <v>0</v>
      </c>
      <c r="BO63" s="267">
        <v>0</v>
      </c>
      <c r="BP63" s="267">
        <v>0</v>
      </c>
      <c r="BQ63" s="267">
        <v>84536.58</v>
      </c>
      <c r="BR63" s="267">
        <v>0</v>
      </c>
      <c r="BS63" s="267">
        <v>0</v>
      </c>
      <c r="BT63" s="267">
        <v>0</v>
      </c>
      <c r="BU63" s="267">
        <v>0</v>
      </c>
      <c r="BV63" s="267">
        <v>0</v>
      </c>
      <c r="BW63" s="267">
        <v>0</v>
      </c>
      <c r="BX63" s="267">
        <v>0</v>
      </c>
      <c r="BY63" s="267">
        <v>0</v>
      </c>
      <c r="BZ63" s="267">
        <v>0</v>
      </c>
      <c r="CA63" s="267">
        <v>0</v>
      </c>
      <c r="CB63" s="267">
        <v>0</v>
      </c>
      <c r="CC63" s="267">
        <v>0</v>
      </c>
      <c r="CD63" s="267">
        <v>0</v>
      </c>
      <c r="CE63" s="267">
        <v>0</v>
      </c>
      <c r="CF63" s="267">
        <v>0</v>
      </c>
      <c r="CG63" s="267">
        <v>0</v>
      </c>
      <c r="CH63" s="267">
        <v>0</v>
      </c>
      <c r="CI63" s="267">
        <v>0</v>
      </c>
      <c r="CJ63" s="267">
        <v>0</v>
      </c>
      <c r="CK63" s="267">
        <v>0</v>
      </c>
      <c r="CL63" s="267">
        <v>0</v>
      </c>
      <c r="CM63" s="267">
        <v>0</v>
      </c>
      <c r="CN63" s="267">
        <v>0</v>
      </c>
      <c r="CO63" s="267">
        <v>0</v>
      </c>
      <c r="CP63" s="267">
        <v>0</v>
      </c>
      <c r="CQ63" s="267">
        <v>0</v>
      </c>
      <c r="CR63" s="267">
        <v>0</v>
      </c>
      <c r="CS63" s="267">
        <v>0</v>
      </c>
      <c r="CT63" s="267">
        <v>0</v>
      </c>
      <c r="CU63" s="267">
        <v>0</v>
      </c>
      <c r="CV63" s="267">
        <v>0</v>
      </c>
      <c r="CW63" s="267">
        <v>0</v>
      </c>
      <c r="CX63" s="267">
        <v>0</v>
      </c>
      <c r="CY63" s="267">
        <v>0</v>
      </c>
      <c r="CZ63" s="267">
        <v>0</v>
      </c>
      <c r="DA63" s="267">
        <v>0</v>
      </c>
      <c r="DB63" s="267">
        <v>0</v>
      </c>
      <c r="DC63" s="267">
        <v>0</v>
      </c>
      <c r="DD63" s="267">
        <v>0</v>
      </c>
      <c r="DE63" s="267">
        <v>0</v>
      </c>
      <c r="DF63" s="267">
        <v>0</v>
      </c>
      <c r="DG63" s="267">
        <v>0</v>
      </c>
      <c r="DH63" s="267">
        <v>0</v>
      </c>
      <c r="DI63" s="267">
        <v>0</v>
      </c>
      <c r="DJ63" s="267">
        <v>0</v>
      </c>
      <c r="DK63" s="267">
        <v>0</v>
      </c>
      <c r="DL63" s="267">
        <v>0</v>
      </c>
      <c r="DM63" s="267">
        <v>0</v>
      </c>
      <c r="DN63" s="267">
        <v>0</v>
      </c>
      <c r="DO63" s="267">
        <v>0</v>
      </c>
      <c r="DP63" s="281">
        <v>0</v>
      </c>
      <c r="DQ63" s="281">
        <v>0</v>
      </c>
      <c r="DR63" s="281">
        <v>0</v>
      </c>
      <c r="DS63" s="281">
        <v>0</v>
      </c>
      <c r="DT63" s="281">
        <v>0</v>
      </c>
      <c r="DU63" s="281">
        <v>0</v>
      </c>
      <c r="DV63" s="281">
        <v>0</v>
      </c>
      <c r="DW63" s="281">
        <v>0</v>
      </c>
      <c r="DX63" s="281">
        <v>0</v>
      </c>
      <c r="EB63" s="260">
        <f t="shared" si="0"/>
        <v>0</v>
      </c>
      <c r="EC63" s="260">
        <f t="shared" si="1"/>
        <v>0</v>
      </c>
      <c r="ED63" s="260">
        <f t="shared" si="2"/>
        <v>0</v>
      </c>
      <c r="EE63" s="260">
        <f t="shared" si="3"/>
        <v>0</v>
      </c>
      <c r="EF63" s="260">
        <f t="shared" si="4"/>
        <v>0</v>
      </c>
      <c r="EG63" s="260">
        <f t="shared" si="5"/>
        <v>0</v>
      </c>
      <c r="EH63" s="260">
        <f t="shared" si="6"/>
        <v>0</v>
      </c>
    </row>
    <row r="64" spans="1:138">
      <c r="A64" s="266" t="s">
        <v>116</v>
      </c>
      <c r="B64" s="267">
        <v>211620</v>
      </c>
      <c r="C64" s="267">
        <v>840</v>
      </c>
      <c r="D64" s="267">
        <v>0</v>
      </c>
      <c r="E64" s="267">
        <v>2280</v>
      </c>
      <c r="F64" s="267">
        <v>2520</v>
      </c>
      <c r="G64" s="267">
        <v>0</v>
      </c>
      <c r="H64" s="267">
        <v>0</v>
      </c>
      <c r="I64" s="267">
        <v>0</v>
      </c>
      <c r="J64" s="267">
        <v>0</v>
      </c>
      <c r="K64" s="267">
        <v>0</v>
      </c>
      <c r="L64" s="267">
        <v>0</v>
      </c>
      <c r="M64" s="267">
        <v>0</v>
      </c>
      <c r="N64" s="267">
        <v>0</v>
      </c>
      <c r="O64" s="267">
        <v>1260</v>
      </c>
      <c r="P64" s="267">
        <v>0</v>
      </c>
      <c r="Q64" s="267">
        <v>18480</v>
      </c>
      <c r="R64" s="267">
        <v>1260</v>
      </c>
      <c r="S64" s="267">
        <v>0</v>
      </c>
      <c r="T64" s="267">
        <v>0</v>
      </c>
      <c r="U64" s="267">
        <v>0</v>
      </c>
      <c r="V64" s="267">
        <v>0</v>
      </c>
      <c r="W64" s="267">
        <v>0</v>
      </c>
      <c r="X64" s="267">
        <v>0</v>
      </c>
      <c r="Y64" s="267">
        <v>1680</v>
      </c>
      <c r="Z64" s="267">
        <v>5460</v>
      </c>
      <c r="AA64" s="267">
        <v>15540</v>
      </c>
      <c r="AB64" s="267">
        <v>4620</v>
      </c>
      <c r="AC64" s="267">
        <v>3360</v>
      </c>
      <c r="AD64" s="267">
        <v>0</v>
      </c>
      <c r="AE64" s="267">
        <v>15960</v>
      </c>
      <c r="AF64" s="267">
        <v>138360</v>
      </c>
      <c r="AG64" s="267">
        <v>0</v>
      </c>
      <c r="AH64" s="267">
        <v>0</v>
      </c>
      <c r="AI64" s="267">
        <v>0</v>
      </c>
      <c r="AJ64" s="267">
        <v>0</v>
      </c>
      <c r="AK64" s="267">
        <v>0</v>
      </c>
      <c r="AL64" s="267">
        <v>0</v>
      </c>
      <c r="AM64" s="267">
        <v>0</v>
      </c>
      <c r="AN64" s="267">
        <v>0</v>
      </c>
      <c r="AO64" s="267">
        <v>0</v>
      </c>
      <c r="AP64" s="267">
        <v>1680</v>
      </c>
      <c r="AQ64" s="267">
        <v>0</v>
      </c>
      <c r="AR64" s="267">
        <v>0</v>
      </c>
      <c r="AS64" s="267">
        <v>0</v>
      </c>
      <c r="AT64" s="267">
        <v>0</v>
      </c>
      <c r="AU64" s="267">
        <v>0</v>
      </c>
      <c r="AV64" s="267">
        <v>2940</v>
      </c>
      <c r="AW64" s="267">
        <v>0</v>
      </c>
      <c r="AX64" s="267">
        <v>0</v>
      </c>
      <c r="AY64" s="267">
        <v>2520</v>
      </c>
      <c r="AZ64" s="267">
        <v>3780</v>
      </c>
      <c r="BA64" s="267">
        <v>840</v>
      </c>
      <c r="BB64" s="267">
        <v>840</v>
      </c>
      <c r="BC64" s="267">
        <v>840</v>
      </c>
      <c r="BD64" s="267">
        <v>0</v>
      </c>
      <c r="BE64" s="267">
        <v>420</v>
      </c>
      <c r="BF64" s="267">
        <v>136260</v>
      </c>
      <c r="BG64" s="267">
        <v>4200</v>
      </c>
      <c r="BH64" s="267">
        <v>2940</v>
      </c>
      <c r="BI64" s="267">
        <v>3780</v>
      </c>
      <c r="BJ64" s="267">
        <v>3780</v>
      </c>
      <c r="BK64" s="267">
        <v>2940</v>
      </c>
      <c r="BL64" s="267">
        <v>3780</v>
      </c>
      <c r="BM64" s="267">
        <v>2100</v>
      </c>
      <c r="BN64" s="267">
        <v>3360</v>
      </c>
      <c r="BO64" s="267">
        <v>2520</v>
      </c>
      <c r="BP64" s="267">
        <v>2940</v>
      </c>
      <c r="BQ64" s="267">
        <v>3360</v>
      </c>
      <c r="BR64" s="267">
        <v>3780</v>
      </c>
      <c r="BS64" s="267">
        <v>4200</v>
      </c>
      <c r="BT64" s="267">
        <v>2520</v>
      </c>
      <c r="BU64" s="267">
        <v>2100</v>
      </c>
      <c r="BV64" s="267">
        <v>2100</v>
      </c>
      <c r="BW64" s="267">
        <v>2940</v>
      </c>
      <c r="BX64" s="267">
        <v>2520</v>
      </c>
      <c r="BY64" s="267">
        <v>2100</v>
      </c>
      <c r="BZ64" s="267">
        <v>2100</v>
      </c>
      <c r="CA64" s="267">
        <v>2940</v>
      </c>
      <c r="CB64" s="267">
        <v>2940</v>
      </c>
      <c r="CC64" s="267">
        <v>1680</v>
      </c>
      <c r="CD64" s="267">
        <v>1260</v>
      </c>
      <c r="CE64" s="267">
        <v>1680</v>
      </c>
      <c r="CF64" s="267">
        <v>1680</v>
      </c>
      <c r="CG64" s="267">
        <v>1680</v>
      </c>
      <c r="CH64" s="267">
        <v>1680</v>
      </c>
      <c r="CI64" s="267">
        <v>1680</v>
      </c>
      <c r="CJ64" s="267">
        <v>420</v>
      </c>
      <c r="CK64" s="267">
        <v>1680</v>
      </c>
      <c r="CL64" s="267">
        <v>1680</v>
      </c>
      <c r="CM64" s="267">
        <v>840</v>
      </c>
      <c r="CN64" s="267">
        <v>1260</v>
      </c>
      <c r="CO64" s="267">
        <v>1680</v>
      </c>
      <c r="CP64" s="267">
        <v>2520</v>
      </c>
      <c r="CQ64" s="267">
        <v>2100</v>
      </c>
      <c r="CR64" s="267">
        <v>1680</v>
      </c>
      <c r="CS64" s="267">
        <v>1680</v>
      </c>
      <c r="CT64" s="267">
        <v>1260</v>
      </c>
      <c r="CU64" s="267">
        <v>1680</v>
      </c>
      <c r="CV64" s="267">
        <v>1260</v>
      </c>
      <c r="CW64" s="267">
        <v>1680</v>
      </c>
      <c r="CX64" s="267">
        <v>1260</v>
      </c>
      <c r="CY64" s="267">
        <v>1260</v>
      </c>
      <c r="CZ64" s="267">
        <v>1860</v>
      </c>
      <c r="DA64" s="267">
        <v>2100</v>
      </c>
      <c r="DB64" s="267">
        <v>2100</v>
      </c>
      <c r="DC64" s="267">
        <v>1680</v>
      </c>
      <c r="DD64" s="267">
        <v>1260</v>
      </c>
      <c r="DE64" s="267">
        <v>1680</v>
      </c>
      <c r="DF64" s="267">
        <v>1260</v>
      </c>
      <c r="DG64" s="267">
        <v>1680</v>
      </c>
      <c r="DH64" s="267">
        <v>1260</v>
      </c>
      <c r="DI64" s="267">
        <v>1260</v>
      </c>
      <c r="DJ64" s="267">
        <v>1260</v>
      </c>
      <c r="DK64" s="267">
        <v>1680</v>
      </c>
      <c r="DL64" s="267">
        <v>1260</v>
      </c>
      <c r="DM64" s="267">
        <v>1680</v>
      </c>
      <c r="DN64" s="267">
        <v>1680</v>
      </c>
      <c r="DO64" s="267">
        <v>2940</v>
      </c>
      <c r="DP64" s="281">
        <v>2100</v>
      </c>
      <c r="DQ64" s="281">
        <v>1260</v>
      </c>
      <c r="DR64" s="281">
        <v>1260</v>
      </c>
      <c r="DS64" s="281">
        <v>1680</v>
      </c>
      <c r="DT64" s="281">
        <v>1680</v>
      </c>
      <c r="DU64" s="281">
        <v>0</v>
      </c>
      <c r="DV64" s="281">
        <v>0</v>
      </c>
      <c r="DW64" s="281">
        <v>0</v>
      </c>
      <c r="DX64" s="281">
        <v>420</v>
      </c>
      <c r="EB64" s="260">
        <f t="shared" si="0"/>
        <v>0</v>
      </c>
      <c r="EC64" s="260">
        <f t="shared" si="1"/>
        <v>0</v>
      </c>
      <c r="ED64" s="260">
        <f t="shared" si="2"/>
        <v>0</v>
      </c>
      <c r="EE64" s="260">
        <f t="shared" si="3"/>
        <v>0</v>
      </c>
      <c r="EF64" s="260">
        <f t="shared" si="4"/>
        <v>0</v>
      </c>
      <c r="EG64" s="260">
        <f t="shared" si="5"/>
        <v>0</v>
      </c>
      <c r="EH64" s="260">
        <f t="shared" si="6"/>
        <v>0</v>
      </c>
    </row>
    <row r="65" spans="1:138">
      <c r="A65" s="266" t="s">
        <v>117</v>
      </c>
      <c r="B65" s="267">
        <v>320326.96999999997</v>
      </c>
      <c r="C65" s="267">
        <v>0</v>
      </c>
      <c r="D65" s="267">
        <v>0</v>
      </c>
      <c r="E65" s="267">
        <v>0</v>
      </c>
      <c r="F65" s="267">
        <v>29986.48</v>
      </c>
      <c r="G65" s="267">
        <v>0</v>
      </c>
      <c r="H65" s="267">
        <v>0</v>
      </c>
      <c r="I65" s="267">
        <v>6496</v>
      </c>
      <c r="J65" s="267">
        <v>0</v>
      </c>
      <c r="K65" s="267">
        <v>0</v>
      </c>
      <c r="L65" s="267">
        <v>0</v>
      </c>
      <c r="M65" s="267">
        <v>0</v>
      </c>
      <c r="N65" s="267">
        <v>0</v>
      </c>
      <c r="O65" s="267">
        <v>0</v>
      </c>
      <c r="P65" s="267">
        <v>0</v>
      </c>
      <c r="Q65" s="267">
        <v>100767.03</v>
      </c>
      <c r="R65" s="267">
        <v>0</v>
      </c>
      <c r="S65" s="267">
        <v>0</v>
      </c>
      <c r="T65" s="267">
        <v>0</v>
      </c>
      <c r="U65" s="267">
        <v>0</v>
      </c>
      <c r="V65" s="267">
        <v>0</v>
      </c>
      <c r="W65" s="267">
        <v>0</v>
      </c>
      <c r="X65" s="267">
        <v>46843.79</v>
      </c>
      <c r="Y65" s="267">
        <v>4749.7</v>
      </c>
      <c r="Z65" s="267">
        <v>0</v>
      </c>
      <c r="AA65" s="267">
        <v>0</v>
      </c>
      <c r="AB65" s="267">
        <v>0</v>
      </c>
      <c r="AC65" s="267">
        <v>0</v>
      </c>
      <c r="AD65" s="267">
        <v>0</v>
      </c>
      <c r="AE65" s="267">
        <v>131483.97</v>
      </c>
      <c r="AF65" s="267">
        <v>0</v>
      </c>
      <c r="AG65" s="267">
        <v>46843.79</v>
      </c>
      <c r="AH65" s="267">
        <v>0</v>
      </c>
      <c r="AI65" s="267">
        <v>0</v>
      </c>
      <c r="AJ65" s="267">
        <v>0</v>
      </c>
      <c r="AK65" s="267">
        <v>0</v>
      </c>
      <c r="AL65" s="267">
        <v>0</v>
      </c>
      <c r="AM65" s="267">
        <v>0</v>
      </c>
      <c r="AN65" s="267">
        <v>4749.7</v>
      </c>
      <c r="AO65" s="267">
        <v>0</v>
      </c>
      <c r="AP65" s="267">
        <v>0</v>
      </c>
      <c r="AQ65" s="267">
        <v>0</v>
      </c>
      <c r="AR65" s="267">
        <v>0</v>
      </c>
      <c r="AS65" s="267">
        <v>0</v>
      </c>
      <c r="AT65" s="267">
        <v>0</v>
      </c>
      <c r="AU65" s="267">
        <v>0</v>
      </c>
      <c r="AV65" s="267">
        <v>0</v>
      </c>
      <c r="AW65" s="267">
        <v>0</v>
      </c>
      <c r="AX65" s="267">
        <v>0</v>
      </c>
      <c r="AY65" s="267">
        <v>0</v>
      </c>
      <c r="AZ65" s="267">
        <v>0</v>
      </c>
      <c r="BA65" s="267">
        <v>0</v>
      </c>
      <c r="BB65" s="267">
        <v>0</v>
      </c>
      <c r="BC65" s="267">
        <v>0</v>
      </c>
      <c r="BD65" s="267">
        <v>0</v>
      </c>
      <c r="BE65" s="267">
        <v>0</v>
      </c>
      <c r="BF65" s="267">
        <v>0</v>
      </c>
      <c r="BG65" s="267">
        <v>0</v>
      </c>
      <c r="BH65" s="267">
        <v>0</v>
      </c>
      <c r="BI65" s="267">
        <v>0</v>
      </c>
      <c r="BJ65" s="267">
        <v>0</v>
      </c>
      <c r="BK65" s="267">
        <v>0</v>
      </c>
      <c r="BL65" s="267">
        <v>0</v>
      </c>
      <c r="BM65" s="267">
        <v>0</v>
      </c>
      <c r="BN65" s="267">
        <v>0</v>
      </c>
      <c r="BO65" s="267">
        <v>0</v>
      </c>
      <c r="BP65" s="267">
        <v>0</v>
      </c>
      <c r="BQ65" s="267">
        <v>0</v>
      </c>
      <c r="BR65" s="267">
        <v>0</v>
      </c>
      <c r="BS65" s="267">
        <v>0</v>
      </c>
      <c r="BT65" s="267">
        <v>0</v>
      </c>
      <c r="BU65" s="267">
        <v>0</v>
      </c>
      <c r="BV65" s="267">
        <v>0</v>
      </c>
      <c r="BW65" s="267">
        <v>0</v>
      </c>
      <c r="BX65" s="267">
        <v>0</v>
      </c>
      <c r="BY65" s="267">
        <v>0</v>
      </c>
      <c r="BZ65" s="267">
        <v>0</v>
      </c>
      <c r="CA65" s="267">
        <v>0</v>
      </c>
      <c r="CB65" s="267">
        <v>0</v>
      </c>
      <c r="CC65" s="267">
        <v>0</v>
      </c>
      <c r="CD65" s="267">
        <v>0</v>
      </c>
      <c r="CE65" s="267">
        <v>0</v>
      </c>
      <c r="CF65" s="267">
        <v>0</v>
      </c>
      <c r="CG65" s="267">
        <v>0</v>
      </c>
      <c r="CH65" s="267">
        <v>0</v>
      </c>
      <c r="CI65" s="267">
        <v>0</v>
      </c>
      <c r="CJ65" s="267">
        <v>0</v>
      </c>
      <c r="CK65" s="267">
        <v>0</v>
      </c>
      <c r="CL65" s="267">
        <v>0</v>
      </c>
      <c r="CM65" s="267">
        <v>0</v>
      </c>
      <c r="CN65" s="267">
        <v>0</v>
      </c>
      <c r="CO65" s="267">
        <v>0</v>
      </c>
      <c r="CP65" s="267">
        <v>0</v>
      </c>
      <c r="CQ65" s="267">
        <v>0</v>
      </c>
      <c r="CR65" s="267">
        <v>0</v>
      </c>
      <c r="CS65" s="267">
        <v>0</v>
      </c>
      <c r="CT65" s="267">
        <v>0</v>
      </c>
      <c r="CU65" s="267">
        <v>0</v>
      </c>
      <c r="CV65" s="267">
        <v>0</v>
      </c>
      <c r="CW65" s="267">
        <v>0</v>
      </c>
      <c r="CX65" s="267">
        <v>0</v>
      </c>
      <c r="CY65" s="267">
        <v>0</v>
      </c>
      <c r="CZ65" s="267">
        <v>0</v>
      </c>
      <c r="DA65" s="267">
        <v>0</v>
      </c>
      <c r="DB65" s="267">
        <v>0</v>
      </c>
      <c r="DC65" s="267">
        <v>0</v>
      </c>
      <c r="DD65" s="267">
        <v>0</v>
      </c>
      <c r="DE65" s="267">
        <v>0</v>
      </c>
      <c r="DF65" s="267">
        <v>0</v>
      </c>
      <c r="DG65" s="267">
        <v>0</v>
      </c>
      <c r="DH65" s="267">
        <v>0</v>
      </c>
      <c r="DI65" s="267">
        <v>0</v>
      </c>
      <c r="DJ65" s="267">
        <v>0</v>
      </c>
      <c r="DK65" s="267">
        <v>0</v>
      </c>
      <c r="DL65" s="267">
        <v>0</v>
      </c>
      <c r="DM65" s="267">
        <v>0</v>
      </c>
      <c r="DN65" s="267">
        <v>0</v>
      </c>
      <c r="DO65" s="267">
        <v>0</v>
      </c>
      <c r="DP65" s="281">
        <v>0</v>
      </c>
      <c r="DQ65" s="281">
        <v>0</v>
      </c>
      <c r="DR65" s="281">
        <v>0</v>
      </c>
      <c r="DS65" s="281">
        <v>0</v>
      </c>
      <c r="DT65" s="281">
        <v>0</v>
      </c>
      <c r="DU65" s="281">
        <v>0</v>
      </c>
      <c r="DV65" s="281">
        <v>0</v>
      </c>
      <c r="DW65" s="281">
        <v>0</v>
      </c>
      <c r="DX65" s="281">
        <v>0</v>
      </c>
      <c r="EB65" s="260">
        <f t="shared" si="0"/>
        <v>0</v>
      </c>
      <c r="EC65" s="260">
        <f t="shared" si="1"/>
        <v>0</v>
      </c>
      <c r="ED65" s="260">
        <f t="shared" si="2"/>
        <v>0</v>
      </c>
      <c r="EE65" s="260">
        <f t="shared" si="3"/>
        <v>0</v>
      </c>
      <c r="EF65" s="260">
        <f t="shared" si="4"/>
        <v>0</v>
      </c>
      <c r="EG65" s="260">
        <f t="shared" si="5"/>
        <v>0</v>
      </c>
      <c r="EH65" s="260">
        <f t="shared" si="6"/>
        <v>0</v>
      </c>
    </row>
    <row r="66" spans="1:138">
      <c r="A66" s="266" t="s">
        <v>118</v>
      </c>
      <c r="B66" s="267">
        <v>0</v>
      </c>
      <c r="C66" s="267">
        <v>0</v>
      </c>
      <c r="D66" s="267">
        <v>0</v>
      </c>
      <c r="E66" s="267">
        <v>0</v>
      </c>
      <c r="F66" s="267">
        <v>0</v>
      </c>
      <c r="G66" s="267">
        <v>0</v>
      </c>
      <c r="H66" s="267">
        <v>0</v>
      </c>
      <c r="I66" s="267">
        <v>0</v>
      </c>
      <c r="J66" s="267">
        <v>0</v>
      </c>
      <c r="K66" s="267">
        <v>0</v>
      </c>
      <c r="L66" s="267">
        <v>0</v>
      </c>
      <c r="M66" s="267">
        <v>0</v>
      </c>
      <c r="N66" s="267">
        <v>0</v>
      </c>
      <c r="O66" s="267">
        <v>0</v>
      </c>
      <c r="P66" s="267">
        <v>0</v>
      </c>
      <c r="Q66" s="267">
        <v>0</v>
      </c>
      <c r="R66" s="267">
        <v>0</v>
      </c>
      <c r="S66" s="267">
        <v>0</v>
      </c>
      <c r="T66" s="267">
        <v>0</v>
      </c>
      <c r="U66" s="267">
        <v>0</v>
      </c>
      <c r="V66" s="267">
        <v>0</v>
      </c>
      <c r="W66" s="267">
        <v>0</v>
      </c>
      <c r="X66" s="267">
        <v>0</v>
      </c>
      <c r="Y66" s="267">
        <v>0</v>
      </c>
      <c r="Z66" s="267">
        <v>0</v>
      </c>
      <c r="AA66" s="267">
        <v>0</v>
      </c>
      <c r="AB66" s="267">
        <v>0</v>
      </c>
      <c r="AC66" s="267">
        <v>0</v>
      </c>
      <c r="AD66" s="267">
        <v>0</v>
      </c>
      <c r="AE66" s="267">
        <v>0</v>
      </c>
      <c r="AF66" s="267">
        <v>0</v>
      </c>
      <c r="AG66" s="267">
        <v>0</v>
      </c>
      <c r="AH66" s="267">
        <v>0</v>
      </c>
      <c r="AI66" s="267">
        <v>0</v>
      </c>
      <c r="AJ66" s="267">
        <v>0</v>
      </c>
      <c r="AK66" s="267">
        <v>0</v>
      </c>
      <c r="AL66" s="267">
        <v>0</v>
      </c>
      <c r="AM66" s="267">
        <v>0</v>
      </c>
      <c r="AN66" s="267">
        <v>0</v>
      </c>
      <c r="AO66" s="267">
        <v>0</v>
      </c>
      <c r="AP66" s="267">
        <v>0</v>
      </c>
      <c r="AQ66" s="267">
        <v>0</v>
      </c>
      <c r="AR66" s="267">
        <v>0</v>
      </c>
      <c r="AS66" s="267">
        <v>0</v>
      </c>
      <c r="AT66" s="267">
        <v>0</v>
      </c>
      <c r="AU66" s="267">
        <v>0</v>
      </c>
      <c r="AV66" s="267">
        <v>0</v>
      </c>
      <c r="AW66" s="267">
        <v>0</v>
      </c>
      <c r="AX66" s="267">
        <v>0</v>
      </c>
      <c r="AY66" s="267">
        <v>0</v>
      </c>
      <c r="AZ66" s="267">
        <v>0</v>
      </c>
      <c r="BA66" s="267">
        <v>0</v>
      </c>
      <c r="BB66" s="267">
        <v>0</v>
      </c>
      <c r="BC66" s="267">
        <v>0</v>
      </c>
      <c r="BD66" s="267">
        <v>0</v>
      </c>
      <c r="BE66" s="267">
        <v>0</v>
      </c>
      <c r="BF66" s="267">
        <v>0</v>
      </c>
      <c r="BG66" s="267">
        <v>0</v>
      </c>
      <c r="BH66" s="267">
        <v>0</v>
      </c>
      <c r="BI66" s="267">
        <v>0</v>
      </c>
      <c r="BJ66" s="267">
        <v>0</v>
      </c>
      <c r="BK66" s="267">
        <v>0</v>
      </c>
      <c r="BL66" s="267">
        <v>0</v>
      </c>
      <c r="BM66" s="267">
        <v>0</v>
      </c>
      <c r="BN66" s="267">
        <v>0</v>
      </c>
      <c r="BO66" s="267">
        <v>0</v>
      </c>
      <c r="BP66" s="267">
        <v>0</v>
      </c>
      <c r="BQ66" s="267">
        <v>0</v>
      </c>
      <c r="BR66" s="267">
        <v>0</v>
      </c>
      <c r="BS66" s="267">
        <v>0</v>
      </c>
      <c r="BT66" s="267">
        <v>0</v>
      </c>
      <c r="BU66" s="267">
        <v>0</v>
      </c>
      <c r="BV66" s="267">
        <v>0</v>
      </c>
      <c r="BW66" s="267">
        <v>0</v>
      </c>
      <c r="BX66" s="267">
        <v>0</v>
      </c>
      <c r="BY66" s="267">
        <v>0</v>
      </c>
      <c r="BZ66" s="267">
        <v>0</v>
      </c>
      <c r="CA66" s="267">
        <v>0</v>
      </c>
      <c r="CB66" s="267">
        <v>0</v>
      </c>
      <c r="CC66" s="267">
        <v>0</v>
      </c>
      <c r="CD66" s="267">
        <v>0</v>
      </c>
      <c r="CE66" s="267">
        <v>0</v>
      </c>
      <c r="CF66" s="267">
        <v>0</v>
      </c>
      <c r="CG66" s="267">
        <v>0</v>
      </c>
      <c r="CH66" s="267">
        <v>0</v>
      </c>
      <c r="CI66" s="267">
        <v>0</v>
      </c>
      <c r="CJ66" s="267">
        <v>0</v>
      </c>
      <c r="CK66" s="267">
        <v>0</v>
      </c>
      <c r="CL66" s="267">
        <v>0</v>
      </c>
      <c r="CM66" s="267">
        <v>0</v>
      </c>
      <c r="CN66" s="267">
        <v>0</v>
      </c>
      <c r="CO66" s="267">
        <v>0</v>
      </c>
      <c r="CP66" s="267">
        <v>0</v>
      </c>
      <c r="CQ66" s="267">
        <v>0</v>
      </c>
      <c r="CR66" s="267">
        <v>0</v>
      </c>
      <c r="CS66" s="267">
        <v>0</v>
      </c>
      <c r="CT66" s="267">
        <v>0</v>
      </c>
      <c r="CU66" s="267">
        <v>0</v>
      </c>
      <c r="CV66" s="267">
        <v>0</v>
      </c>
      <c r="CW66" s="267">
        <v>0</v>
      </c>
      <c r="CX66" s="267">
        <v>0</v>
      </c>
      <c r="CY66" s="267">
        <v>0</v>
      </c>
      <c r="CZ66" s="267">
        <v>0</v>
      </c>
      <c r="DA66" s="267">
        <v>0</v>
      </c>
      <c r="DB66" s="267">
        <v>0</v>
      </c>
      <c r="DC66" s="267">
        <v>0</v>
      </c>
      <c r="DD66" s="267">
        <v>0</v>
      </c>
      <c r="DE66" s="267">
        <v>0</v>
      </c>
      <c r="DF66" s="267">
        <v>0</v>
      </c>
      <c r="DG66" s="267">
        <v>0</v>
      </c>
      <c r="DH66" s="267">
        <v>0</v>
      </c>
      <c r="DI66" s="267">
        <v>0</v>
      </c>
      <c r="DJ66" s="267">
        <v>0</v>
      </c>
      <c r="DK66" s="267">
        <v>0</v>
      </c>
      <c r="DL66" s="267">
        <v>0</v>
      </c>
      <c r="DM66" s="267">
        <v>0</v>
      </c>
      <c r="DN66" s="267">
        <v>0</v>
      </c>
      <c r="DO66" s="267">
        <v>0</v>
      </c>
      <c r="DP66" s="281">
        <v>0</v>
      </c>
      <c r="DQ66" s="281">
        <v>0</v>
      </c>
      <c r="DR66" s="281">
        <v>0</v>
      </c>
      <c r="DS66" s="281">
        <v>0</v>
      </c>
      <c r="DT66" s="281">
        <v>0</v>
      </c>
      <c r="DU66" s="281">
        <v>0</v>
      </c>
      <c r="DV66" s="281">
        <v>0</v>
      </c>
      <c r="DW66" s="281">
        <v>0</v>
      </c>
      <c r="DX66" s="281">
        <v>0</v>
      </c>
      <c r="EB66" s="260">
        <f t="shared" si="0"/>
        <v>0</v>
      </c>
      <c r="EC66" s="260">
        <f t="shared" si="1"/>
        <v>0</v>
      </c>
      <c r="ED66" s="260">
        <f t="shared" si="2"/>
        <v>0</v>
      </c>
      <c r="EE66" s="260">
        <f t="shared" si="3"/>
        <v>0</v>
      </c>
      <c r="EF66" s="260">
        <f t="shared" si="4"/>
        <v>0</v>
      </c>
      <c r="EG66" s="260">
        <f t="shared" si="5"/>
        <v>0</v>
      </c>
      <c r="EH66" s="260">
        <f t="shared" si="6"/>
        <v>0</v>
      </c>
    </row>
    <row r="67" spans="1:138" s="287" customFormat="1">
      <c r="A67" s="285" t="s">
        <v>1107</v>
      </c>
      <c r="B67" s="286">
        <v>22517142.899999999</v>
      </c>
      <c r="C67" s="286">
        <v>1070687.1599999999</v>
      </c>
      <c r="D67" s="286">
        <v>0</v>
      </c>
      <c r="E67" s="286">
        <v>175550.76</v>
      </c>
      <c r="F67" s="286">
        <v>396282.84</v>
      </c>
      <c r="G67" s="286">
        <v>463190.37</v>
      </c>
      <c r="H67" s="286">
        <v>126186.32</v>
      </c>
      <c r="I67" s="286">
        <v>264561.09000000003</v>
      </c>
      <c r="J67" s="286">
        <v>0</v>
      </c>
      <c r="K67" s="286">
        <v>79606.37</v>
      </c>
      <c r="L67" s="286">
        <v>236954.1</v>
      </c>
      <c r="M67" s="286">
        <v>286166.46999999997</v>
      </c>
      <c r="N67" s="286">
        <v>239716.68</v>
      </c>
      <c r="O67" s="286">
        <v>462082.12</v>
      </c>
      <c r="P67" s="286">
        <v>358906.33</v>
      </c>
      <c r="Q67" s="286">
        <v>922274.31</v>
      </c>
      <c r="R67" s="286">
        <v>248966.55</v>
      </c>
      <c r="S67" s="286">
        <v>90138.77</v>
      </c>
      <c r="T67" s="286">
        <v>0</v>
      </c>
      <c r="U67" s="286">
        <v>0</v>
      </c>
      <c r="V67" s="286">
        <v>23053.1</v>
      </c>
      <c r="W67" s="286">
        <v>0</v>
      </c>
      <c r="X67" s="286">
        <v>1452361.99</v>
      </c>
      <c r="Y67" s="286">
        <v>3019679.68</v>
      </c>
      <c r="Z67" s="286">
        <v>901302.61</v>
      </c>
      <c r="AA67" s="286">
        <v>637730.02</v>
      </c>
      <c r="AB67" s="286">
        <v>286391.39</v>
      </c>
      <c r="AC67" s="286">
        <v>252302.74</v>
      </c>
      <c r="AD67" s="286">
        <v>0</v>
      </c>
      <c r="AE67" s="286">
        <v>743760.51</v>
      </c>
      <c r="AF67" s="286">
        <v>9779290.6199999992</v>
      </c>
      <c r="AG67" s="286">
        <v>202952.12</v>
      </c>
      <c r="AH67" s="286">
        <v>125909.67</v>
      </c>
      <c r="AI67" s="286">
        <v>166435.12</v>
      </c>
      <c r="AJ67" s="286">
        <v>416688.34</v>
      </c>
      <c r="AK67" s="286">
        <v>263163.64</v>
      </c>
      <c r="AL67" s="286">
        <v>205000.91</v>
      </c>
      <c r="AM67" s="286">
        <v>72212.19</v>
      </c>
      <c r="AN67" s="286">
        <v>529258.37</v>
      </c>
      <c r="AO67" s="286">
        <v>801935.53</v>
      </c>
      <c r="AP67" s="286">
        <v>790550</v>
      </c>
      <c r="AQ67" s="286">
        <v>382284.72</v>
      </c>
      <c r="AR67" s="286">
        <v>147319.22</v>
      </c>
      <c r="AS67" s="286">
        <v>230847.32</v>
      </c>
      <c r="AT67" s="286">
        <v>137484.51999999999</v>
      </c>
      <c r="AU67" s="286">
        <v>0</v>
      </c>
      <c r="AV67" s="286">
        <v>144842.04999999999</v>
      </c>
      <c r="AW67" s="286">
        <v>273432.13</v>
      </c>
      <c r="AX67" s="286">
        <v>319977.40999999997</v>
      </c>
      <c r="AY67" s="286">
        <v>163051.01999999999</v>
      </c>
      <c r="AZ67" s="286">
        <v>234313.77</v>
      </c>
      <c r="BA67" s="286">
        <v>52077.62</v>
      </c>
      <c r="BB67" s="286">
        <v>412597.9</v>
      </c>
      <c r="BC67" s="286">
        <v>307485.38</v>
      </c>
      <c r="BD67" s="286">
        <v>222732.15</v>
      </c>
      <c r="BE67" s="286">
        <v>284577.78000000003</v>
      </c>
      <c r="BF67" s="286">
        <v>8551897.4100000001</v>
      </c>
      <c r="BG67" s="286">
        <v>347736.63</v>
      </c>
      <c r="BH67" s="286">
        <v>349142.77</v>
      </c>
      <c r="BI67" s="286">
        <v>383925.9</v>
      </c>
      <c r="BJ67" s="286">
        <v>301624.46000000002</v>
      </c>
      <c r="BK67" s="286">
        <v>301146.59000000003</v>
      </c>
      <c r="BL67" s="286">
        <v>312624.63</v>
      </c>
      <c r="BM67" s="286">
        <v>107618.39</v>
      </c>
      <c r="BN67" s="286">
        <v>347040.72</v>
      </c>
      <c r="BO67" s="286">
        <v>172261.25</v>
      </c>
      <c r="BP67" s="286">
        <v>171119.2</v>
      </c>
      <c r="BQ67" s="286">
        <v>469322.31</v>
      </c>
      <c r="BR67" s="286">
        <v>188419.08</v>
      </c>
      <c r="BS67" s="286">
        <v>286302.25</v>
      </c>
      <c r="BT67" s="286">
        <v>350872.56</v>
      </c>
      <c r="BU67" s="286">
        <v>190012.13</v>
      </c>
      <c r="BV67" s="286">
        <v>127167.46</v>
      </c>
      <c r="BW67" s="286">
        <v>191286.51</v>
      </c>
      <c r="BX67" s="286">
        <v>172852.59</v>
      </c>
      <c r="BY67" s="286">
        <v>115230.68</v>
      </c>
      <c r="BZ67" s="286">
        <v>111198.74</v>
      </c>
      <c r="CA67" s="286">
        <v>149181.12</v>
      </c>
      <c r="CB67" s="286">
        <v>186606.54</v>
      </c>
      <c r="CC67" s="286">
        <v>88640.17</v>
      </c>
      <c r="CD67" s="286">
        <v>102379.34</v>
      </c>
      <c r="CE67" s="286">
        <v>119635.48</v>
      </c>
      <c r="CF67" s="286">
        <v>88138.94</v>
      </c>
      <c r="CG67" s="286">
        <v>90301</v>
      </c>
      <c r="CH67" s="286">
        <v>145324.67000000001</v>
      </c>
      <c r="CI67" s="286">
        <v>65508.89</v>
      </c>
      <c r="CJ67" s="286">
        <v>132257.26999999999</v>
      </c>
      <c r="CK67" s="286">
        <v>63842.32</v>
      </c>
      <c r="CL67" s="286">
        <v>81727.48</v>
      </c>
      <c r="CM67" s="286">
        <v>30580.93</v>
      </c>
      <c r="CN67" s="286">
        <v>53823.46</v>
      </c>
      <c r="CO67" s="286">
        <v>62512.66</v>
      </c>
      <c r="CP67" s="286">
        <v>128286.23</v>
      </c>
      <c r="CQ67" s="286">
        <v>126025.21</v>
      </c>
      <c r="CR67" s="286">
        <v>46613.440000000002</v>
      </c>
      <c r="CS67" s="286">
        <v>49525.82</v>
      </c>
      <c r="CT67" s="286">
        <v>27041.38</v>
      </c>
      <c r="CU67" s="286">
        <v>81840.3</v>
      </c>
      <c r="CV67" s="286">
        <v>28307.66</v>
      </c>
      <c r="CW67" s="286">
        <v>53020.83</v>
      </c>
      <c r="CX67" s="286">
        <v>56512.28</v>
      </c>
      <c r="CY67" s="286">
        <v>73197.929999999993</v>
      </c>
      <c r="CZ67" s="286">
        <v>60800.55</v>
      </c>
      <c r="DA67" s="286">
        <v>92847.84</v>
      </c>
      <c r="DB67" s="286">
        <v>84735.37</v>
      </c>
      <c r="DC67" s="286">
        <v>69829.75</v>
      </c>
      <c r="DD67" s="286">
        <v>37447.129999999997</v>
      </c>
      <c r="DE67" s="286">
        <v>61838.81</v>
      </c>
      <c r="DF67" s="286">
        <v>48301.96</v>
      </c>
      <c r="DG67" s="286">
        <v>48946.19</v>
      </c>
      <c r="DH67" s="286">
        <v>46120.85</v>
      </c>
      <c r="DI67" s="286">
        <v>44876.5</v>
      </c>
      <c r="DJ67" s="286">
        <v>45033.5</v>
      </c>
      <c r="DK67" s="286">
        <v>93331.02</v>
      </c>
      <c r="DL67" s="286">
        <v>36896.71</v>
      </c>
      <c r="DM67" s="286">
        <v>76490.179999999993</v>
      </c>
      <c r="DN67" s="286">
        <v>71286.02</v>
      </c>
      <c r="DO67" s="286">
        <v>117188.83</v>
      </c>
      <c r="DP67" s="286">
        <v>95779.17</v>
      </c>
      <c r="DQ67" s="286">
        <v>64765.5</v>
      </c>
      <c r="DR67" s="286">
        <v>51351.16</v>
      </c>
      <c r="DS67" s="286">
        <v>94383.88</v>
      </c>
      <c r="DT67" s="286">
        <v>69272.39</v>
      </c>
      <c r="DU67" s="286">
        <v>0</v>
      </c>
      <c r="DV67" s="286">
        <v>0</v>
      </c>
      <c r="DW67" s="286">
        <v>785.5</v>
      </c>
      <c r="DX67" s="286">
        <v>11852.4</v>
      </c>
      <c r="DY67" s="260"/>
      <c r="DZ67" s="260"/>
      <c r="EA67" s="260"/>
      <c r="EB67" s="260">
        <f t="shared" si="0"/>
        <v>0</v>
      </c>
      <c r="EC67" s="260">
        <f t="shared" si="1"/>
        <v>0</v>
      </c>
      <c r="ED67" s="260">
        <f t="shared" si="2"/>
        <v>0</v>
      </c>
      <c r="EE67" s="260">
        <f t="shared" si="3"/>
        <v>0</v>
      </c>
      <c r="EF67" s="260">
        <f t="shared" si="4"/>
        <v>0</v>
      </c>
      <c r="EG67" s="260">
        <f t="shared" si="5"/>
        <v>0</v>
      </c>
      <c r="EH67" s="260">
        <f t="shared" si="6"/>
        <v>0</v>
      </c>
    </row>
    <row r="68" spans="1:138">
      <c r="A68" s="266" t="s">
        <v>121</v>
      </c>
      <c r="B68" s="267">
        <v>3613872.74</v>
      </c>
      <c r="C68" s="267">
        <v>0</v>
      </c>
      <c r="D68" s="267">
        <v>0</v>
      </c>
      <c r="E68" s="267">
        <v>0</v>
      </c>
      <c r="F68" s="267">
        <v>0</v>
      </c>
      <c r="G68" s="267">
        <v>0</v>
      </c>
      <c r="H68" s="267">
        <v>0</v>
      </c>
      <c r="I68" s="267">
        <v>0</v>
      </c>
      <c r="J68" s="267">
        <v>0</v>
      </c>
      <c r="K68" s="267">
        <v>0</v>
      </c>
      <c r="L68" s="267">
        <v>0</v>
      </c>
      <c r="M68" s="267">
        <v>0</v>
      </c>
      <c r="N68" s="267">
        <v>0</v>
      </c>
      <c r="O68" s="267">
        <v>0</v>
      </c>
      <c r="P68" s="267">
        <v>0</v>
      </c>
      <c r="Q68" s="267">
        <v>0</v>
      </c>
      <c r="R68" s="267">
        <v>0</v>
      </c>
      <c r="S68" s="267">
        <v>0</v>
      </c>
      <c r="T68" s="267">
        <v>0</v>
      </c>
      <c r="U68" s="267">
        <v>0</v>
      </c>
      <c r="V68" s="267">
        <v>0</v>
      </c>
      <c r="W68" s="267">
        <v>0</v>
      </c>
      <c r="X68" s="267">
        <v>0</v>
      </c>
      <c r="Y68" s="267">
        <v>1066650</v>
      </c>
      <c r="Z68" s="267">
        <v>159397.31</v>
      </c>
      <c r="AA68" s="267">
        <v>17400</v>
      </c>
      <c r="AB68" s="267">
        <v>0</v>
      </c>
      <c r="AC68" s="267">
        <v>0</v>
      </c>
      <c r="AD68" s="267">
        <v>0</v>
      </c>
      <c r="AE68" s="267">
        <v>0</v>
      </c>
      <c r="AF68" s="267">
        <v>2370425.4300000002</v>
      </c>
      <c r="AG68" s="267">
        <v>0</v>
      </c>
      <c r="AH68" s="267">
        <v>0</v>
      </c>
      <c r="AI68" s="267">
        <v>0</v>
      </c>
      <c r="AJ68" s="267">
        <v>0</v>
      </c>
      <c r="AK68" s="267">
        <v>0</v>
      </c>
      <c r="AL68" s="267">
        <v>0</v>
      </c>
      <c r="AM68" s="267">
        <v>0</v>
      </c>
      <c r="AN68" s="267">
        <v>0</v>
      </c>
      <c r="AO68" s="267">
        <v>945000</v>
      </c>
      <c r="AP68" s="267">
        <v>0</v>
      </c>
      <c r="AQ68" s="267">
        <v>121650</v>
      </c>
      <c r="AR68" s="267">
        <v>0</v>
      </c>
      <c r="AS68" s="267">
        <v>0</v>
      </c>
      <c r="AT68" s="267">
        <v>0</v>
      </c>
      <c r="AU68" s="267">
        <v>0</v>
      </c>
      <c r="AV68" s="267">
        <v>0</v>
      </c>
      <c r="AW68" s="267">
        <v>0</v>
      </c>
      <c r="AX68" s="267">
        <v>0</v>
      </c>
      <c r="AY68" s="267">
        <v>159397.31</v>
      </c>
      <c r="AZ68" s="267">
        <v>0</v>
      </c>
      <c r="BA68" s="267">
        <v>0</v>
      </c>
      <c r="BB68" s="267">
        <v>649.62</v>
      </c>
      <c r="BC68" s="267">
        <v>0</v>
      </c>
      <c r="BD68" s="267">
        <v>0</v>
      </c>
      <c r="BE68" s="267">
        <v>6782.46</v>
      </c>
      <c r="BF68" s="267">
        <v>2362993.35</v>
      </c>
      <c r="BG68" s="267">
        <v>122376.37</v>
      </c>
      <c r="BH68" s="267">
        <v>163320.42000000001</v>
      </c>
      <c r="BI68" s="267">
        <v>159671.01</v>
      </c>
      <c r="BJ68" s="267">
        <v>124503.98</v>
      </c>
      <c r="BK68" s="267">
        <v>133709.87</v>
      </c>
      <c r="BL68" s="267">
        <v>108376.41</v>
      </c>
      <c r="BM68" s="267">
        <v>53498.03</v>
      </c>
      <c r="BN68" s="267">
        <v>185325</v>
      </c>
      <c r="BO68" s="267">
        <v>36890.74</v>
      </c>
      <c r="BP68" s="267">
        <v>19697.009999999998</v>
      </c>
      <c r="BQ68" s="267">
        <v>219589.13</v>
      </c>
      <c r="BR68" s="267">
        <v>62107.96</v>
      </c>
      <c r="BS68" s="267">
        <v>91064.17</v>
      </c>
      <c r="BT68" s="267">
        <v>25190.14</v>
      </c>
      <c r="BU68" s="267">
        <v>22394.080000000002</v>
      </c>
      <c r="BV68" s="267">
        <v>80432.92</v>
      </c>
      <c r="BW68" s="267">
        <v>46852.47</v>
      </c>
      <c r="BX68" s="267">
        <v>66855.89</v>
      </c>
      <c r="BY68" s="267">
        <v>18027.77</v>
      </c>
      <c r="BZ68" s="267">
        <v>24227.47</v>
      </c>
      <c r="CA68" s="267">
        <v>50356.84</v>
      </c>
      <c r="CB68" s="267">
        <v>52154.21</v>
      </c>
      <c r="CC68" s="267">
        <v>12179.19</v>
      </c>
      <c r="CD68" s="267">
        <v>14028.62</v>
      </c>
      <c r="CE68" s="267">
        <v>22251.77</v>
      </c>
      <c r="CF68" s="267">
        <v>23923.89</v>
      </c>
      <c r="CG68" s="267">
        <v>21409.5</v>
      </c>
      <c r="CH68" s="267">
        <v>35465.68</v>
      </c>
      <c r="CI68" s="267">
        <v>18215.72</v>
      </c>
      <c r="CJ68" s="267">
        <v>16478.560000000001</v>
      </c>
      <c r="CK68" s="267">
        <v>5493.89</v>
      </c>
      <c r="CL68" s="267">
        <v>28082.76</v>
      </c>
      <c r="CM68" s="267">
        <v>10385.66</v>
      </c>
      <c r="CN68" s="267">
        <v>14970.07</v>
      </c>
      <c r="CO68" s="267">
        <v>5543.69</v>
      </c>
      <c r="CP68" s="267">
        <v>14962.93</v>
      </c>
      <c r="CQ68" s="267">
        <v>28341.02</v>
      </c>
      <c r="CR68" s="267">
        <v>1543.18</v>
      </c>
      <c r="CS68" s="267">
        <v>3006.85</v>
      </c>
      <c r="CT68" s="267">
        <v>363.56</v>
      </c>
      <c r="CU68" s="267">
        <v>6245.05</v>
      </c>
      <c r="CV68" s="267">
        <v>1442.98</v>
      </c>
      <c r="CW68" s="267">
        <v>222.47</v>
      </c>
      <c r="CX68" s="267">
        <v>6339.97</v>
      </c>
      <c r="CY68" s="267">
        <v>4129.7299999999996</v>
      </c>
      <c r="CZ68" s="267">
        <v>22021.3</v>
      </c>
      <c r="DA68" s="267">
        <v>3911.93</v>
      </c>
      <c r="DB68" s="267">
        <v>4863.3900000000003</v>
      </c>
      <c r="DC68" s="267">
        <v>4926.3999999999996</v>
      </c>
      <c r="DD68" s="267">
        <v>3017.14</v>
      </c>
      <c r="DE68" s="267">
        <v>6467.86</v>
      </c>
      <c r="DF68" s="267">
        <v>6058.79</v>
      </c>
      <c r="DG68" s="267">
        <v>4343.1099999999997</v>
      </c>
      <c r="DH68" s="267">
        <v>1910.49</v>
      </c>
      <c r="DI68" s="267">
        <v>384.97</v>
      </c>
      <c r="DJ68" s="267">
        <v>1018.74</v>
      </c>
      <c r="DK68" s="267">
        <v>59848.74</v>
      </c>
      <c r="DL68" s="267">
        <v>599.07000000000005</v>
      </c>
      <c r="DM68" s="267">
        <v>5920.25</v>
      </c>
      <c r="DN68" s="267">
        <v>30011.599999999999</v>
      </c>
      <c r="DO68" s="267">
        <v>15001.46</v>
      </c>
      <c r="DP68" s="281">
        <v>8658.76</v>
      </c>
      <c r="DQ68" s="281">
        <v>74.760000000000005</v>
      </c>
      <c r="DR68" s="281">
        <v>3819.31</v>
      </c>
      <c r="DS68" s="281">
        <v>16289.24</v>
      </c>
      <c r="DT68" s="281">
        <v>2197.41</v>
      </c>
      <c r="DU68" s="281">
        <v>0</v>
      </c>
      <c r="DV68" s="281">
        <v>0</v>
      </c>
      <c r="DW68" s="281">
        <v>0</v>
      </c>
      <c r="DX68" s="281">
        <v>0</v>
      </c>
      <c r="EB68" s="260">
        <f t="shared" ref="EB68:EB106" si="7">SUM(C68:AF68)-B68</f>
        <v>0</v>
      </c>
      <c r="EC68" s="260">
        <f t="shared" ref="EC68:EC106" si="8">SUM(BB68:BF68)-AF68</f>
        <v>0</v>
      </c>
      <c r="ED68" s="260">
        <f t="shared" ref="ED68:ED106" si="9">SUM(BG68:DX68)-BF68</f>
        <v>0</v>
      </c>
      <c r="EE68" s="260">
        <f t="shared" ref="EE68:EE106" si="10">SUM(AG68:AM68)-X68</f>
        <v>0</v>
      </c>
      <c r="EF68" s="260">
        <f t="shared" ref="EF68:EF106" si="11">AB68-AZ68-BA68</f>
        <v>0</v>
      </c>
      <c r="EG68" s="260">
        <f t="shared" ref="EG68:EG106" si="12">SUM(AN68:AU68)-Y68</f>
        <v>0</v>
      </c>
      <c r="EH68" s="260">
        <f t="shared" ref="EH68:EH106" si="13">SUM(AV68:AY68)-Z68</f>
        <v>0</v>
      </c>
    </row>
    <row r="69" spans="1:138">
      <c r="A69" s="266" t="s">
        <v>122</v>
      </c>
      <c r="B69" s="267">
        <v>5013894.6100000003</v>
      </c>
      <c r="C69" s="267">
        <v>0</v>
      </c>
      <c r="D69" s="267">
        <v>0</v>
      </c>
      <c r="E69" s="267">
        <v>0</v>
      </c>
      <c r="F69" s="267">
        <v>0</v>
      </c>
      <c r="G69" s="267">
        <v>0</v>
      </c>
      <c r="H69" s="267">
        <v>0</v>
      </c>
      <c r="I69" s="267">
        <v>0</v>
      </c>
      <c r="J69" s="267">
        <v>0</v>
      </c>
      <c r="K69" s="267">
        <v>0</v>
      </c>
      <c r="L69" s="267">
        <v>0</v>
      </c>
      <c r="M69" s="267">
        <v>0</v>
      </c>
      <c r="N69" s="267">
        <v>0</v>
      </c>
      <c r="O69" s="267">
        <v>0</v>
      </c>
      <c r="P69" s="267">
        <v>0</v>
      </c>
      <c r="Q69" s="267">
        <v>0</v>
      </c>
      <c r="R69" s="267">
        <v>0</v>
      </c>
      <c r="S69" s="267">
        <v>0</v>
      </c>
      <c r="T69" s="267">
        <v>0</v>
      </c>
      <c r="U69" s="267">
        <v>0</v>
      </c>
      <c r="V69" s="267">
        <v>0</v>
      </c>
      <c r="W69" s="267">
        <v>0</v>
      </c>
      <c r="X69" s="267">
        <v>0</v>
      </c>
      <c r="Y69" s="267">
        <v>227705</v>
      </c>
      <c r="Z69" s="267">
        <v>328642.44</v>
      </c>
      <c r="AA69" s="267">
        <v>0</v>
      </c>
      <c r="AB69" s="267">
        <v>0</v>
      </c>
      <c r="AC69" s="267">
        <v>0</v>
      </c>
      <c r="AD69" s="267">
        <v>0</v>
      </c>
      <c r="AE69" s="267">
        <v>0</v>
      </c>
      <c r="AF69" s="267">
        <v>4457547.17</v>
      </c>
      <c r="AG69" s="267">
        <v>0</v>
      </c>
      <c r="AH69" s="267">
        <v>0</v>
      </c>
      <c r="AI69" s="267">
        <v>0</v>
      </c>
      <c r="AJ69" s="267">
        <v>0</v>
      </c>
      <c r="AK69" s="267">
        <v>0</v>
      </c>
      <c r="AL69" s="267">
        <v>0</v>
      </c>
      <c r="AM69" s="267">
        <v>0</v>
      </c>
      <c r="AN69" s="267">
        <v>0</v>
      </c>
      <c r="AO69" s="267">
        <v>0</v>
      </c>
      <c r="AP69" s="267">
        <v>0</v>
      </c>
      <c r="AQ69" s="267">
        <v>227705</v>
      </c>
      <c r="AR69" s="267">
        <v>0</v>
      </c>
      <c r="AS69" s="267">
        <v>0</v>
      </c>
      <c r="AT69" s="267">
        <v>0</v>
      </c>
      <c r="AU69" s="267">
        <v>0</v>
      </c>
      <c r="AV69" s="267">
        <v>0</v>
      </c>
      <c r="AW69" s="267">
        <v>0</v>
      </c>
      <c r="AX69" s="267">
        <v>0</v>
      </c>
      <c r="AY69" s="267">
        <v>328642.44</v>
      </c>
      <c r="AZ69" s="267">
        <v>0</v>
      </c>
      <c r="BA69" s="267">
        <v>0</v>
      </c>
      <c r="BB69" s="267">
        <v>4157547.17</v>
      </c>
      <c r="BC69" s="267">
        <v>0</v>
      </c>
      <c r="BD69" s="267">
        <v>0</v>
      </c>
      <c r="BE69" s="267">
        <v>0</v>
      </c>
      <c r="BF69" s="267">
        <v>300000</v>
      </c>
      <c r="BG69" s="267">
        <v>0</v>
      </c>
      <c r="BH69" s="267">
        <v>0</v>
      </c>
      <c r="BI69" s="267">
        <v>0</v>
      </c>
      <c r="BJ69" s="267">
        <v>300000</v>
      </c>
      <c r="BK69" s="267">
        <v>0</v>
      </c>
      <c r="BL69" s="267">
        <v>0</v>
      </c>
      <c r="BM69" s="267">
        <v>0</v>
      </c>
      <c r="BN69" s="267">
        <v>0</v>
      </c>
      <c r="BO69" s="267">
        <v>0</v>
      </c>
      <c r="BP69" s="267">
        <v>0</v>
      </c>
      <c r="BQ69" s="267">
        <v>0</v>
      </c>
      <c r="BR69" s="267">
        <v>0</v>
      </c>
      <c r="BS69" s="267">
        <v>0</v>
      </c>
      <c r="BT69" s="267">
        <v>0</v>
      </c>
      <c r="BU69" s="267">
        <v>0</v>
      </c>
      <c r="BV69" s="267">
        <v>0</v>
      </c>
      <c r="BW69" s="267">
        <v>0</v>
      </c>
      <c r="BX69" s="267">
        <v>0</v>
      </c>
      <c r="BY69" s="267">
        <v>0</v>
      </c>
      <c r="BZ69" s="267">
        <v>0</v>
      </c>
      <c r="CA69" s="267">
        <v>0</v>
      </c>
      <c r="CB69" s="267">
        <v>0</v>
      </c>
      <c r="CC69" s="267">
        <v>0</v>
      </c>
      <c r="CD69" s="267">
        <v>0</v>
      </c>
      <c r="CE69" s="267">
        <v>0</v>
      </c>
      <c r="CF69" s="267">
        <v>0</v>
      </c>
      <c r="CG69" s="267">
        <v>0</v>
      </c>
      <c r="CH69" s="267">
        <v>0</v>
      </c>
      <c r="CI69" s="267">
        <v>0</v>
      </c>
      <c r="CJ69" s="267">
        <v>0</v>
      </c>
      <c r="CK69" s="267">
        <v>0</v>
      </c>
      <c r="CL69" s="267">
        <v>0</v>
      </c>
      <c r="CM69" s="267">
        <v>0</v>
      </c>
      <c r="CN69" s="267">
        <v>0</v>
      </c>
      <c r="CO69" s="267">
        <v>0</v>
      </c>
      <c r="CP69" s="267">
        <v>0</v>
      </c>
      <c r="CQ69" s="267">
        <v>0</v>
      </c>
      <c r="CR69" s="267">
        <v>0</v>
      </c>
      <c r="CS69" s="267">
        <v>0</v>
      </c>
      <c r="CT69" s="267">
        <v>0</v>
      </c>
      <c r="CU69" s="267">
        <v>0</v>
      </c>
      <c r="CV69" s="267">
        <v>0</v>
      </c>
      <c r="CW69" s="267">
        <v>0</v>
      </c>
      <c r="CX69" s="267">
        <v>0</v>
      </c>
      <c r="CY69" s="267">
        <v>0</v>
      </c>
      <c r="CZ69" s="267">
        <v>0</v>
      </c>
      <c r="DA69" s="267">
        <v>0</v>
      </c>
      <c r="DB69" s="267">
        <v>0</v>
      </c>
      <c r="DC69" s="267">
        <v>0</v>
      </c>
      <c r="DD69" s="267">
        <v>0</v>
      </c>
      <c r="DE69" s="267">
        <v>0</v>
      </c>
      <c r="DF69" s="267">
        <v>0</v>
      </c>
      <c r="DG69" s="267">
        <v>0</v>
      </c>
      <c r="DH69" s="267">
        <v>0</v>
      </c>
      <c r="DI69" s="267">
        <v>0</v>
      </c>
      <c r="DJ69" s="267">
        <v>0</v>
      </c>
      <c r="DK69" s="267">
        <v>0</v>
      </c>
      <c r="DL69" s="267">
        <v>0</v>
      </c>
      <c r="DM69" s="267">
        <v>0</v>
      </c>
      <c r="DN69" s="267">
        <v>0</v>
      </c>
      <c r="DO69" s="267">
        <v>0</v>
      </c>
      <c r="DP69" s="281">
        <v>0</v>
      </c>
      <c r="DQ69" s="281">
        <v>0</v>
      </c>
      <c r="DR69" s="281">
        <v>0</v>
      </c>
      <c r="DS69" s="281">
        <v>0</v>
      </c>
      <c r="DT69" s="281">
        <v>0</v>
      </c>
      <c r="DU69" s="281">
        <v>0</v>
      </c>
      <c r="DV69" s="281">
        <v>0</v>
      </c>
      <c r="DW69" s="281">
        <v>0</v>
      </c>
      <c r="DX69" s="281">
        <v>0</v>
      </c>
      <c r="EB69" s="260">
        <f t="shared" si="7"/>
        <v>0</v>
      </c>
      <c r="EC69" s="260">
        <f t="shared" si="8"/>
        <v>0</v>
      </c>
      <c r="ED69" s="260">
        <f t="shared" si="9"/>
        <v>0</v>
      </c>
      <c r="EE69" s="260">
        <f t="shared" si="10"/>
        <v>0</v>
      </c>
      <c r="EF69" s="260">
        <f t="shared" si="11"/>
        <v>0</v>
      </c>
      <c r="EG69" s="260">
        <f t="shared" si="12"/>
        <v>0</v>
      </c>
      <c r="EH69" s="260">
        <f t="shared" si="13"/>
        <v>0</v>
      </c>
    </row>
    <row r="70" spans="1:138">
      <c r="A70" s="266" t="s">
        <v>123</v>
      </c>
      <c r="B70" s="267">
        <v>755417.15</v>
      </c>
      <c r="C70" s="267">
        <v>0</v>
      </c>
      <c r="D70" s="267">
        <v>-472446.51</v>
      </c>
      <c r="E70" s="267">
        <v>0</v>
      </c>
      <c r="F70" s="267">
        <v>0</v>
      </c>
      <c r="G70" s="267">
        <v>0</v>
      </c>
      <c r="H70" s="267">
        <v>0</v>
      </c>
      <c r="I70" s="267">
        <v>0</v>
      </c>
      <c r="J70" s="267">
        <v>0</v>
      </c>
      <c r="K70" s="267">
        <v>0</v>
      </c>
      <c r="L70" s="267">
        <v>0</v>
      </c>
      <c r="M70" s="267">
        <v>0</v>
      </c>
      <c r="N70" s="267">
        <v>0</v>
      </c>
      <c r="O70" s="267">
        <v>0</v>
      </c>
      <c r="P70" s="267">
        <v>0</v>
      </c>
      <c r="Q70" s="267">
        <v>0</v>
      </c>
      <c r="R70" s="267">
        <v>0</v>
      </c>
      <c r="S70" s="267">
        <v>0</v>
      </c>
      <c r="T70" s="267">
        <v>0</v>
      </c>
      <c r="U70" s="267">
        <v>0</v>
      </c>
      <c r="V70" s="267">
        <v>0</v>
      </c>
      <c r="W70" s="267"/>
      <c r="X70" s="267">
        <v>-57154.91</v>
      </c>
      <c r="Y70" s="267">
        <v>51164.01</v>
      </c>
      <c r="Z70" s="267">
        <v>153244.73000000001</v>
      </c>
      <c r="AA70" s="267">
        <v>0</v>
      </c>
      <c r="AB70" s="267">
        <v>0</v>
      </c>
      <c r="AC70" s="267">
        <v>0</v>
      </c>
      <c r="AD70" s="267">
        <v>0</v>
      </c>
      <c r="AE70" s="267">
        <v>0</v>
      </c>
      <c r="AF70" s="267">
        <v>1080609.83</v>
      </c>
      <c r="AG70" s="267">
        <v>-7.43</v>
      </c>
      <c r="AH70" s="267">
        <v>153633.4</v>
      </c>
      <c r="AI70" s="267">
        <v>63607.09</v>
      </c>
      <c r="AJ70" s="267">
        <v>-25736.18</v>
      </c>
      <c r="AK70" s="267">
        <v>-75520.210000000006</v>
      </c>
      <c r="AL70" s="267">
        <v>-182681.63</v>
      </c>
      <c r="AM70" s="267">
        <v>9550.0499999999993</v>
      </c>
      <c r="AN70" s="267">
        <v>0</v>
      </c>
      <c r="AO70" s="267">
        <v>38516.199999999997</v>
      </c>
      <c r="AP70" s="267">
        <v>584.05999999999995</v>
      </c>
      <c r="AQ70" s="267">
        <v>12063.75</v>
      </c>
      <c r="AR70" s="267">
        <v>0</v>
      </c>
      <c r="AS70" s="267">
        <v>0</v>
      </c>
      <c r="AT70" s="267">
        <v>0</v>
      </c>
      <c r="AU70" s="267">
        <v>0</v>
      </c>
      <c r="AV70" s="267">
        <v>21050.77</v>
      </c>
      <c r="AW70" s="267">
        <v>9993.51</v>
      </c>
      <c r="AX70" s="267">
        <v>54961.49</v>
      </c>
      <c r="AY70" s="267">
        <v>67238.960000000006</v>
      </c>
      <c r="AZ70" s="267">
        <v>0</v>
      </c>
      <c r="BA70" s="267">
        <v>0</v>
      </c>
      <c r="BB70" s="267">
        <v>4804.62</v>
      </c>
      <c r="BC70" s="267">
        <v>0</v>
      </c>
      <c r="BD70" s="267">
        <v>503862.07</v>
      </c>
      <c r="BE70" s="267">
        <v>0</v>
      </c>
      <c r="BF70" s="267">
        <v>571943.14</v>
      </c>
      <c r="BG70" s="267">
        <v>20237.419999999998</v>
      </c>
      <c r="BH70" s="267">
        <v>15529.57</v>
      </c>
      <c r="BI70" s="267">
        <v>20891.04</v>
      </c>
      <c r="BJ70" s="267">
        <v>16288.79</v>
      </c>
      <c r="BK70" s="267">
        <v>24865.8</v>
      </c>
      <c r="BL70" s="267">
        <v>23378.86</v>
      </c>
      <c r="BM70" s="267">
        <v>8056.16</v>
      </c>
      <c r="BN70" s="267">
        <v>27866.32</v>
      </c>
      <c r="BO70" s="267">
        <v>8063.58</v>
      </c>
      <c r="BP70" s="267">
        <v>6969.76</v>
      </c>
      <c r="BQ70" s="267">
        <v>29886.38</v>
      </c>
      <c r="BR70" s="267">
        <v>77121.75</v>
      </c>
      <c r="BS70" s="267">
        <v>12320.41</v>
      </c>
      <c r="BT70" s="267">
        <v>7085.31</v>
      </c>
      <c r="BU70" s="267">
        <v>6359.85</v>
      </c>
      <c r="BV70" s="267">
        <v>7667.83</v>
      </c>
      <c r="BW70" s="267">
        <v>7052.98</v>
      </c>
      <c r="BX70" s="267">
        <v>7607.51</v>
      </c>
      <c r="BY70" s="267">
        <v>6826.8</v>
      </c>
      <c r="BZ70" s="267">
        <v>4455.8900000000003</v>
      </c>
      <c r="CA70" s="267">
        <v>5670.99</v>
      </c>
      <c r="CB70" s="267">
        <v>7701.54</v>
      </c>
      <c r="CC70" s="267">
        <v>1740.5</v>
      </c>
      <c r="CD70" s="267">
        <v>2679.87</v>
      </c>
      <c r="CE70" s="267">
        <v>2361.91</v>
      </c>
      <c r="CF70" s="267">
        <v>2561.65</v>
      </c>
      <c r="CG70" s="267">
        <v>1932.21</v>
      </c>
      <c r="CH70" s="267">
        <v>3346.94</v>
      </c>
      <c r="CI70" s="267">
        <v>2106.9499999999998</v>
      </c>
      <c r="CJ70" s="267">
        <v>1393.1</v>
      </c>
      <c r="CK70" s="267">
        <v>614.94000000000005</v>
      </c>
      <c r="CL70" s="267">
        <v>1259.25</v>
      </c>
      <c r="CM70" s="267">
        <v>842.18</v>
      </c>
      <c r="CN70" s="267">
        <v>1283.08</v>
      </c>
      <c r="CO70" s="267">
        <v>2318.46</v>
      </c>
      <c r="CP70" s="267">
        <v>4735.93</v>
      </c>
      <c r="CQ70" s="267">
        <v>151729.03</v>
      </c>
      <c r="CR70" s="267">
        <v>968.54</v>
      </c>
      <c r="CS70" s="267">
        <v>200.64</v>
      </c>
      <c r="CT70" s="267">
        <v>-541.14</v>
      </c>
      <c r="CU70" s="267">
        <v>561.27</v>
      </c>
      <c r="CV70" s="267">
        <v>5920.43</v>
      </c>
      <c r="CW70" s="267">
        <v>473.77</v>
      </c>
      <c r="CX70" s="267">
        <v>498.61</v>
      </c>
      <c r="CY70" s="267">
        <v>300.13</v>
      </c>
      <c r="CZ70" s="267">
        <v>255.46</v>
      </c>
      <c r="DA70" s="267">
        <v>698.6</v>
      </c>
      <c r="DB70" s="267">
        <v>820.02</v>
      </c>
      <c r="DC70" s="267">
        <v>731.78</v>
      </c>
      <c r="DD70" s="267">
        <v>528.17999999999995</v>
      </c>
      <c r="DE70" s="267">
        <v>331.17</v>
      </c>
      <c r="DF70" s="267">
        <v>933.74</v>
      </c>
      <c r="DG70" s="267">
        <v>1171.7</v>
      </c>
      <c r="DH70" s="267">
        <v>269.83</v>
      </c>
      <c r="DI70" s="267">
        <v>81.27</v>
      </c>
      <c r="DJ70" s="267">
        <v>110.35</v>
      </c>
      <c r="DK70" s="267">
        <v>228.82</v>
      </c>
      <c r="DL70" s="267">
        <v>125.51</v>
      </c>
      <c r="DM70" s="267">
        <v>232.55</v>
      </c>
      <c r="DN70" s="267">
        <v>1167.99</v>
      </c>
      <c r="DO70" s="267">
        <v>11616.86</v>
      </c>
      <c r="DP70" s="281">
        <v>1361.5</v>
      </c>
      <c r="DQ70" s="281">
        <v>408.08</v>
      </c>
      <c r="DR70" s="281">
        <v>551.39</v>
      </c>
      <c r="DS70" s="281">
        <v>8539.5</v>
      </c>
      <c r="DT70" s="281">
        <v>586.04999999999995</v>
      </c>
      <c r="DU70" s="281">
        <v>0</v>
      </c>
      <c r="DV70" s="281">
        <v>0</v>
      </c>
      <c r="DW70" s="281">
        <v>0</v>
      </c>
      <c r="DX70" s="281">
        <v>0</v>
      </c>
      <c r="EB70" s="260">
        <f t="shared" si="7"/>
        <v>0</v>
      </c>
      <c r="EC70" s="260">
        <f t="shared" si="8"/>
        <v>0</v>
      </c>
      <c r="ED70" s="260">
        <f t="shared" si="9"/>
        <v>0</v>
      </c>
      <c r="EE70" s="260">
        <f t="shared" si="10"/>
        <v>0</v>
      </c>
      <c r="EF70" s="260">
        <f t="shared" si="11"/>
        <v>0</v>
      </c>
      <c r="EG70" s="260">
        <f t="shared" si="12"/>
        <v>0</v>
      </c>
      <c r="EH70" s="260">
        <f t="shared" si="13"/>
        <v>0</v>
      </c>
    </row>
    <row r="71" spans="1:138">
      <c r="A71" s="266" t="s">
        <v>124</v>
      </c>
      <c r="B71" s="267">
        <v>46618.400000000001</v>
      </c>
      <c r="C71" s="267">
        <v>0</v>
      </c>
      <c r="D71" s="267">
        <v>22200</v>
      </c>
      <c r="E71" s="267">
        <v>0</v>
      </c>
      <c r="F71" s="267">
        <v>0</v>
      </c>
      <c r="G71" s="267">
        <v>0</v>
      </c>
      <c r="H71" s="267">
        <v>0</v>
      </c>
      <c r="I71" s="267">
        <v>0</v>
      </c>
      <c r="J71" s="267">
        <v>0</v>
      </c>
      <c r="K71" s="267">
        <v>0</v>
      </c>
      <c r="L71" s="267">
        <v>0</v>
      </c>
      <c r="M71" s="267">
        <v>0</v>
      </c>
      <c r="N71" s="267">
        <v>0</v>
      </c>
      <c r="O71" s="267">
        <v>0</v>
      </c>
      <c r="P71" s="267">
        <v>0</v>
      </c>
      <c r="Q71" s="267">
        <v>0</v>
      </c>
      <c r="R71" s="267">
        <v>0</v>
      </c>
      <c r="S71" s="267">
        <v>0</v>
      </c>
      <c r="T71" s="267">
        <v>0</v>
      </c>
      <c r="U71" s="267">
        <v>0</v>
      </c>
      <c r="V71" s="267">
        <v>0</v>
      </c>
      <c r="W71" s="267">
        <v>0</v>
      </c>
      <c r="X71" s="267">
        <v>0</v>
      </c>
      <c r="Y71" s="267">
        <v>0</v>
      </c>
      <c r="Z71" s="267">
        <v>0</v>
      </c>
      <c r="AA71" s="267">
        <v>0</v>
      </c>
      <c r="AB71" s="267">
        <v>0</v>
      </c>
      <c r="AC71" s="267">
        <v>0</v>
      </c>
      <c r="AD71" s="267">
        <v>0</v>
      </c>
      <c r="AE71" s="267">
        <v>0</v>
      </c>
      <c r="AF71" s="267">
        <v>24418.400000000001</v>
      </c>
      <c r="AG71" s="267">
        <v>0</v>
      </c>
      <c r="AH71" s="267">
        <v>0</v>
      </c>
      <c r="AI71" s="267">
        <v>0</v>
      </c>
      <c r="AJ71" s="267">
        <v>0</v>
      </c>
      <c r="AK71" s="267">
        <v>0</v>
      </c>
      <c r="AL71" s="267">
        <v>0</v>
      </c>
      <c r="AM71" s="267">
        <v>0</v>
      </c>
      <c r="AN71" s="267">
        <v>0</v>
      </c>
      <c r="AO71" s="267">
        <v>0</v>
      </c>
      <c r="AP71" s="267">
        <v>0</v>
      </c>
      <c r="AQ71" s="267">
        <v>0</v>
      </c>
      <c r="AR71" s="267">
        <v>0</v>
      </c>
      <c r="AS71" s="267">
        <v>0</v>
      </c>
      <c r="AT71" s="267">
        <v>0</v>
      </c>
      <c r="AU71" s="267">
        <v>0</v>
      </c>
      <c r="AV71" s="267">
        <v>0</v>
      </c>
      <c r="AW71" s="267">
        <v>0</v>
      </c>
      <c r="AX71" s="267">
        <v>0</v>
      </c>
      <c r="AY71" s="267">
        <v>0</v>
      </c>
      <c r="AZ71" s="267">
        <v>0</v>
      </c>
      <c r="BA71" s="267">
        <v>0</v>
      </c>
      <c r="BB71" s="267">
        <v>0</v>
      </c>
      <c r="BC71" s="267">
        <v>0</v>
      </c>
      <c r="BD71" s="267">
        <v>0</v>
      </c>
      <c r="BE71" s="267">
        <v>0</v>
      </c>
      <c r="BF71" s="267">
        <v>24418.400000000001</v>
      </c>
      <c r="BG71" s="267">
        <v>0</v>
      </c>
      <c r="BH71" s="267">
        <v>0</v>
      </c>
      <c r="BI71" s="267">
        <v>0</v>
      </c>
      <c r="BJ71" s="267">
        <v>0</v>
      </c>
      <c r="BK71" s="267">
        <v>3883.05</v>
      </c>
      <c r="BL71" s="267">
        <v>4258.87</v>
      </c>
      <c r="BM71" s="267">
        <v>0</v>
      </c>
      <c r="BN71" s="267">
        <v>0</v>
      </c>
      <c r="BO71" s="267">
        <v>0</v>
      </c>
      <c r="BP71" s="267">
        <v>0</v>
      </c>
      <c r="BQ71" s="267">
        <v>1187.52</v>
      </c>
      <c r="BR71" s="267">
        <v>5681.32</v>
      </c>
      <c r="BS71" s="267">
        <v>0</v>
      </c>
      <c r="BT71" s="267">
        <v>0</v>
      </c>
      <c r="BU71" s="267">
        <v>511.3</v>
      </c>
      <c r="BV71" s="267">
        <v>485.27</v>
      </c>
      <c r="BW71" s="267">
        <v>565.57000000000005</v>
      </c>
      <c r="BX71" s="267">
        <v>377.66</v>
      </c>
      <c r="BY71" s="267">
        <v>623.66999999999996</v>
      </c>
      <c r="BZ71" s="267">
        <v>426.09</v>
      </c>
      <c r="CA71" s="267">
        <v>166.65</v>
      </c>
      <c r="CB71" s="267">
        <v>2169.2199999999998</v>
      </c>
      <c r="CC71" s="267">
        <v>0</v>
      </c>
      <c r="CD71" s="267">
        <v>824.92</v>
      </c>
      <c r="CE71" s="267">
        <v>1023.84</v>
      </c>
      <c r="CF71" s="267">
        <v>364.44</v>
      </c>
      <c r="CG71" s="267">
        <v>123.11</v>
      </c>
      <c r="CH71" s="267">
        <v>448.02</v>
      </c>
      <c r="CI71" s="267">
        <v>680.09</v>
      </c>
      <c r="CJ71" s="267">
        <v>0</v>
      </c>
      <c r="CK71" s="267">
        <v>198</v>
      </c>
      <c r="CL71" s="267">
        <v>0</v>
      </c>
      <c r="CM71" s="267">
        <v>0</v>
      </c>
      <c r="CN71" s="267">
        <v>419.79</v>
      </c>
      <c r="CO71" s="267">
        <v>0</v>
      </c>
      <c r="CP71" s="267">
        <v>0</v>
      </c>
      <c r="CQ71" s="267">
        <v>0</v>
      </c>
      <c r="CR71" s="267">
        <v>0</v>
      </c>
      <c r="CS71" s="267">
        <v>0</v>
      </c>
      <c r="CT71" s="267">
        <v>0</v>
      </c>
      <c r="CU71" s="267">
        <v>0</v>
      </c>
      <c r="CV71" s="267">
        <v>0</v>
      </c>
      <c r="CW71" s="267">
        <v>0</v>
      </c>
      <c r="CX71" s="267">
        <v>0</v>
      </c>
      <c r="CY71" s="267">
        <v>0</v>
      </c>
      <c r="CZ71" s="267">
        <v>0</v>
      </c>
      <c r="DA71" s="267">
        <v>0</v>
      </c>
      <c r="DB71" s="267">
        <v>0</v>
      </c>
      <c r="DC71" s="267">
        <v>0</v>
      </c>
      <c r="DD71" s="267">
        <v>0</v>
      </c>
      <c r="DE71" s="267">
        <v>0</v>
      </c>
      <c r="DF71" s="267">
        <v>0</v>
      </c>
      <c r="DG71" s="267">
        <v>0</v>
      </c>
      <c r="DH71" s="267">
        <v>0</v>
      </c>
      <c r="DI71" s="267">
        <v>0</v>
      </c>
      <c r="DJ71" s="267">
        <v>0</v>
      </c>
      <c r="DK71" s="267">
        <v>0</v>
      </c>
      <c r="DL71" s="267">
        <v>0</v>
      </c>
      <c r="DM71" s="267">
        <v>0</v>
      </c>
      <c r="DN71" s="267">
        <v>0</v>
      </c>
      <c r="DO71" s="267">
        <v>0</v>
      </c>
      <c r="DP71" s="281">
        <v>0</v>
      </c>
      <c r="DQ71" s="281">
        <v>0</v>
      </c>
      <c r="DR71" s="281">
        <v>0</v>
      </c>
      <c r="DS71" s="281">
        <v>0</v>
      </c>
      <c r="DT71" s="281">
        <v>0</v>
      </c>
      <c r="DU71" s="281">
        <v>0</v>
      </c>
      <c r="DV71" s="281">
        <v>0</v>
      </c>
      <c r="DW71" s="281">
        <v>0</v>
      </c>
      <c r="DX71" s="281">
        <v>0</v>
      </c>
      <c r="EB71" s="260">
        <f t="shared" si="7"/>
        <v>0</v>
      </c>
      <c r="EC71" s="260">
        <f t="shared" si="8"/>
        <v>0</v>
      </c>
      <c r="ED71" s="260">
        <f t="shared" si="9"/>
        <v>0</v>
      </c>
      <c r="EE71" s="260">
        <f t="shared" si="10"/>
        <v>0</v>
      </c>
      <c r="EF71" s="260">
        <f t="shared" si="11"/>
        <v>0</v>
      </c>
      <c r="EG71" s="260">
        <f t="shared" si="12"/>
        <v>0</v>
      </c>
      <c r="EH71" s="260">
        <f t="shared" si="13"/>
        <v>0</v>
      </c>
    </row>
    <row r="72" spans="1:138">
      <c r="A72" s="266" t="s">
        <v>125</v>
      </c>
      <c r="B72" s="267">
        <v>0</v>
      </c>
      <c r="C72" s="267">
        <v>0</v>
      </c>
      <c r="D72" s="267">
        <v>0</v>
      </c>
      <c r="E72" s="267">
        <v>0</v>
      </c>
      <c r="F72" s="267">
        <v>0</v>
      </c>
      <c r="G72" s="267">
        <v>0</v>
      </c>
      <c r="H72" s="267">
        <v>0</v>
      </c>
      <c r="I72" s="267">
        <v>0</v>
      </c>
      <c r="J72" s="267">
        <v>0</v>
      </c>
      <c r="K72" s="267">
        <v>0</v>
      </c>
      <c r="L72" s="267">
        <v>0</v>
      </c>
      <c r="M72" s="267">
        <v>0</v>
      </c>
      <c r="N72" s="267">
        <v>0</v>
      </c>
      <c r="O72" s="267">
        <v>0</v>
      </c>
      <c r="P72" s="267">
        <v>0</v>
      </c>
      <c r="Q72" s="267">
        <v>0</v>
      </c>
      <c r="R72" s="267">
        <v>0</v>
      </c>
      <c r="S72" s="267">
        <v>0</v>
      </c>
      <c r="T72" s="267">
        <v>0</v>
      </c>
      <c r="U72" s="267">
        <v>0</v>
      </c>
      <c r="V72" s="267">
        <v>0</v>
      </c>
      <c r="W72" s="267">
        <v>0</v>
      </c>
      <c r="X72" s="267">
        <v>0</v>
      </c>
      <c r="Y72" s="267">
        <v>0</v>
      </c>
      <c r="Z72" s="267">
        <v>0</v>
      </c>
      <c r="AA72" s="267">
        <v>0</v>
      </c>
      <c r="AB72" s="267">
        <v>0</v>
      </c>
      <c r="AC72" s="267">
        <v>0</v>
      </c>
      <c r="AD72" s="267">
        <v>0</v>
      </c>
      <c r="AE72" s="267">
        <v>0</v>
      </c>
      <c r="AF72" s="267">
        <v>0</v>
      </c>
      <c r="AG72" s="267">
        <v>0</v>
      </c>
      <c r="AH72" s="267">
        <v>0</v>
      </c>
      <c r="AI72" s="267">
        <v>0</v>
      </c>
      <c r="AJ72" s="267">
        <v>0</v>
      </c>
      <c r="AK72" s="267">
        <v>0</v>
      </c>
      <c r="AL72" s="267">
        <v>0</v>
      </c>
      <c r="AM72" s="267">
        <v>0</v>
      </c>
      <c r="AN72" s="267">
        <v>0</v>
      </c>
      <c r="AO72" s="267">
        <v>0</v>
      </c>
      <c r="AP72" s="267">
        <v>0</v>
      </c>
      <c r="AQ72" s="267">
        <v>0</v>
      </c>
      <c r="AR72" s="267">
        <v>0</v>
      </c>
      <c r="AS72" s="267">
        <v>0</v>
      </c>
      <c r="AT72" s="267">
        <v>0</v>
      </c>
      <c r="AU72" s="267">
        <v>0</v>
      </c>
      <c r="AV72" s="267">
        <v>0</v>
      </c>
      <c r="AW72" s="267">
        <v>0</v>
      </c>
      <c r="AX72" s="267">
        <v>0</v>
      </c>
      <c r="AY72" s="267">
        <v>0</v>
      </c>
      <c r="AZ72" s="267">
        <v>0</v>
      </c>
      <c r="BA72" s="267">
        <v>0</v>
      </c>
      <c r="BB72" s="267">
        <v>0</v>
      </c>
      <c r="BC72" s="267">
        <v>0</v>
      </c>
      <c r="BD72" s="267">
        <v>0</v>
      </c>
      <c r="BE72" s="267">
        <v>0</v>
      </c>
      <c r="BF72" s="267">
        <v>0</v>
      </c>
      <c r="BG72" s="267">
        <v>0</v>
      </c>
      <c r="BH72" s="267">
        <v>0</v>
      </c>
      <c r="BI72" s="267">
        <v>0</v>
      </c>
      <c r="BJ72" s="267">
        <v>0</v>
      </c>
      <c r="BK72" s="267">
        <v>0</v>
      </c>
      <c r="BL72" s="267">
        <v>0</v>
      </c>
      <c r="BM72" s="267">
        <v>0</v>
      </c>
      <c r="BN72" s="267">
        <v>0</v>
      </c>
      <c r="BO72" s="267">
        <v>0</v>
      </c>
      <c r="BP72" s="267">
        <v>0</v>
      </c>
      <c r="BQ72" s="267">
        <v>0</v>
      </c>
      <c r="BR72" s="267">
        <v>0</v>
      </c>
      <c r="BS72" s="267">
        <v>0</v>
      </c>
      <c r="BT72" s="267">
        <v>0</v>
      </c>
      <c r="BU72" s="267">
        <v>0</v>
      </c>
      <c r="BV72" s="267">
        <v>0</v>
      </c>
      <c r="BW72" s="267">
        <v>0</v>
      </c>
      <c r="BX72" s="267">
        <v>0</v>
      </c>
      <c r="BY72" s="267">
        <v>0</v>
      </c>
      <c r="BZ72" s="267">
        <v>0</v>
      </c>
      <c r="CA72" s="267">
        <v>0</v>
      </c>
      <c r="CB72" s="267">
        <v>0</v>
      </c>
      <c r="CC72" s="267">
        <v>0</v>
      </c>
      <c r="CD72" s="267">
        <v>0</v>
      </c>
      <c r="CE72" s="267">
        <v>0</v>
      </c>
      <c r="CF72" s="267">
        <v>0</v>
      </c>
      <c r="CG72" s="267">
        <v>0</v>
      </c>
      <c r="CH72" s="267">
        <v>0</v>
      </c>
      <c r="CI72" s="267">
        <v>0</v>
      </c>
      <c r="CJ72" s="267">
        <v>0</v>
      </c>
      <c r="CK72" s="267">
        <v>0</v>
      </c>
      <c r="CL72" s="267">
        <v>0</v>
      </c>
      <c r="CM72" s="267">
        <v>0</v>
      </c>
      <c r="CN72" s="267">
        <v>0</v>
      </c>
      <c r="CO72" s="267">
        <v>0</v>
      </c>
      <c r="CP72" s="267">
        <v>0</v>
      </c>
      <c r="CQ72" s="267">
        <v>0</v>
      </c>
      <c r="CR72" s="267">
        <v>0</v>
      </c>
      <c r="CS72" s="267">
        <v>0</v>
      </c>
      <c r="CT72" s="267">
        <v>0</v>
      </c>
      <c r="CU72" s="267">
        <v>0</v>
      </c>
      <c r="CV72" s="267">
        <v>0</v>
      </c>
      <c r="CW72" s="267">
        <v>0</v>
      </c>
      <c r="CX72" s="267">
        <v>0</v>
      </c>
      <c r="CY72" s="267">
        <v>0</v>
      </c>
      <c r="CZ72" s="267">
        <v>0</v>
      </c>
      <c r="DA72" s="267">
        <v>0</v>
      </c>
      <c r="DB72" s="267">
        <v>0</v>
      </c>
      <c r="DC72" s="267">
        <v>0</v>
      </c>
      <c r="DD72" s="267">
        <v>0</v>
      </c>
      <c r="DE72" s="267">
        <v>0</v>
      </c>
      <c r="DF72" s="267">
        <v>0</v>
      </c>
      <c r="DG72" s="267">
        <v>0</v>
      </c>
      <c r="DH72" s="267">
        <v>0</v>
      </c>
      <c r="DI72" s="267">
        <v>0</v>
      </c>
      <c r="DJ72" s="267">
        <v>0</v>
      </c>
      <c r="DK72" s="267">
        <v>0</v>
      </c>
      <c r="DL72" s="267">
        <v>0</v>
      </c>
      <c r="DM72" s="267">
        <v>0</v>
      </c>
      <c r="DN72" s="267">
        <v>0</v>
      </c>
      <c r="DO72" s="267">
        <v>0</v>
      </c>
      <c r="DP72" s="281">
        <v>0</v>
      </c>
      <c r="DQ72" s="281">
        <v>0</v>
      </c>
      <c r="DR72" s="281">
        <v>0</v>
      </c>
      <c r="DS72" s="281">
        <v>0</v>
      </c>
      <c r="DT72" s="281">
        <v>0</v>
      </c>
      <c r="DU72" s="281">
        <v>0</v>
      </c>
      <c r="DV72" s="281">
        <v>0</v>
      </c>
      <c r="DW72" s="281">
        <v>0</v>
      </c>
      <c r="DX72" s="281">
        <v>0</v>
      </c>
      <c r="EB72" s="260">
        <f t="shared" si="7"/>
        <v>0</v>
      </c>
      <c r="EC72" s="260">
        <f t="shared" si="8"/>
        <v>0</v>
      </c>
      <c r="ED72" s="260">
        <f t="shared" si="9"/>
        <v>0</v>
      </c>
      <c r="EE72" s="260">
        <f t="shared" si="10"/>
        <v>0</v>
      </c>
      <c r="EF72" s="260">
        <f t="shared" si="11"/>
        <v>0</v>
      </c>
      <c r="EG72" s="260">
        <f t="shared" si="12"/>
        <v>0</v>
      </c>
      <c r="EH72" s="260">
        <f t="shared" si="13"/>
        <v>0</v>
      </c>
    </row>
    <row r="73" spans="1:138" s="287" customFormat="1">
      <c r="A73" s="285" t="s">
        <v>119</v>
      </c>
      <c r="B73" s="286">
        <v>9429802.9000000004</v>
      </c>
      <c r="C73" s="286">
        <v>0</v>
      </c>
      <c r="D73" s="286">
        <v>-450246.51</v>
      </c>
      <c r="E73" s="286">
        <v>0</v>
      </c>
      <c r="F73" s="286">
        <v>0</v>
      </c>
      <c r="G73" s="286">
        <v>0</v>
      </c>
      <c r="H73" s="286">
        <v>0</v>
      </c>
      <c r="I73" s="286">
        <v>0</v>
      </c>
      <c r="J73" s="286">
        <v>0</v>
      </c>
      <c r="K73" s="286">
        <v>0</v>
      </c>
      <c r="L73" s="286">
        <v>0</v>
      </c>
      <c r="M73" s="286">
        <v>0</v>
      </c>
      <c r="N73" s="286">
        <v>0</v>
      </c>
      <c r="O73" s="286">
        <v>0</v>
      </c>
      <c r="P73" s="286">
        <v>0</v>
      </c>
      <c r="Q73" s="286">
        <v>0</v>
      </c>
      <c r="R73" s="286">
        <v>0</v>
      </c>
      <c r="S73" s="286">
        <v>0</v>
      </c>
      <c r="T73" s="286">
        <v>0</v>
      </c>
      <c r="U73" s="286">
        <v>0</v>
      </c>
      <c r="V73" s="286">
        <v>0</v>
      </c>
      <c r="W73" s="286"/>
      <c r="X73" s="286">
        <v>-57154.91</v>
      </c>
      <c r="Y73" s="286">
        <v>1345519.01</v>
      </c>
      <c r="Z73" s="286">
        <v>641284.48</v>
      </c>
      <c r="AA73" s="286">
        <v>17400</v>
      </c>
      <c r="AB73" s="286">
        <v>0</v>
      </c>
      <c r="AC73" s="286">
        <v>0</v>
      </c>
      <c r="AD73" s="286">
        <v>0</v>
      </c>
      <c r="AE73" s="286">
        <v>0</v>
      </c>
      <c r="AF73" s="286">
        <v>7933000.8300000001</v>
      </c>
      <c r="AG73" s="286">
        <v>-7.43</v>
      </c>
      <c r="AH73" s="286">
        <v>153633.4</v>
      </c>
      <c r="AI73" s="286">
        <v>63607.09</v>
      </c>
      <c r="AJ73" s="286">
        <v>-25736.18</v>
      </c>
      <c r="AK73" s="286">
        <v>-75520.210000000006</v>
      </c>
      <c r="AL73" s="286">
        <v>-182681.63</v>
      </c>
      <c r="AM73" s="286">
        <v>9550.0499999999993</v>
      </c>
      <c r="AN73" s="286">
        <v>0</v>
      </c>
      <c r="AO73" s="286">
        <v>983516.2</v>
      </c>
      <c r="AP73" s="286">
        <v>584.05999999999995</v>
      </c>
      <c r="AQ73" s="286">
        <v>361418.75</v>
      </c>
      <c r="AR73" s="286">
        <v>0</v>
      </c>
      <c r="AS73" s="286">
        <v>0</v>
      </c>
      <c r="AT73" s="286">
        <v>0</v>
      </c>
      <c r="AU73" s="286">
        <v>0</v>
      </c>
      <c r="AV73" s="286">
        <v>21050.77</v>
      </c>
      <c r="AW73" s="286">
        <v>9993.51</v>
      </c>
      <c r="AX73" s="286">
        <v>54961.49</v>
      </c>
      <c r="AY73" s="286">
        <v>555278.71</v>
      </c>
      <c r="AZ73" s="286">
        <v>0</v>
      </c>
      <c r="BA73" s="286">
        <v>0</v>
      </c>
      <c r="BB73" s="286">
        <v>4163001.41</v>
      </c>
      <c r="BC73" s="286">
        <v>0</v>
      </c>
      <c r="BD73" s="286">
        <v>503862.07</v>
      </c>
      <c r="BE73" s="286">
        <v>6782.46</v>
      </c>
      <c r="BF73" s="286">
        <v>3259354.89</v>
      </c>
      <c r="BG73" s="286">
        <v>142613.79</v>
      </c>
      <c r="BH73" s="286">
        <v>178849.99</v>
      </c>
      <c r="BI73" s="286">
        <v>180562.05</v>
      </c>
      <c r="BJ73" s="286">
        <v>440792.77</v>
      </c>
      <c r="BK73" s="286">
        <v>162458.72</v>
      </c>
      <c r="BL73" s="286">
        <v>136014.14000000001</v>
      </c>
      <c r="BM73" s="286">
        <v>61554.19</v>
      </c>
      <c r="BN73" s="286">
        <v>213191.32</v>
      </c>
      <c r="BO73" s="286">
        <v>44954.32</v>
      </c>
      <c r="BP73" s="286">
        <v>26666.77</v>
      </c>
      <c r="BQ73" s="286">
        <v>250663.03</v>
      </c>
      <c r="BR73" s="286">
        <v>144911.03</v>
      </c>
      <c r="BS73" s="286">
        <v>103384.58</v>
      </c>
      <c r="BT73" s="286">
        <v>32275.45</v>
      </c>
      <c r="BU73" s="286">
        <v>29265.23</v>
      </c>
      <c r="BV73" s="286">
        <v>88586.02</v>
      </c>
      <c r="BW73" s="286">
        <v>54471.02</v>
      </c>
      <c r="BX73" s="286">
        <v>74841.06</v>
      </c>
      <c r="BY73" s="286">
        <v>25478.240000000002</v>
      </c>
      <c r="BZ73" s="286">
        <v>29109.45</v>
      </c>
      <c r="CA73" s="286">
        <v>56194.48</v>
      </c>
      <c r="CB73" s="286">
        <v>62024.97</v>
      </c>
      <c r="CC73" s="286">
        <v>13919.69</v>
      </c>
      <c r="CD73" s="286">
        <v>17533.41</v>
      </c>
      <c r="CE73" s="286">
        <v>25637.52</v>
      </c>
      <c r="CF73" s="286">
        <v>26849.98</v>
      </c>
      <c r="CG73" s="286">
        <v>23464.82</v>
      </c>
      <c r="CH73" s="286">
        <v>39260.639999999999</v>
      </c>
      <c r="CI73" s="286">
        <v>21002.76</v>
      </c>
      <c r="CJ73" s="286">
        <v>17871.66</v>
      </c>
      <c r="CK73" s="286">
        <v>6306.83</v>
      </c>
      <c r="CL73" s="286">
        <v>29342.01</v>
      </c>
      <c r="CM73" s="286">
        <v>11227.84</v>
      </c>
      <c r="CN73" s="286">
        <v>16672.939999999999</v>
      </c>
      <c r="CO73" s="286">
        <v>7862.15</v>
      </c>
      <c r="CP73" s="286">
        <v>19698.86</v>
      </c>
      <c r="CQ73" s="286">
        <v>180070.05</v>
      </c>
      <c r="CR73" s="286">
        <v>2511.7199999999998</v>
      </c>
      <c r="CS73" s="286">
        <v>3207.49</v>
      </c>
      <c r="CT73" s="286">
        <v>-177.58</v>
      </c>
      <c r="CU73" s="286">
        <v>6806.32</v>
      </c>
      <c r="CV73" s="286">
        <v>7363.41</v>
      </c>
      <c r="CW73" s="286">
        <v>696.24</v>
      </c>
      <c r="CX73" s="286">
        <v>6838.58</v>
      </c>
      <c r="CY73" s="286">
        <v>4429.8599999999997</v>
      </c>
      <c r="CZ73" s="286">
        <v>22276.76</v>
      </c>
      <c r="DA73" s="286">
        <v>4610.53</v>
      </c>
      <c r="DB73" s="286">
        <v>5683.41</v>
      </c>
      <c r="DC73" s="286">
        <v>5658.18</v>
      </c>
      <c r="DD73" s="286">
        <v>3545.32</v>
      </c>
      <c r="DE73" s="286">
        <v>6799.03</v>
      </c>
      <c r="DF73" s="286">
        <v>6992.53</v>
      </c>
      <c r="DG73" s="286">
        <v>5514.81</v>
      </c>
      <c r="DH73" s="286">
        <v>2180.3200000000002</v>
      </c>
      <c r="DI73" s="286">
        <v>466.24</v>
      </c>
      <c r="DJ73" s="286">
        <v>1129.0899999999999</v>
      </c>
      <c r="DK73" s="286">
        <v>60077.56</v>
      </c>
      <c r="DL73" s="286">
        <v>724.58</v>
      </c>
      <c r="DM73" s="286">
        <v>6152.8</v>
      </c>
      <c r="DN73" s="286">
        <v>31179.59</v>
      </c>
      <c r="DO73" s="286">
        <v>26618.32</v>
      </c>
      <c r="DP73" s="286">
        <v>10020.26</v>
      </c>
      <c r="DQ73" s="286">
        <v>482.84</v>
      </c>
      <c r="DR73" s="286">
        <v>4370.7</v>
      </c>
      <c r="DS73" s="286">
        <v>24828.74</v>
      </c>
      <c r="DT73" s="286">
        <v>2783.46</v>
      </c>
      <c r="DU73" s="286">
        <v>0</v>
      </c>
      <c r="DV73" s="286">
        <v>0</v>
      </c>
      <c r="DW73" s="286">
        <v>0</v>
      </c>
      <c r="DX73" s="286">
        <v>0</v>
      </c>
      <c r="DY73" s="260"/>
      <c r="DZ73" s="260"/>
      <c r="EA73" s="260"/>
      <c r="EB73" s="260">
        <f t="shared" si="7"/>
        <v>0</v>
      </c>
      <c r="EC73" s="260">
        <f t="shared" si="8"/>
        <v>0</v>
      </c>
      <c r="ED73" s="260">
        <f t="shared" si="9"/>
        <v>0</v>
      </c>
      <c r="EE73" s="260">
        <f t="shared" si="10"/>
        <v>0</v>
      </c>
      <c r="EF73" s="260">
        <f t="shared" si="11"/>
        <v>0</v>
      </c>
      <c r="EG73" s="260">
        <f t="shared" si="12"/>
        <v>0</v>
      </c>
      <c r="EH73" s="260">
        <f t="shared" si="13"/>
        <v>0</v>
      </c>
    </row>
    <row r="74" spans="1:138">
      <c r="A74" s="266" t="s">
        <v>127</v>
      </c>
      <c r="B74" s="267">
        <v>1308127.3</v>
      </c>
      <c r="C74" s="267">
        <v>12701</v>
      </c>
      <c r="D74" s="267">
        <v>5940</v>
      </c>
      <c r="E74" s="267">
        <v>2878</v>
      </c>
      <c r="F74" s="267">
        <v>34570.54</v>
      </c>
      <c r="G74" s="267">
        <v>1801.53</v>
      </c>
      <c r="H74" s="267">
        <v>17033.400000000001</v>
      </c>
      <c r="I74" s="267">
        <v>6472</v>
      </c>
      <c r="J74" s="267">
        <v>0</v>
      </c>
      <c r="K74" s="267">
        <v>2618</v>
      </c>
      <c r="L74" s="267">
        <v>7933</v>
      </c>
      <c r="M74" s="267">
        <v>0</v>
      </c>
      <c r="N74" s="267">
        <v>5259.54</v>
      </c>
      <c r="O74" s="267">
        <v>11971</v>
      </c>
      <c r="P74" s="267">
        <v>979</v>
      </c>
      <c r="Q74" s="267">
        <v>4891</v>
      </c>
      <c r="R74" s="267">
        <v>2787</v>
      </c>
      <c r="S74" s="267">
        <v>0</v>
      </c>
      <c r="T74" s="267">
        <v>0</v>
      </c>
      <c r="U74" s="267">
        <v>0</v>
      </c>
      <c r="V74" s="267">
        <v>0</v>
      </c>
      <c r="W74" s="267">
        <v>0</v>
      </c>
      <c r="X74" s="267">
        <v>29711.94</v>
      </c>
      <c r="Y74" s="267">
        <v>412099.57</v>
      </c>
      <c r="Z74" s="267">
        <v>63045.8</v>
      </c>
      <c r="AA74" s="267">
        <v>15364</v>
      </c>
      <c r="AB74" s="267">
        <v>15600.48</v>
      </c>
      <c r="AC74" s="267">
        <v>15750.9</v>
      </c>
      <c r="AD74" s="267">
        <v>0</v>
      </c>
      <c r="AE74" s="267">
        <v>7500</v>
      </c>
      <c r="AF74" s="267">
        <v>631219.6</v>
      </c>
      <c r="AG74" s="267">
        <v>11511.94</v>
      </c>
      <c r="AH74" s="267">
        <v>3851</v>
      </c>
      <c r="AI74" s="267">
        <v>1361</v>
      </c>
      <c r="AJ74" s="267">
        <v>5526</v>
      </c>
      <c r="AK74" s="267">
        <v>5606</v>
      </c>
      <c r="AL74" s="267">
        <v>828</v>
      </c>
      <c r="AM74" s="267">
        <v>1028</v>
      </c>
      <c r="AN74" s="267">
        <v>21234.9</v>
      </c>
      <c r="AO74" s="267">
        <v>199886.52</v>
      </c>
      <c r="AP74" s="267">
        <v>42022.1</v>
      </c>
      <c r="AQ74" s="267">
        <v>81078.78</v>
      </c>
      <c r="AR74" s="267">
        <v>41912</v>
      </c>
      <c r="AS74" s="267">
        <v>22938.27</v>
      </c>
      <c r="AT74" s="267">
        <v>3027</v>
      </c>
      <c r="AU74" s="267">
        <v>0</v>
      </c>
      <c r="AV74" s="267">
        <v>7037</v>
      </c>
      <c r="AW74" s="267">
        <v>22320</v>
      </c>
      <c r="AX74" s="267">
        <v>24083.599999999999</v>
      </c>
      <c r="AY74" s="267">
        <v>9605.2000000000007</v>
      </c>
      <c r="AZ74" s="267">
        <v>11299.84</v>
      </c>
      <c r="BA74" s="267">
        <v>4300.6400000000003</v>
      </c>
      <c r="BB74" s="267">
        <v>1058</v>
      </c>
      <c r="BC74" s="267">
        <v>6491</v>
      </c>
      <c r="BD74" s="267">
        <v>13736</v>
      </c>
      <c r="BE74" s="267">
        <v>16455.05</v>
      </c>
      <c r="BF74" s="267">
        <v>593479.55000000005</v>
      </c>
      <c r="BG74" s="267">
        <v>18684.46</v>
      </c>
      <c r="BH74" s="267">
        <v>14014.55</v>
      </c>
      <c r="BI74" s="267">
        <v>16232.9</v>
      </c>
      <c r="BJ74" s="267">
        <v>19242</v>
      </c>
      <c r="BK74" s="267">
        <v>9679.7999999999993</v>
      </c>
      <c r="BL74" s="267">
        <v>11587</v>
      </c>
      <c r="BM74" s="267">
        <v>22415</v>
      </c>
      <c r="BN74" s="267">
        <v>16135</v>
      </c>
      <c r="BO74" s="267">
        <v>20407</v>
      </c>
      <c r="BP74" s="267">
        <v>9256.2099999999991</v>
      </c>
      <c r="BQ74" s="267">
        <v>36993.26</v>
      </c>
      <c r="BR74" s="267">
        <v>9907.7999999999993</v>
      </c>
      <c r="BS74" s="267">
        <v>29252</v>
      </c>
      <c r="BT74" s="267">
        <v>14744.5</v>
      </c>
      <c r="BU74" s="267">
        <v>3628</v>
      </c>
      <c r="BV74" s="267">
        <v>3848</v>
      </c>
      <c r="BW74" s="267">
        <v>11511</v>
      </c>
      <c r="BX74" s="267">
        <v>13242.9</v>
      </c>
      <c r="BY74" s="267">
        <v>2599</v>
      </c>
      <c r="BZ74" s="267">
        <v>5604</v>
      </c>
      <c r="CA74" s="267">
        <v>5540</v>
      </c>
      <c r="CB74" s="267">
        <v>4497</v>
      </c>
      <c r="CC74" s="267">
        <v>11705</v>
      </c>
      <c r="CD74" s="267">
        <v>4480</v>
      </c>
      <c r="CE74" s="267">
        <v>7512</v>
      </c>
      <c r="CF74" s="267">
        <v>12638.4</v>
      </c>
      <c r="CG74" s="267">
        <v>3454</v>
      </c>
      <c r="CH74" s="267">
        <v>2945.41</v>
      </c>
      <c r="CI74" s="267">
        <v>14846</v>
      </c>
      <c r="CJ74" s="267">
        <v>19464.150000000001</v>
      </c>
      <c r="CK74" s="267">
        <v>2371</v>
      </c>
      <c r="CL74" s="267">
        <v>3801.5</v>
      </c>
      <c r="CM74" s="267">
        <v>7198.09</v>
      </c>
      <c r="CN74" s="267">
        <v>11594</v>
      </c>
      <c r="CO74" s="267">
        <v>0</v>
      </c>
      <c r="CP74" s="267">
        <v>5555.6</v>
      </c>
      <c r="CQ74" s="267">
        <v>5935</v>
      </c>
      <c r="CR74" s="267">
        <v>360</v>
      </c>
      <c r="CS74" s="267">
        <v>7222.7</v>
      </c>
      <c r="CT74" s="267">
        <v>5554</v>
      </c>
      <c r="CU74" s="267">
        <v>8890</v>
      </c>
      <c r="CV74" s="267">
        <v>3650.79</v>
      </c>
      <c r="CW74" s="267">
        <v>3340</v>
      </c>
      <c r="CX74" s="267">
        <v>3127</v>
      </c>
      <c r="CY74" s="267">
        <v>5435</v>
      </c>
      <c r="CZ74" s="267">
        <v>3296</v>
      </c>
      <c r="DA74" s="267">
        <v>2140</v>
      </c>
      <c r="DB74" s="267">
        <v>6762.4</v>
      </c>
      <c r="DC74" s="267">
        <v>7366.83</v>
      </c>
      <c r="DD74" s="267">
        <v>21522.52</v>
      </c>
      <c r="DE74" s="267">
        <v>9707.7000000000007</v>
      </c>
      <c r="DF74" s="267">
        <v>5655</v>
      </c>
      <c r="DG74" s="267">
        <v>1382.21</v>
      </c>
      <c r="DH74" s="267">
        <v>4242.46</v>
      </c>
      <c r="DI74" s="267">
        <v>6538</v>
      </c>
      <c r="DJ74" s="267">
        <v>0</v>
      </c>
      <c r="DK74" s="267">
        <v>3421</v>
      </c>
      <c r="DL74" s="267">
        <v>0</v>
      </c>
      <c r="DM74" s="267">
        <v>9825</v>
      </c>
      <c r="DN74" s="267">
        <v>10623.4</v>
      </c>
      <c r="DO74" s="267">
        <v>9153.7999999999993</v>
      </c>
      <c r="DP74" s="281">
        <v>9456</v>
      </c>
      <c r="DQ74" s="281">
        <v>8725.11</v>
      </c>
      <c r="DR74" s="281">
        <v>7465</v>
      </c>
      <c r="DS74" s="281">
        <v>11002.1</v>
      </c>
      <c r="DT74" s="281">
        <v>5094</v>
      </c>
      <c r="DU74" s="281">
        <v>0</v>
      </c>
      <c r="DV74" s="281">
        <v>0</v>
      </c>
      <c r="DW74" s="281">
        <v>0</v>
      </c>
      <c r="DX74" s="281">
        <v>0</v>
      </c>
      <c r="EB74" s="260">
        <f t="shared" si="7"/>
        <v>0</v>
      </c>
      <c r="EC74" s="260">
        <f t="shared" si="8"/>
        <v>0</v>
      </c>
      <c r="ED74" s="260">
        <f t="shared" si="9"/>
        <v>0</v>
      </c>
      <c r="EE74" s="260">
        <f t="shared" si="10"/>
        <v>0</v>
      </c>
      <c r="EF74" s="260">
        <f t="shared" si="11"/>
        <v>0</v>
      </c>
      <c r="EG74" s="260">
        <f t="shared" si="12"/>
        <v>0</v>
      </c>
      <c r="EH74" s="260">
        <f t="shared" si="13"/>
        <v>0</v>
      </c>
    </row>
    <row r="75" spans="1:138">
      <c r="A75" s="266" t="s">
        <v>128</v>
      </c>
      <c r="B75" s="267">
        <v>672090.86</v>
      </c>
      <c r="C75" s="267">
        <v>20999.3</v>
      </c>
      <c r="D75" s="267">
        <v>0</v>
      </c>
      <c r="E75" s="267">
        <v>3384</v>
      </c>
      <c r="F75" s="267">
        <v>18133.46</v>
      </c>
      <c r="G75" s="267">
        <v>3517.4</v>
      </c>
      <c r="H75" s="267">
        <v>0</v>
      </c>
      <c r="I75" s="267">
        <v>1927.27</v>
      </c>
      <c r="J75" s="267">
        <v>0</v>
      </c>
      <c r="K75" s="267">
        <v>4879.93</v>
      </c>
      <c r="L75" s="267">
        <v>2479</v>
      </c>
      <c r="M75" s="267">
        <v>2217.7199999999998</v>
      </c>
      <c r="N75" s="267">
        <v>31172.28</v>
      </c>
      <c r="O75" s="267">
        <v>9215.0300000000007</v>
      </c>
      <c r="P75" s="267">
        <v>0</v>
      </c>
      <c r="Q75" s="267">
        <v>4616.9399999999996</v>
      </c>
      <c r="R75" s="267">
        <v>3457.4</v>
      </c>
      <c r="S75" s="267">
        <v>0</v>
      </c>
      <c r="T75" s="267">
        <v>0</v>
      </c>
      <c r="U75" s="267">
        <v>0</v>
      </c>
      <c r="V75" s="267">
        <v>0</v>
      </c>
      <c r="W75" s="267">
        <v>0</v>
      </c>
      <c r="X75" s="267">
        <v>43859.57</v>
      </c>
      <c r="Y75" s="267">
        <v>384745.9</v>
      </c>
      <c r="Z75" s="267">
        <v>20685.84</v>
      </c>
      <c r="AA75" s="267">
        <v>4152.4799999999996</v>
      </c>
      <c r="AB75" s="267">
        <v>7376.98</v>
      </c>
      <c r="AC75" s="267">
        <v>3313</v>
      </c>
      <c r="AD75" s="267">
        <v>0</v>
      </c>
      <c r="AE75" s="267">
        <v>5352.98</v>
      </c>
      <c r="AF75" s="267">
        <v>96604.38</v>
      </c>
      <c r="AG75" s="267">
        <v>2629.98</v>
      </c>
      <c r="AH75" s="267">
        <v>4320</v>
      </c>
      <c r="AI75" s="267">
        <v>11034.48</v>
      </c>
      <c r="AJ75" s="267">
        <v>8326.8700000000008</v>
      </c>
      <c r="AK75" s="267">
        <v>2134.27</v>
      </c>
      <c r="AL75" s="267">
        <v>6755.46</v>
      </c>
      <c r="AM75" s="267">
        <v>8658.51</v>
      </c>
      <c r="AN75" s="267">
        <v>32063.25</v>
      </c>
      <c r="AO75" s="267">
        <v>168578.94</v>
      </c>
      <c r="AP75" s="267">
        <v>33910.17</v>
      </c>
      <c r="AQ75" s="267">
        <v>56235.46</v>
      </c>
      <c r="AR75" s="267">
        <v>64481.42</v>
      </c>
      <c r="AS75" s="267">
        <v>19086.41</v>
      </c>
      <c r="AT75" s="267">
        <v>10390.25</v>
      </c>
      <c r="AU75" s="267">
        <v>0</v>
      </c>
      <c r="AV75" s="267">
        <v>5316</v>
      </c>
      <c r="AW75" s="267">
        <v>7452.7</v>
      </c>
      <c r="AX75" s="267">
        <v>4780.6400000000003</v>
      </c>
      <c r="AY75" s="267">
        <v>3136.5</v>
      </c>
      <c r="AZ75" s="267">
        <v>7029.81</v>
      </c>
      <c r="BA75" s="267">
        <v>347.17</v>
      </c>
      <c r="BB75" s="267">
        <v>15076.44</v>
      </c>
      <c r="BC75" s="267">
        <v>0</v>
      </c>
      <c r="BD75" s="267">
        <v>20044.849999999999</v>
      </c>
      <c r="BE75" s="267">
        <v>7999.38</v>
      </c>
      <c r="BF75" s="267">
        <v>53483.71</v>
      </c>
      <c r="BG75" s="267">
        <v>0</v>
      </c>
      <c r="BH75" s="267">
        <v>3713.88</v>
      </c>
      <c r="BI75" s="267">
        <v>1744.5</v>
      </c>
      <c r="BJ75" s="267">
        <v>0</v>
      </c>
      <c r="BK75" s="267">
        <v>1157</v>
      </c>
      <c r="BL75" s="267">
        <v>854.34</v>
      </c>
      <c r="BM75" s="267">
        <v>789.29</v>
      </c>
      <c r="BN75" s="267">
        <v>2130.17</v>
      </c>
      <c r="BO75" s="267">
        <v>4789.45</v>
      </c>
      <c r="BP75" s="267">
        <v>0</v>
      </c>
      <c r="BQ75" s="267">
        <v>1269.53</v>
      </c>
      <c r="BR75" s="267">
        <v>0</v>
      </c>
      <c r="BS75" s="267">
        <v>1170.28</v>
      </c>
      <c r="BT75" s="267">
        <v>0</v>
      </c>
      <c r="BU75" s="267">
        <v>0</v>
      </c>
      <c r="BV75" s="267">
        <v>468</v>
      </c>
      <c r="BW75" s="267">
        <v>0</v>
      </c>
      <c r="BX75" s="267">
        <v>712</v>
      </c>
      <c r="BY75" s="267">
        <v>0</v>
      </c>
      <c r="BZ75" s="267">
        <v>0</v>
      </c>
      <c r="CA75" s="267">
        <v>0</v>
      </c>
      <c r="CB75" s="267">
        <v>0</v>
      </c>
      <c r="CC75" s="267">
        <v>306</v>
      </c>
      <c r="CD75" s="267">
        <v>0</v>
      </c>
      <c r="CE75" s="267">
        <v>0</v>
      </c>
      <c r="CF75" s="267">
        <v>0</v>
      </c>
      <c r="CG75" s="267">
        <v>100</v>
      </c>
      <c r="CH75" s="267">
        <v>0</v>
      </c>
      <c r="CI75" s="267">
        <v>0</v>
      </c>
      <c r="CJ75" s="267">
        <v>3645.6</v>
      </c>
      <c r="CK75" s="267">
        <v>0</v>
      </c>
      <c r="CL75" s="267">
        <v>0</v>
      </c>
      <c r="CM75" s="267">
        <v>0</v>
      </c>
      <c r="CN75" s="267">
        <v>340</v>
      </c>
      <c r="CO75" s="267">
        <v>0</v>
      </c>
      <c r="CP75" s="267">
        <v>0</v>
      </c>
      <c r="CQ75" s="267">
        <v>301</v>
      </c>
      <c r="CR75" s="267">
        <v>0</v>
      </c>
      <c r="CS75" s="267">
        <v>0</v>
      </c>
      <c r="CT75" s="267">
        <v>0</v>
      </c>
      <c r="CU75" s="267">
        <v>1102</v>
      </c>
      <c r="CV75" s="267">
        <v>3644.52</v>
      </c>
      <c r="CW75" s="267">
        <v>2082</v>
      </c>
      <c r="CX75" s="267">
        <v>6225.39</v>
      </c>
      <c r="CY75" s="267">
        <v>0</v>
      </c>
      <c r="CZ75" s="267">
        <v>4649.96</v>
      </c>
      <c r="DA75" s="267">
        <v>0</v>
      </c>
      <c r="DB75" s="267">
        <v>0</v>
      </c>
      <c r="DC75" s="267">
        <v>0</v>
      </c>
      <c r="DD75" s="267">
        <v>0</v>
      </c>
      <c r="DE75" s="267">
        <v>1069.5</v>
      </c>
      <c r="DF75" s="267">
        <v>610.5</v>
      </c>
      <c r="DG75" s="267">
        <v>0</v>
      </c>
      <c r="DH75" s="267">
        <v>3275.3</v>
      </c>
      <c r="DI75" s="267">
        <v>0</v>
      </c>
      <c r="DJ75" s="267">
        <v>0</v>
      </c>
      <c r="DK75" s="267">
        <v>496</v>
      </c>
      <c r="DL75" s="267">
        <v>0</v>
      </c>
      <c r="DM75" s="267">
        <v>0</v>
      </c>
      <c r="DN75" s="267">
        <v>2504</v>
      </c>
      <c r="DO75" s="267">
        <v>314</v>
      </c>
      <c r="DP75" s="281">
        <v>0</v>
      </c>
      <c r="DQ75" s="281">
        <v>498</v>
      </c>
      <c r="DR75" s="281">
        <v>0</v>
      </c>
      <c r="DS75" s="281">
        <v>3521.5</v>
      </c>
      <c r="DT75" s="281">
        <v>0</v>
      </c>
      <c r="DU75" s="281">
        <v>0</v>
      </c>
      <c r="DV75" s="281">
        <v>0</v>
      </c>
      <c r="DW75" s="281">
        <v>0</v>
      </c>
      <c r="DX75" s="281">
        <v>0</v>
      </c>
      <c r="EB75" s="260">
        <f t="shared" si="7"/>
        <v>0</v>
      </c>
      <c r="EC75" s="260">
        <f t="shared" si="8"/>
        <v>0</v>
      </c>
      <c r="ED75" s="260">
        <f t="shared" si="9"/>
        <v>0</v>
      </c>
      <c r="EE75" s="260">
        <f t="shared" si="10"/>
        <v>0</v>
      </c>
      <c r="EF75" s="260">
        <f t="shared" si="11"/>
        <v>-8.5265128291212022E-13</v>
      </c>
      <c r="EG75" s="260">
        <f t="shared" si="12"/>
        <v>0</v>
      </c>
      <c r="EH75" s="260">
        <f t="shared" si="13"/>
        <v>0</v>
      </c>
    </row>
    <row r="76" spans="1:138">
      <c r="A76" s="266" t="s">
        <v>129</v>
      </c>
      <c r="B76" s="267">
        <v>121407.02</v>
      </c>
      <c r="C76" s="267">
        <v>0</v>
      </c>
      <c r="D76" s="267">
        <v>0</v>
      </c>
      <c r="E76" s="267">
        <v>0</v>
      </c>
      <c r="F76" s="267">
        <v>4915.08</v>
      </c>
      <c r="G76" s="267">
        <v>0</v>
      </c>
      <c r="H76" s="267">
        <v>0</v>
      </c>
      <c r="I76" s="267">
        <v>0</v>
      </c>
      <c r="J76" s="267">
        <v>0</v>
      </c>
      <c r="K76" s="267">
        <v>0</v>
      </c>
      <c r="L76" s="267">
        <v>0</v>
      </c>
      <c r="M76" s="267">
        <v>0</v>
      </c>
      <c r="N76" s="267">
        <v>489</v>
      </c>
      <c r="O76" s="267">
        <v>0</v>
      </c>
      <c r="P76" s="267">
        <v>0</v>
      </c>
      <c r="Q76" s="267">
        <v>0</v>
      </c>
      <c r="R76" s="267">
        <v>4660.1899999999996</v>
      </c>
      <c r="S76" s="267">
        <v>0</v>
      </c>
      <c r="T76" s="267">
        <v>0</v>
      </c>
      <c r="U76" s="267">
        <v>0</v>
      </c>
      <c r="V76" s="267">
        <v>0</v>
      </c>
      <c r="W76" s="267">
        <v>0</v>
      </c>
      <c r="X76" s="267">
        <v>11362.43</v>
      </c>
      <c r="Y76" s="267">
        <v>5759.11</v>
      </c>
      <c r="Z76" s="267">
        <v>7021.4</v>
      </c>
      <c r="AA76" s="267">
        <v>5923.05</v>
      </c>
      <c r="AB76" s="267">
        <v>988.4</v>
      </c>
      <c r="AC76" s="267">
        <v>1654.4</v>
      </c>
      <c r="AD76" s="267">
        <v>0</v>
      </c>
      <c r="AE76" s="267">
        <v>0</v>
      </c>
      <c r="AF76" s="267">
        <v>78633.960000000006</v>
      </c>
      <c r="AG76" s="267">
        <v>2793.73</v>
      </c>
      <c r="AH76" s="267">
        <v>1436.45</v>
      </c>
      <c r="AI76" s="267">
        <v>1436.45</v>
      </c>
      <c r="AJ76" s="267">
        <v>1423.95</v>
      </c>
      <c r="AK76" s="267">
        <v>1423.95</v>
      </c>
      <c r="AL76" s="267">
        <v>1423.95</v>
      </c>
      <c r="AM76" s="267">
        <v>1423.95</v>
      </c>
      <c r="AN76" s="267">
        <v>0</v>
      </c>
      <c r="AO76" s="267">
        <v>2450.14</v>
      </c>
      <c r="AP76" s="267">
        <v>0</v>
      </c>
      <c r="AQ76" s="267">
        <v>0</v>
      </c>
      <c r="AR76" s="267">
        <v>0</v>
      </c>
      <c r="AS76" s="267">
        <v>3308.97</v>
      </c>
      <c r="AT76" s="267">
        <v>0</v>
      </c>
      <c r="AU76" s="267">
        <v>0</v>
      </c>
      <c r="AV76" s="267">
        <v>1423.95</v>
      </c>
      <c r="AW76" s="267">
        <v>2873.7</v>
      </c>
      <c r="AX76" s="267">
        <v>0</v>
      </c>
      <c r="AY76" s="267">
        <v>2723.75</v>
      </c>
      <c r="AZ76" s="267">
        <v>988.4</v>
      </c>
      <c r="BA76" s="267">
        <v>0</v>
      </c>
      <c r="BB76" s="267">
        <v>0</v>
      </c>
      <c r="BC76" s="267">
        <v>0</v>
      </c>
      <c r="BD76" s="267">
        <v>0</v>
      </c>
      <c r="BE76" s="267">
        <v>0</v>
      </c>
      <c r="BF76" s="267">
        <v>78633.960000000006</v>
      </c>
      <c r="BG76" s="267">
        <v>3437.61</v>
      </c>
      <c r="BH76" s="267">
        <v>2262.19</v>
      </c>
      <c r="BI76" s="267">
        <v>1050</v>
      </c>
      <c r="BJ76" s="267">
        <v>2995</v>
      </c>
      <c r="BK76" s="267">
        <v>8487.4699999999993</v>
      </c>
      <c r="BL76" s="267">
        <v>5864.5</v>
      </c>
      <c r="BM76" s="267">
        <v>1455</v>
      </c>
      <c r="BN76" s="267">
        <v>2182</v>
      </c>
      <c r="BO76" s="267">
        <v>140.5</v>
      </c>
      <c r="BP76" s="267">
        <v>5088.13</v>
      </c>
      <c r="BQ76" s="267">
        <v>1059.9000000000001</v>
      </c>
      <c r="BR76" s="267">
        <v>546.29999999999995</v>
      </c>
      <c r="BS76" s="267">
        <v>5085.93</v>
      </c>
      <c r="BT76" s="267">
        <v>12065.39</v>
      </c>
      <c r="BU76" s="267">
        <v>338</v>
      </c>
      <c r="BV76" s="267">
        <v>1800</v>
      </c>
      <c r="BW76" s="267">
        <v>112</v>
      </c>
      <c r="BX76" s="267">
        <v>907.69</v>
      </c>
      <c r="BY76" s="267">
        <v>1809</v>
      </c>
      <c r="BZ76" s="267">
        <v>1182</v>
      </c>
      <c r="CA76" s="267">
        <v>0</v>
      </c>
      <c r="CB76" s="267">
        <v>3485</v>
      </c>
      <c r="CC76" s="267">
        <v>2527.7800000000002</v>
      </c>
      <c r="CD76" s="267">
        <v>0</v>
      </c>
      <c r="CE76" s="267">
        <v>857</v>
      </c>
      <c r="CF76" s="267">
        <v>562.41</v>
      </c>
      <c r="CG76" s="267">
        <v>0</v>
      </c>
      <c r="CH76" s="267">
        <v>0</v>
      </c>
      <c r="CI76" s="267">
        <v>30</v>
      </c>
      <c r="CJ76" s="267">
        <v>385</v>
      </c>
      <c r="CK76" s="267">
        <v>0</v>
      </c>
      <c r="CL76" s="267">
        <v>1754.3</v>
      </c>
      <c r="CM76" s="267">
        <v>0</v>
      </c>
      <c r="CN76" s="267">
        <v>0</v>
      </c>
      <c r="CO76" s="267">
        <v>0</v>
      </c>
      <c r="CP76" s="267">
        <v>847.5</v>
      </c>
      <c r="CQ76" s="267">
        <v>637.25</v>
      </c>
      <c r="CR76" s="267">
        <v>520</v>
      </c>
      <c r="CS76" s="267">
        <v>19.8</v>
      </c>
      <c r="CT76" s="267">
        <v>194</v>
      </c>
      <c r="CU76" s="267">
        <v>0</v>
      </c>
      <c r="CV76" s="267">
        <v>159.4</v>
      </c>
      <c r="CW76" s="267">
        <v>150</v>
      </c>
      <c r="CX76" s="267">
        <v>300</v>
      </c>
      <c r="CY76" s="267">
        <v>1183.25</v>
      </c>
      <c r="CZ76" s="267">
        <v>180</v>
      </c>
      <c r="DA76" s="267">
        <v>823.43</v>
      </c>
      <c r="DB76" s="267">
        <v>430</v>
      </c>
      <c r="DC76" s="267">
        <v>0</v>
      </c>
      <c r="DD76" s="267">
        <v>2433.5100000000002</v>
      </c>
      <c r="DE76" s="267">
        <v>343.88</v>
      </c>
      <c r="DF76" s="267">
        <v>1681.9</v>
      </c>
      <c r="DG76" s="267">
        <v>0</v>
      </c>
      <c r="DH76" s="267">
        <v>0</v>
      </c>
      <c r="DI76" s="267">
        <v>140</v>
      </c>
      <c r="DJ76" s="267">
        <v>0</v>
      </c>
      <c r="DK76" s="267">
        <v>168</v>
      </c>
      <c r="DL76" s="267">
        <v>0</v>
      </c>
      <c r="DM76" s="267">
        <v>92.83</v>
      </c>
      <c r="DN76" s="267">
        <v>128.21</v>
      </c>
      <c r="DO76" s="267">
        <v>255.9</v>
      </c>
      <c r="DP76" s="281">
        <v>355</v>
      </c>
      <c r="DQ76" s="281">
        <v>70</v>
      </c>
      <c r="DR76" s="281">
        <v>50</v>
      </c>
      <c r="DS76" s="281">
        <v>0</v>
      </c>
      <c r="DT76" s="281">
        <v>0</v>
      </c>
      <c r="DU76" s="281">
        <v>0</v>
      </c>
      <c r="DV76" s="281">
        <v>0</v>
      </c>
      <c r="DW76" s="281">
        <v>0</v>
      </c>
      <c r="DX76" s="281">
        <v>0</v>
      </c>
      <c r="EB76" s="260">
        <f t="shared" si="7"/>
        <v>0</v>
      </c>
      <c r="EC76" s="260">
        <f t="shared" si="8"/>
        <v>0</v>
      </c>
      <c r="ED76" s="260">
        <f t="shared" si="9"/>
        <v>0</v>
      </c>
      <c r="EE76" s="260">
        <f t="shared" si="10"/>
        <v>0</v>
      </c>
      <c r="EF76" s="260">
        <f t="shared" si="11"/>
        <v>0</v>
      </c>
      <c r="EG76" s="260">
        <f t="shared" si="12"/>
        <v>0</v>
      </c>
      <c r="EH76" s="260">
        <f t="shared" si="13"/>
        <v>0</v>
      </c>
    </row>
    <row r="77" spans="1:138">
      <c r="A77" s="266" t="s">
        <v>130</v>
      </c>
      <c r="B77" s="267">
        <v>174811.34</v>
      </c>
      <c r="C77" s="267">
        <v>0</v>
      </c>
      <c r="D77" s="267">
        <v>72995.740000000005</v>
      </c>
      <c r="E77" s="267">
        <v>868.93</v>
      </c>
      <c r="F77" s="267">
        <v>12980.58</v>
      </c>
      <c r="G77" s="267">
        <v>2519.42</v>
      </c>
      <c r="H77" s="267">
        <v>1398.06</v>
      </c>
      <c r="I77" s="267">
        <v>932.04</v>
      </c>
      <c r="J77" s="267">
        <v>0</v>
      </c>
      <c r="K77" s="267">
        <v>1019.42</v>
      </c>
      <c r="L77" s="267">
        <v>932.04</v>
      </c>
      <c r="M77" s="267">
        <v>509.71</v>
      </c>
      <c r="N77" s="267">
        <v>1208.74</v>
      </c>
      <c r="O77" s="267">
        <v>0</v>
      </c>
      <c r="P77" s="267">
        <v>922.33</v>
      </c>
      <c r="Q77" s="267">
        <v>7000.41</v>
      </c>
      <c r="R77" s="267">
        <v>7376.7</v>
      </c>
      <c r="S77" s="267">
        <v>0</v>
      </c>
      <c r="T77" s="267">
        <v>0</v>
      </c>
      <c r="U77" s="267">
        <v>0</v>
      </c>
      <c r="V77" s="267">
        <v>0</v>
      </c>
      <c r="W77" s="267">
        <v>0</v>
      </c>
      <c r="X77" s="267">
        <v>427.18</v>
      </c>
      <c r="Y77" s="267">
        <v>12226.26</v>
      </c>
      <c r="Z77" s="267">
        <v>1689.21</v>
      </c>
      <c r="AA77" s="267">
        <v>0</v>
      </c>
      <c r="AB77" s="267">
        <v>0</v>
      </c>
      <c r="AC77" s="267">
        <v>874.6</v>
      </c>
      <c r="AD77" s="267">
        <v>0</v>
      </c>
      <c r="AE77" s="267">
        <v>0</v>
      </c>
      <c r="AF77" s="267">
        <v>48929.97</v>
      </c>
      <c r="AG77" s="267">
        <v>0</v>
      </c>
      <c r="AH77" s="267">
        <v>0</v>
      </c>
      <c r="AI77" s="267">
        <v>0</v>
      </c>
      <c r="AJ77" s="267">
        <v>427.18</v>
      </c>
      <c r="AK77" s="267">
        <v>0</v>
      </c>
      <c r="AL77" s="267">
        <v>0</v>
      </c>
      <c r="AM77" s="267">
        <v>0</v>
      </c>
      <c r="AN77" s="267">
        <v>932.04</v>
      </c>
      <c r="AO77" s="267">
        <v>7766.99</v>
      </c>
      <c r="AP77" s="267">
        <v>631.07000000000005</v>
      </c>
      <c r="AQ77" s="267">
        <v>1786.74</v>
      </c>
      <c r="AR77" s="267">
        <v>1109.42</v>
      </c>
      <c r="AS77" s="267">
        <v>0</v>
      </c>
      <c r="AT77" s="267">
        <v>0</v>
      </c>
      <c r="AU77" s="267">
        <v>0</v>
      </c>
      <c r="AV77" s="267">
        <v>0</v>
      </c>
      <c r="AW77" s="267">
        <v>825.24</v>
      </c>
      <c r="AX77" s="267">
        <v>0</v>
      </c>
      <c r="AY77" s="267">
        <v>863.97</v>
      </c>
      <c r="AZ77" s="267">
        <v>0</v>
      </c>
      <c r="BA77" s="267">
        <v>0</v>
      </c>
      <c r="BB77" s="267">
        <v>2242.7199999999998</v>
      </c>
      <c r="BC77" s="267">
        <v>165.05</v>
      </c>
      <c r="BD77" s="267">
        <v>247.57</v>
      </c>
      <c r="BE77" s="267">
        <v>1135.92</v>
      </c>
      <c r="BF77" s="267">
        <v>45138.71</v>
      </c>
      <c r="BG77" s="267">
        <v>0</v>
      </c>
      <c r="BH77" s="267">
        <v>0</v>
      </c>
      <c r="BI77" s="267">
        <v>120</v>
      </c>
      <c r="BJ77" s="267">
        <v>0</v>
      </c>
      <c r="BK77" s="267">
        <v>7079.05</v>
      </c>
      <c r="BL77" s="267">
        <v>38.39</v>
      </c>
      <c r="BM77" s="267">
        <v>2451</v>
      </c>
      <c r="BN77" s="267">
        <v>3672</v>
      </c>
      <c r="BO77" s="267">
        <v>0</v>
      </c>
      <c r="BP77" s="267">
        <v>0</v>
      </c>
      <c r="BQ77" s="267">
        <v>4468</v>
      </c>
      <c r="BR77" s="267">
        <v>2991.45</v>
      </c>
      <c r="BS77" s="267">
        <v>1561</v>
      </c>
      <c r="BT77" s="267">
        <v>683.37</v>
      </c>
      <c r="BU77" s="267">
        <v>2880</v>
      </c>
      <c r="BV77" s="267">
        <v>0</v>
      </c>
      <c r="BW77" s="267">
        <v>0</v>
      </c>
      <c r="BX77" s="267">
        <v>1271.8399999999999</v>
      </c>
      <c r="BY77" s="267">
        <v>0</v>
      </c>
      <c r="BZ77" s="267">
        <v>366</v>
      </c>
      <c r="CA77" s="267">
        <v>0</v>
      </c>
      <c r="CB77" s="267">
        <v>0</v>
      </c>
      <c r="CC77" s="267">
        <v>0</v>
      </c>
      <c r="CD77" s="267">
        <v>0</v>
      </c>
      <c r="CE77" s="267">
        <v>0</v>
      </c>
      <c r="CF77" s="267">
        <v>0</v>
      </c>
      <c r="CG77" s="267">
        <v>0</v>
      </c>
      <c r="CH77" s="267">
        <v>0</v>
      </c>
      <c r="CI77" s="267">
        <v>0</v>
      </c>
      <c r="CJ77" s="267">
        <v>0</v>
      </c>
      <c r="CK77" s="267">
        <v>0</v>
      </c>
      <c r="CL77" s="267">
        <v>809</v>
      </c>
      <c r="CM77" s="267">
        <v>0</v>
      </c>
      <c r="CN77" s="267">
        <v>0</v>
      </c>
      <c r="CO77" s="267">
        <v>0</v>
      </c>
      <c r="CP77" s="267">
        <v>346.57</v>
      </c>
      <c r="CQ77" s="267">
        <v>0</v>
      </c>
      <c r="CR77" s="267">
        <v>697.9</v>
      </c>
      <c r="CS77" s="267">
        <v>0</v>
      </c>
      <c r="CT77" s="267">
        <v>0</v>
      </c>
      <c r="CU77" s="267">
        <v>477.89</v>
      </c>
      <c r="CV77" s="267">
        <v>0</v>
      </c>
      <c r="CW77" s="267">
        <v>0</v>
      </c>
      <c r="CX77" s="267">
        <v>937.12</v>
      </c>
      <c r="CY77" s="267">
        <v>200</v>
      </c>
      <c r="CZ77" s="267">
        <v>0</v>
      </c>
      <c r="DA77" s="267">
        <v>0</v>
      </c>
      <c r="DB77" s="267">
        <v>777.92</v>
      </c>
      <c r="DC77" s="267">
        <v>0</v>
      </c>
      <c r="DD77" s="267">
        <v>149.9</v>
      </c>
      <c r="DE77" s="267">
        <v>0</v>
      </c>
      <c r="DF77" s="267">
        <v>0</v>
      </c>
      <c r="DG77" s="267">
        <v>600</v>
      </c>
      <c r="DH77" s="267">
        <v>0</v>
      </c>
      <c r="DI77" s="267">
        <v>0</v>
      </c>
      <c r="DJ77" s="267">
        <v>0</v>
      </c>
      <c r="DK77" s="267">
        <v>0</v>
      </c>
      <c r="DL77" s="267">
        <v>0</v>
      </c>
      <c r="DM77" s="267">
        <v>0</v>
      </c>
      <c r="DN77" s="267">
        <v>0</v>
      </c>
      <c r="DO77" s="267">
        <v>388.98</v>
      </c>
      <c r="DP77" s="281">
        <v>0</v>
      </c>
      <c r="DQ77" s="281">
        <v>0</v>
      </c>
      <c r="DR77" s="281">
        <v>0</v>
      </c>
      <c r="DS77" s="281">
        <v>0</v>
      </c>
      <c r="DT77" s="281">
        <v>5163</v>
      </c>
      <c r="DU77" s="281">
        <v>0</v>
      </c>
      <c r="DV77" s="281">
        <v>461.51</v>
      </c>
      <c r="DW77" s="281">
        <v>6546.82</v>
      </c>
      <c r="DX77" s="281">
        <v>0</v>
      </c>
      <c r="EB77" s="260">
        <f t="shared" si="7"/>
        <v>0</v>
      </c>
      <c r="EC77" s="260">
        <f t="shared" si="8"/>
        <v>0</v>
      </c>
      <c r="ED77" s="260">
        <f t="shared" si="9"/>
        <v>0</v>
      </c>
      <c r="EE77" s="260">
        <f t="shared" si="10"/>
        <v>0</v>
      </c>
      <c r="EF77" s="260">
        <f t="shared" si="11"/>
        <v>0</v>
      </c>
      <c r="EG77" s="260">
        <f t="shared" si="12"/>
        <v>0</v>
      </c>
      <c r="EH77" s="260">
        <f t="shared" si="13"/>
        <v>0</v>
      </c>
    </row>
    <row r="78" spans="1:138">
      <c r="A78" s="266" t="s">
        <v>131</v>
      </c>
      <c r="B78" s="267">
        <v>53685.57</v>
      </c>
      <c r="C78" s="267">
        <v>0</v>
      </c>
      <c r="D78" s="267">
        <v>0</v>
      </c>
      <c r="E78" s="267">
        <v>998</v>
      </c>
      <c r="F78" s="267">
        <v>0</v>
      </c>
      <c r="G78" s="267">
        <v>0</v>
      </c>
      <c r="H78" s="267">
        <v>0</v>
      </c>
      <c r="I78" s="267">
        <v>0</v>
      </c>
      <c r="J78" s="267">
        <v>0</v>
      </c>
      <c r="K78" s="267">
        <v>0</v>
      </c>
      <c r="L78" s="267">
        <v>0</v>
      </c>
      <c r="M78" s="267">
        <v>0</v>
      </c>
      <c r="N78" s="267">
        <v>0</v>
      </c>
      <c r="O78" s="267">
        <v>0</v>
      </c>
      <c r="P78" s="267">
        <v>0</v>
      </c>
      <c r="Q78" s="267">
        <v>0</v>
      </c>
      <c r="R78" s="267">
        <v>2300</v>
      </c>
      <c r="S78" s="267">
        <v>0</v>
      </c>
      <c r="T78" s="267">
        <v>0</v>
      </c>
      <c r="U78" s="267">
        <v>0</v>
      </c>
      <c r="V78" s="267">
        <v>0</v>
      </c>
      <c r="W78" s="267">
        <v>0</v>
      </c>
      <c r="X78" s="267">
        <v>0</v>
      </c>
      <c r="Y78" s="267">
        <v>0</v>
      </c>
      <c r="Z78" s="267">
        <v>0</v>
      </c>
      <c r="AA78" s="267">
        <v>0</v>
      </c>
      <c r="AB78" s="267">
        <v>0</v>
      </c>
      <c r="AC78" s="267">
        <v>0</v>
      </c>
      <c r="AD78" s="267">
        <v>0</v>
      </c>
      <c r="AE78" s="267">
        <v>0</v>
      </c>
      <c r="AF78" s="267">
        <v>50387.57</v>
      </c>
      <c r="AG78" s="267">
        <v>0</v>
      </c>
      <c r="AH78" s="267">
        <v>0</v>
      </c>
      <c r="AI78" s="267">
        <v>0</v>
      </c>
      <c r="AJ78" s="267">
        <v>0</v>
      </c>
      <c r="AK78" s="267">
        <v>0</v>
      </c>
      <c r="AL78" s="267">
        <v>0</v>
      </c>
      <c r="AM78" s="267">
        <v>0</v>
      </c>
      <c r="AN78" s="267">
        <v>0</v>
      </c>
      <c r="AO78" s="267">
        <v>0</v>
      </c>
      <c r="AP78" s="267">
        <v>0</v>
      </c>
      <c r="AQ78" s="267">
        <v>0</v>
      </c>
      <c r="AR78" s="267">
        <v>0</v>
      </c>
      <c r="AS78" s="267">
        <v>0</v>
      </c>
      <c r="AT78" s="267">
        <v>0</v>
      </c>
      <c r="AU78" s="267">
        <v>0</v>
      </c>
      <c r="AV78" s="267">
        <v>0</v>
      </c>
      <c r="AW78" s="267">
        <v>0</v>
      </c>
      <c r="AX78" s="267">
        <v>0</v>
      </c>
      <c r="AY78" s="267">
        <v>0</v>
      </c>
      <c r="AZ78" s="267">
        <v>0</v>
      </c>
      <c r="BA78" s="267">
        <v>0</v>
      </c>
      <c r="BB78" s="267">
        <v>0</v>
      </c>
      <c r="BC78" s="267">
        <v>0</v>
      </c>
      <c r="BD78" s="267">
        <v>0</v>
      </c>
      <c r="BE78" s="267">
        <v>0</v>
      </c>
      <c r="BF78" s="267">
        <v>50387.57</v>
      </c>
      <c r="BG78" s="267">
        <v>0</v>
      </c>
      <c r="BH78" s="267">
        <v>0</v>
      </c>
      <c r="BI78" s="267">
        <v>3968.26</v>
      </c>
      <c r="BJ78" s="267">
        <v>0</v>
      </c>
      <c r="BK78" s="267">
        <v>0</v>
      </c>
      <c r="BL78" s="267">
        <v>0</v>
      </c>
      <c r="BM78" s="267">
        <v>0</v>
      </c>
      <c r="BN78" s="267">
        <v>9708.74</v>
      </c>
      <c r="BO78" s="267">
        <v>3968.25</v>
      </c>
      <c r="BP78" s="267">
        <v>0</v>
      </c>
      <c r="BQ78" s="267">
        <v>0</v>
      </c>
      <c r="BR78" s="267">
        <v>0</v>
      </c>
      <c r="BS78" s="267">
        <v>0</v>
      </c>
      <c r="BT78" s="267">
        <v>0</v>
      </c>
      <c r="BU78" s="267">
        <v>21359.22</v>
      </c>
      <c r="BV78" s="267">
        <v>0</v>
      </c>
      <c r="BW78" s="267">
        <v>0</v>
      </c>
      <c r="BX78" s="267">
        <v>0</v>
      </c>
      <c r="BY78" s="267">
        <v>0</v>
      </c>
      <c r="BZ78" s="267">
        <v>0</v>
      </c>
      <c r="CA78" s="267">
        <v>280</v>
      </c>
      <c r="CB78" s="267">
        <v>0</v>
      </c>
      <c r="CC78" s="267">
        <v>1941</v>
      </c>
      <c r="CD78" s="267">
        <v>0</v>
      </c>
      <c r="CE78" s="267">
        <v>4288.09</v>
      </c>
      <c r="CF78" s="267">
        <v>0</v>
      </c>
      <c r="CG78" s="267">
        <v>0</v>
      </c>
      <c r="CH78" s="267">
        <v>0</v>
      </c>
      <c r="CI78" s="267">
        <v>0</v>
      </c>
      <c r="CJ78" s="267">
        <v>0</v>
      </c>
      <c r="CK78" s="267">
        <v>673.01</v>
      </c>
      <c r="CL78" s="267">
        <v>0</v>
      </c>
      <c r="CM78" s="267">
        <v>0</v>
      </c>
      <c r="CN78" s="267">
        <v>0</v>
      </c>
      <c r="CO78" s="267">
        <v>0</v>
      </c>
      <c r="CP78" s="267">
        <v>0</v>
      </c>
      <c r="CQ78" s="267">
        <v>0</v>
      </c>
      <c r="CR78" s="267">
        <v>1683</v>
      </c>
      <c r="CS78" s="267">
        <v>0</v>
      </c>
      <c r="CT78" s="267">
        <v>0</v>
      </c>
      <c r="CU78" s="267">
        <v>718</v>
      </c>
      <c r="CV78" s="267">
        <v>0</v>
      </c>
      <c r="CW78" s="267">
        <v>0</v>
      </c>
      <c r="CX78" s="267">
        <v>0</v>
      </c>
      <c r="CY78" s="267">
        <v>100</v>
      </c>
      <c r="CZ78" s="267">
        <v>0</v>
      </c>
      <c r="DA78" s="267">
        <v>0</v>
      </c>
      <c r="DB78" s="267">
        <v>360</v>
      </c>
      <c r="DC78" s="267">
        <v>0</v>
      </c>
      <c r="DD78" s="267">
        <v>0</v>
      </c>
      <c r="DE78" s="267">
        <v>0</v>
      </c>
      <c r="DF78" s="267">
        <v>0</v>
      </c>
      <c r="DG78" s="267">
        <v>0</v>
      </c>
      <c r="DH78" s="267">
        <v>0</v>
      </c>
      <c r="DI78" s="267">
        <v>0</v>
      </c>
      <c r="DJ78" s="267">
        <v>0</v>
      </c>
      <c r="DK78" s="267">
        <v>340</v>
      </c>
      <c r="DL78" s="267">
        <v>0</v>
      </c>
      <c r="DM78" s="267">
        <v>0</v>
      </c>
      <c r="DN78" s="267">
        <v>1000</v>
      </c>
      <c r="DO78" s="267">
        <v>0</v>
      </c>
      <c r="DP78" s="281">
        <v>0</v>
      </c>
      <c r="DQ78" s="281">
        <v>0</v>
      </c>
      <c r="DR78" s="281">
        <v>0</v>
      </c>
      <c r="DS78" s="281">
        <v>0</v>
      </c>
      <c r="DT78" s="281">
        <v>0</v>
      </c>
      <c r="DU78" s="281">
        <v>0</v>
      </c>
      <c r="DV78" s="281">
        <v>0</v>
      </c>
      <c r="DW78" s="281">
        <v>0</v>
      </c>
      <c r="DX78" s="281">
        <v>0</v>
      </c>
      <c r="EB78" s="260">
        <f t="shared" si="7"/>
        <v>0</v>
      </c>
      <c r="EC78" s="260">
        <f t="shared" si="8"/>
        <v>0</v>
      </c>
      <c r="ED78" s="260">
        <f t="shared" si="9"/>
        <v>0</v>
      </c>
      <c r="EE78" s="260">
        <f t="shared" si="10"/>
        <v>0</v>
      </c>
      <c r="EF78" s="260">
        <f t="shared" si="11"/>
        <v>0</v>
      </c>
      <c r="EG78" s="260">
        <f t="shared" si="12"/>
        <v>0</v>
      </c>
      <c r="EH78" s="260">
        <f t="shared" si="13"/>
        <v>0</v>
      </c>
    </row>
    <row r="79" spans="1:138">
      <c r="A79" s="266" t="s">
        <v>132</v>
      </c>
      <c r="B79" s="267">
        <v>255013.4</v>
      </c>
      <c r="C79" s="267">
        <v>0</v>
      </c>
      <c r="D79" s="267">
        <v>0</v>
      </c>
      <c r="E79" s="267">
        <v>0</v>
      </c>
      <c r="F79" s="267">
        <v>0</v>
      </c>
      <c r="G79" s="267">
        <v>0</v>
      </c>
      <c r="H79" s="267">
        <v>0</v>
      </c>
      <c r="I79" s="267">
        <v>0</v>
      </c>
      <c r="J79" s="267">
        <v>0</v>
      </c>
      <c r="K79" s="267">
        <v>0</v>
      </c>
      <c r="L79" s="267">
        <v>0</v>
      </c>
      <c r="M79" s="267">
        <v>141509.43</v>
      </c>
      <c r="N79" s="267">
        <v>0</v>
      </c>
      <c r="O79" s="267">
        <v>0</v>
      </c>
      <c r="P79" s="267">
        <v>0</v>
      </c>
      <c r="Q79" s="267">
        <v>0</v>
      </c>
      <c r="R79" s="267">
        <v>0</v>
      </c>
      <c r="S79" s="267">
        <v>0</v>
      </c>
      <c r="T79" s="267">
        <v>0</v>
      </c>
      <c r="U79" s="267">
        <v>0</v>
      </c>
      <c r="V79" s="267">
        <v>0</v>
      </c>
      <c r="W79" s="267">
        <v>0</v>
      </c>
      <c r="X79" s="267">
        <v>23584.91</v>
      </c>
      <c r="Y79" s="267">
        <v>0</v>
      </c>
      <c r="Z79" s="267">
        <v>0</v>
      </c>
      <c r="AA79" s="267">
        <v>57366.21</v>
      </c>
      <c r="AB79" s="267">
        <v>0</v>
      </c>
      <c r="AC79" s="267">
        <v>0</v>
      </c>
      <c r="AD79" s="267">
        <v>0</v>
      </c>
      <c r="AE79" s="267">
        <v>0</v>
      </c>
      <c r="AF79" s="267">
        <v>32552.85</v>
      </c>
      <c r="AG79" s="267">
        <v>0</v>
      </c>
      <c r="AH79" s="267">
        <v>0</v>
      </c>
      <c r="AI79" s="267">
        <v>0</v>
      </c>
      <c r="AJ79" s="267">
        <v>20440.259999999998</v>
      </c>
      <c r="AK79" s="267">
        <v>0</v>
      </c>
      <c r="AL79" s="267">
        <v>3144.65</v>
      </c>
      <c r="AM79" s="267">
        <v>0</v>
      </c>
      <c r="AN79" s="267">
        <v>0</v>
      </c>
      <c r="AO79" s="267">
        <v>0</v>
      </c>
      <c r="AP79" s="267">
        <v>0</v>
      </c>
      <c r="AQ79" s="267">
        <v>0</v>
      </c>
      <c r="AR79" s="267">
        <v>0</v>
      </c>
      <c r="AS79" s="267">
        <v>0</v>
      </c>
      <c r="AT79" s="267">
        <v>0</v>
      </c>
      <c r="AU79" s="267">
        <v>0</v>
      </c>
      <c r="AV79" s="267">
        <v>0</v>
      </c>
      <c r="AW79" s="267">
        <v>0</v>
      </c>
      <c r="AX79" s="267">
        <v>0</v>
      </c>
      <c r="AY79" s="267">
        <v>0</v>
      </c>
      <c r="AZ79" s="267">
        <v>0</v>
      </c>
      <c r="BA79" s="267">
        <v>0</v>
      </c>
      <c r="BB79" s="267">
        <v>0</v>
      </c>
      <c r="BC79" s="267">
        <v>0</v>
      </c>
      <c r="BD79" s="267">
        <v>0</v>
      </c>
      <c r="BE79" s="267">
        <v>0</v>
      </c>
      <c r="BF79" s="267">
        <v>32552.85</v>
      </c>
      <c r="BG79" s="267">
        <v>974.2</v>
      </c>
      <c r="BH79" s="267">
        <v>1046.4000000000001</v>
      </c>
      <c r="BI79" s="267">
        <v>1257.46</v>
      </c>
      <c r="BJ79" s="267">
        <v>643.34</v>
      </c>
      <c r="BK79" s="267">
        <v>2761.87</v>
      </c>
      <c r="BL79" s="267">
        <v>2015.17</v>
      </c>
      <c r="BM79" s="267">
        <v>802.98</v>
      </c>
      <c r="BN79" s="267">
        <v>2840.86</v>
      </c>
      <c r="BO79" s="267">
        <v>434.96</v>
      </c>
      <c r="BP79" s="267">
        <v>433.25</v>
      </c>
      <c r="BQ79" s="267">
        <v>1601.67</v>
      </c>
      <c r="BR79" s="267">
        <v>1179.95</v>
      </c>
      <c r="BS79" s="267">
        <v>597.67999999999995</v>
      </c>
      <c r="BT79" s="267">
        <v>331.2</v>
      </c>
      <c r="BU79" s="267">
        <v>411.39</v>
      </c>
      <c r="BV79" s="267">
        <v>1361.1</v>
      </c>
      <c r="BW79" s="267">
        <v>795.21</v>
      </c>
      <c r="BX79" s="267">
        <v>645.51</v>
      </c>
      <c r="BY79" s="267">
        <v>683.75</v>
      </c>
      <c r="BZ79" s="267">
        <v>733.52</v>
      </c>
      <c r="CA79" s="267">
        <v>813.76</v>
      </c>
      <c r="CB79" s="267">
        <v>995.77</v>
      </c>
      <c r="CC79" s="267">
        <v>351.41</v>
      </c>
      <c r="CD79" s="267">
        <v>290.85000000000002</v>
      </c>
      <c r="CE79" s="267">
        <v>375.49</v>
      </c>
      <c r="CF79" s="267">
        <v>349.98</v>
      </c>
      <c r="CG79" s="267">
        <v>409.68</v>
      </c>
      <c r="CH79" s="267">
        <v>1003.48</v>
      </c>
      <c r="CI79" s="267">
        <v>487.41</v>
      </c>
      <c r="CJ79" s="267">
        <v>407.22</v>
      </c>
      <c r="CK79" s="267">
        <v>232.23</v>
      </c>
      <c r="CL79" s="267">
        <v>186.58</v>
      </c>
      <c r="CM79" s="267">
        <v>171.11</v>
      </c>
      <c r="CN79" s="267">
        <v>274.24</v>
      </c>
      <c r="CO79" s="267">
        <v>288.85000000000002</v>
      </c>
      <c r="CP79" s="267">
        <v>632.27</v>
      </c>
      <c r="CQ79" s="267">
        <v>1281.2</v>
      </c>
      <c r="CR79" s="267">
        <v>90.41</v>
      </c>
      <c r="CS79" s="267">
        <v>89.09</v>
      </c>
      <c r="CT79" s="267">
        <v>16.72</v>
      </c>
      <c r="CU79" s="267">
        <v>93.09</v>
      </c>
      <c r="CV79" s="267">
        <v>43.03</v>
      </c>
      <c r="CW79" s="267">
        <v>165.4</v>
      </c>
      <c r="CX79" s="267">
        <v>55.93</v>
      </c>
      <c r="CY79" s="267">
        <v>69.06</v>
      </c>
      <c r="CZ79" s="267">
        <v>63.81</v>
      </c>
      <c r="DA79" s="267">
        <v>69.92</v>
      </c>
      <c r="DB79" s="267">
        <v>127.45</v>
      </c>
      <c r="DC79" s="267">
        <v>91.43</v>
      </c>
      <c r="DD79" s="267">
        <v>216.54</v>
      </c>
      <c r="DE79" s="267">
        <v>37.78</v>
      </c>
      <c r="DF79" s="267">
        <v>81.39</v>
      </c>
      <c r="DG79" s="267">
        <v>47.83</v>
      </c>
      <c r="DH79" s="267">
        <v>149.53</v>
      </c>
      <c r="DI79" s="267">
        <v>83.44</v>
      </c>
      <c r="DJ79" s="267">
        <v>43.03</v>
      </c>
      <c r="DK79" s="267">
        <v>14.15</v>
      </c>
      <c r="DL79" s="267">
        <v>98.68</v>
      </c>
      <c r="DM79" s="267">
        <v>70.83</v>
      </c>
      <c r="DN79" s="267">
        <v>90.41</v>
      </c>
      <c r="DO79" s="267">
        <v>187.83</v>
      </c>
      <c r="DP79" s="281">
        <v>66.78</v>
      </c>
      <c r="DQ79" s="281">
        <v>16.61</v>
      </c>
      <c r="DR79" s="281">
        <v>142.86000000000001</v>
      </c>
      <c r="DS79" s="281">
        <v>57.59</v>
      </c>
      <c r="DT79" s="281">
        <v>69.23</v>
      </c>
      <c r="DU79" s="281">
        <v>0</v>
      </c>
      <c r="DV79" s="281">
        <v>0</v>
      </c>
      <c r="DW79" s="281">
        <v>0</v>
      </c>
      <c r="DX79" s="281">
        <v>0</v>
      </c>
      <c r="EB79" s="260">
        <f t="shared" si="7"/>
        <v>0</v>
      </c>
      <c r="EC79" s="260">
        <f t="shared" si="8"/>
        <v>0</v>
      </c>
      <c r="ED79" s="260">
        <f t="shared" si="9"/>
        <v>0</v>
      </c>
      <c r="EE79" s="260">
        <f t="shared" si="10"/>
        <v>0</v>
      </c>
      <c r="EF79" s="260">
        <f t="shared" si="11"/>
        <v>0</v>
      </c>
      <c r="EG79" s="260">
        <f t="shared" si="12"/>
        <v>0</v>
      </c>
      <c r="EH79" s="260">
        <f t="shared" si="13"/>
        <v>0</v>
      </c>
    </row>
    <row r="80" spans="1:138">
      <c r="A80" s="266" t="s">
        <v>133</v>
      </c>
      <c r="B80" s="267">
        <v>99302.65</v>
      </c>
      <c r="C80" s="267">
        <v>0</v>
      </c>
      <c r="D80" s="267">
        <v>0</v>
      </c>
      <c r="E80" s="267">
        <v>0</v>
      </c>
      <c r="F80" s="267">
        <v>0</v>
      </c>
      <c r="G80" s="267">
        <v>0</v>
      </c>
      <c r="H80" s="267">
        <v>0</v>
      </c>
      <c r="I80" s="267">
        <v>0</v>
      </c>
      <c r="J80" s="267">
        <v>0</v>
      </c>
      <c r="K80" s="267">
        <v>0</v>
      </c>
      <c r="L80" s="267">
        <v>0</v>
      </c>
      <c r="M80" s="267">
        <v>0</v>
      </c>
      <c r="N80" s="267">
        <v>0</v>
      </c>
      <c r="O80" s="267">
        <v>0</v>
      </c>
      <c r="P80" s="267">
        <v>0</v>
      </c>
      <c r="Q80" s="267">
        <v>0</v>
      </c>
      <c r="R80" s="267">
        <v>0</v>
      </c>
      <c r="S80" s="267">
        <v>0</v>
      </c>
      <c r="T80" s="267">
        <v>0</v>
      </c>
      <c r="U80" s="267">
        <v>0</v>
      </c>
      <c r="V80" s="267">
        <v>0</v>
      </c>
      <c r="W80" s="267">
        <v>0</v>
      </c>
      <c r="X80" s="267">
        <v>0</v>
      </c>
      <c r="Y80" s="267">
        <v>54534.92</v>
      </c>
      <c r="Z80" s="267">
        <v>0</v>
      </c>
      <c r="AA80" s="267">
        <v>5000</v>
      </c>
      <c r="AB80" s="267">
        <v>0</v>
      </c>
      <c r="AC80" s="267">
        <v>0</v>
      </c>
      <c r="AD80" s="267">
        <v>0</v>
      </c>
      <c r="AE80" s="267">
        <v>17475.73</v>
      </c>
      <c r="AF80" s="267">
        <v>22292</v>
      </c>
      <c r="AG80" s="267">
        <v>0</v>
      </c>
      <c r="AH80" s="267">
        <v>0</v>
      </c>
      <c r="AI80" s="267">
        <v>0</v>
      </c>
      <c r="AJ80" s="267">
        <v>0</v>
      </c>
      <c r="AK80" s="267">
        <v>0</v>
      </c>
      <c r="AL80" s="267">
        <v>0</v>
      </c>
      <c r="AM80" s="267">
        <v>0</v>
      </c>
      <c r="AN80" s="267">
        <v>-10603.09</v>
      </c>
      <c r="AO80" s="267">
        <v>39082.81</v>
      </c>
      <c r="AP80" s="267">
        <v>23449.68</v>
      </c>
      <c r="AQ80" s="267">
        <v>0</v>
      </c>
      <c r="AR80" s="267">
        <v>2605.52</v>
      </c>
      <c r="AS80" s="267">
        <v>0</v>
      </c>
      <c r="AT80" s="267">
        <v>0</v>
      </c>
      <c r="AU80" s="267">
        <v>0</v>
      </c>
      <c r="AV80" s="267">
        <v>0</v>
      </c>
      <c r="AW80" s="267">
        <v>0</v>
      </c>
      <c r="AX80" s="267">
        <v>0</v>
      </c>
      <c r="AY80" s="267">
        <v>0</v>
      </c>
      <c r="AZ80" s="267">
        <v>0</v>
      </c>
      <c r="BA80" s="267">
        <v>0</v>
      </c>
      <c r="BB80" s="267">
        <v>0</v>
      </c>
      <c r="BC80" s="267">
        <v>5000</v>
      </c>
      <c r="BD80" s="267">
        <v>0</v>
      </c>
      <c r="BE80" s="267">
        <v>0</v>
      </c>
      <c r="BF80" s="267">
        <v>17292</v>
      </c>
      <c r="BG80" s="267">
        <v>0</v>
      </c>
      <c r="BH80" s="267">
        <v>0</v>
      </c>
      <c r="BI80" s="267">
        <v>0</v>
      </c>
      <c r="BJ80" s="267">
        <v>0</v>
      </c>
      <c r="BK80" s="267">
        <v>0</v>
      </c>
      <c r="BL80" s="267">
        <v>0</v>
      </c>
      <c r="BM80" s="267">
        <v>0</v>
      </c>
      <c r="BN80" s="267">
        <v>0</v>
      </c>
      <c r="BO80" s="267">
        <v>0</v>
      </c>
      <c r="BP80" s="267">
        <v>0</v>
      </c>
      <c r="BQ80" s="267">
        <v>0</v>
      </c>
      <c r="BR80" s="267">
        <v>0</v>
      </c>
      <c r="BS80" s="267">
        <v>0</v>
      </c>
      <c r="BT80" s="267">
        <v>0</v>
      </c>
      <c r="BU80" s="267">
        <v>0</v>
      </c>
      <c r="BV80" s="267">
        <v>0</v>
      </c>
      <c r="BW80" s="267">
        <v>0</v>
      </c>
      <c r="BX80" s="267">
        <v>0</v>
      </c>
      <c r="BY80" s="267">
        <v>0</v>
      </c>
      <c r="BZ80" s="267">
        <v>0</v>
      </c>
      <c r="CA80" s="267">
        <v>0</v>
      </c>
      <c r="CB80" s="267">
        <v>0</v>
      </c>
      <c r="CC80" s="267">
        <v>0</v>
      </c>
      <c r="CD80" s="267">
        <v>0</v>
      </c>
      <c r="CE80" s="267">
        <v>0</v>
      </c>
      <c r="CF80" s="267">
        <v>0</v>
      </c>
      <c r="CG80" s="267">
        <v>0</v>
      </c>
      <c r="CH80" s="267">
        <v>0</v>
      </c>
      <c r="CI80" s="267">
        <v>0</v>
      </c>
      <c r="CJ80" s="267">
        <v>0</v>
      </c>
      <c r="CK80" s="267">
        <v>0</v>
      </c>
      <c r="CL80" s="267">
        <v>0</v>
      </c>
      <c r="CM80" s="267">
        <v>0</v>
      </c>
      <c r="CN80" s="267">
        <v>0</v>
      </c>
      <c r="CO80" s="267">
        <v>0</v>
      </c>
      <c r="CP80" s="267">
        <v>0</v>
      </c>
      <c r="CQ80" s="267">
        <v>0</v>
      </c>
      <c r="CR80" s="267">
        <v>0</v>
      </c>
      <c r="CS80" s="267">
        <v>0</v>
      </c>
      <c r="CT80" s="267">
        <v>0</v>
      </c>
      <c r="CU80" s="267">
        <v>0</v>
      </c>
      <c r="CV80" s="267">
        <v>0</v>
      </c>
      <c r="CW80" s="267">
        <v>0</v>
      </c>
      <c r="CX80" s="267">
        <v>0</v>
      </c>
      <c r="CY80" s="267">
        <v>0</v>
      </c>
      <c r="CZ80" s="267">
        <v>0</v>
      </c>
      <c r="DA80" s="267">
        <v>0</v>
      </c>
      <c r="DB80" s="267">
        <v>0</v>
      </c>
      <c r="DC80" s="267">
        <v>0</v>
      </c>
      <c r="DD80" s="267">
        <v>0</v>
      </c>
      <c r="DE80" s="267">
        <v>0</v>
      </c>
      <c r="DF80" s="267">
        <v>0</v>
      </c>
      <c r="DG80" s="267">
        <v>0</v>
      </c>
      <c r="DH80" s="267">
        <v>17292</v>
      </c>
      <c r="DI80" s="267">
        <v>0</v>
      </c>
      <c r="DJ80" s="267">
        <v>0</v>
      </c>
      <c r="DK80" s="267">
        <v>0</v>
      </c>
      <c r="DL80" s="267">
        <v>0</v>
      </c>
      <c r="DM80" s="267">
        <v>0</v>
      </c>
      <c r="DN80" s="267">
        <v>0</v>
      </c>
      <c r="DO80" s="267">
        <v>0</v>
      </c>
      <c r="DP80" s="281">
        <v>0</v>
      </c>
      <c r="DQ80" s="281">
        <v>0</v>
      </c>
      <c r="DR80" s="281">
        <v>0</v>
      </c>
      <c r="DS80" s="281">
        <v>0</v>
      </c>
      <c r="DT80" s="281">
        <v>0</v>
      </c>
      <c r="DU80" s="281">
        <v>0</v>
      </c>
      <c r="DV80" s="281">
        <v>0</v>
      </c>
      <c r="DW80" s="281">
        <v>0</v>
      </c>
      <c r="DX80" s="281">
        <v>0</v>
      </c>
      <c r="EB80" s="260">
        <f t="shared" si="7"/>
        <v>0</v>
      </c>
      <c r="EC80" s="260">
        <f t="shared" si="8"/>
        <v>0</v>
      </c>
      <c r="ED80" s="260">
        <f t="shared" si="9"/>
        <v>0</v>
      </c>
      <c r="EE80" s="260">
        <f t="shared" si="10"/>
        <v>0</v>
      </c>
      <c r="EF80" s="260">
        <f t="shared" si="11"/>
        <v>0</v>
      </c>
      <c r="EG80" s="260">
        <f t="shared" si="12"/>
        <v>0</v>
      </c>
      <c r="EH80" s="260">
        <f t="shared" si="13"/>
        <v>0</v>
      </c>
    </row>
    <row r="81" spans="1:138">
      <c r="A81" s="266" t="s">
        <v>134</v>
      </c>
      <c r="B81" s="267">
        <v>145255.72</v>
      </c>
      <c r="C81" s="267">
        <v>0</v>
      </c>
      <c r="D81" s="267">
        <v>0</v>
      </c>
      <c r="E81" s="267">
        <v>1970</v>
      </c>
      <c r="F81" s="267">
        <v>14729.38</v>
      </c>
      <c r="G81" s="267">
        <v>12258.29</v>
      </c>
      <c r="H81" s="267">
        <v>0</v>
      </c>
      <c r="I81" s="267">
        <v>0</v>
      </c>
      <c r="J81" s="267">
        <v>0</v>
      </c>
      <c r="K81" s="267">
        <v>397.77</v>
      </c>
      <c r="L81" s="267">
        <v>0</v>
      </c>
      <c r="M81" s="267">
        <v>0</v>
      </c>
      <c r="N81" s="267">
        <v>0</v>
      </c>
      <c r="O81" s="267">
        <v>122.33</v>
      </c>
      <c r="P81" s="267">
        <v>0</v>
      </c>
      <c r="Q81" s="267">
        <v>0</v>
      </c>
      <c r="R81" s="267">
        <v>0</v>
      </c>
      <c r="S81" s="267">
        <v>0</v>
      </c>
      <c r="T81" s="267">
        <v>0</v>
      </c>
      <c r="U81" s="267">
        <v>0</v>
      </c>
      <c r="V81" s="267">
        <v>0</v>
      </c>
      <c r="W81" s="267">
        <v>0</v>
      </c>
      <c r="X81" s="267">
        <v>5735</v>
      </c>
      <c r="Y81" s="267">
        <v>40273.51</v>
      </c>
      <c r="Z81" s="267">
        <v>293.20999999999998</v>
      </c>
      <c r="AA81" s="267">
        <v>12768.38</v>
      </c>
      <c r="AB81" s="267">
        <v>500.85</v>
      </c>
      <c r="AC81" s="267">
        <v>711.88</v>
      </c>
      <c r="AD81" s="267">
        <v>0</v>
      </c>
      <c r="AE81" s="267">
        <v>0</v>
      </c>
      <c r="AF81" s="267">
        <v>55495.12</v>
      </c>
      <c r="AG81" s="267">
        <v>5606.84</v>
      </c>
      <c r="AH81" s="267">
        <v>0</v>
      </c>
      <c r="AI81" s="267">
        <v>0</v>
      </c>
      <c r="AJ81" s="267">
        <v>0</v>
      </c>
      <c r="AK81" s="267">
        <v>0</v>
      </c>
      <c r="AL81" s="267">
        <v>128.16</v>
      </c>
      <c r="AM81" s="267">
        <v>0</v>
      </c>
      <c r="AN81" s="267">
        <v>9572.82</v>
      </c>
      <c r="AO81" s="267">
        <v>24941.02</v>
      </c>
      <c r="AP81" s="267">
        <v>2828.16</v>
      </c>
      <c r="AQ81" s="267">
        <v>1776.7</v>
      </c>
      <c r="AR81" s="267">
        <v>636</v>
      </c>
      <c r="AS81" s="267">
        <v>350.09</v>
      </c>
      <c r="AT81" s="267">
        <v>168.72</v>
      </c>
      <c r="AU81" s="267">
        <v>0</v>
      </c>
      <c r="AV81" s="267">
        <v>0</v>
      </c>
      <c r="AW81" s="267">
        <v>217.48</v>
      </c>
      <c r="AX81" s="267">
        <v>75.73</v>
      </c>
      <c r="AY81" s="267">
        <v>0</v>
      </c>
      <c r="AZ81" s="267">
        <v>500.85</v>
      </c>
      <c r="BA81" s="267">
        <v>0</v>
      </c>
      <c r="BB81" s="267">
        <v>64.08</v>
      </c>
      <c r="BC81" s="267">
        <v>0</v>
      </c>
      <c r="BD81" s="267">
        <v>0</v>
      </c>
      <c r="BE81" s="267">
        <v>46.5</v>
      </c>
      <c r="BF81" s="267">
        <v>55384.54</v>
      </c>
      <c r="BG81" s="267">
        <v>871.79</v>
      </c>
      <c r="BH81" s="267">
        <v>2620.4299999999998</v>
      </c>
      <c r="BI81" s="267">
        <v>540.51</v>
      </c>
      <c r="BJ81" s="267">
        <v>167.35</v>
      </c>
      <c r="BK81" s="267">
        <v>2544.27</v>
      </c>
      <c r="BL81" s="267">
        <v>594.02</v>
      </c>
      <c r="BM81" s="267">
        <v>0</v>
      </c>
      <c r="BN81" s="267">
        <v>611.11</v>
      </c>
      <c r="BO81" s="267">
        <v>0</v>
      </c>
      <c r="BP81" s="267">
        <v>0</v>
      </c>
      <c r="BQ81" s="267">
        <v>0</v>
      </c>
      <c r="BR81" s="267">
        <v>0</v>
      </c>
      <c r="BS81" s="267">
        <v>1861.54</v>
      </c>
      <c r="BT81" s="267">
        <v>3234.19</v>
      </c>
      <c r="BU81" s="267">
        <v>2131.11</v>
      </c>
      <c r="BV81" s="267">
        <v>5833.33</v>
      </c>
      <c r="BW81" s="267">
        <v>849.4</v>
      </c>
      <c r="BX81" s="267">
        <v>1090.5999999999999</v>
      </c>
      <c r="BY81" s="267">
        <v>102.56</v>
      </c>
      <c r="BZ81" s="267">
        <v>0</v>
      </c>
      <c r="CA81" s="267">
        <v>1054.7</v>
      </c>
      <c r="CB81" s="267">
        <v>1360.17</v>
      </c>
      <c r="CC81" s="267">
        <v>2220.5500000000002</v>
      </c>
      <c r="CD81" s="267">
        <v>645.98</v>
      </c>
      <c r="CE81" s="267">
        <v>963.93</v>
      </c>
      <c r="CF81" s="267">
        <v>757.78</v>
      </c>
      <c r="CG81" s="267">
        <v>1755.21</v>
      </c>
      <c r="CH81" s="267">
        <v>0</v>
      </c>
      <c r="CI81" s="267">
        <v>572.22</v>
      </c>
      <c r="CJ81" s="267">
        <v>557.77</v>
      </c>
      <c r="CK81" s="267">
        <v>325.3</v>
      </c>
      <c r="CL81" s="267">
        <v>291.62</v>
      </c>
      <c r="CM81" s="267">
        <v>425.81</v>
      </c>
      <c r="CN81" s="267">
        <v>983.68</v>
      </c>
      <c r="CO81" s="267">
        <v>162.05000000000001</v>
      </c>
      <c r="CP81" s="267">
        <v>0</v>
      </c>
      <c r="CQ81" s="267">
        <v>122.56</v>
      </c>
      <c r="CR81" s="267">
        <v>775.85</v>
      </c>
      <c r="CS81" s="267">
        <v>1047.18</v>
      </c>
      <c r="CT81" s="267">
        <v>1173.42</v>
      </c>
      <c r="CU81" s="267">
        <v>2502.56</v>
      </c>
      <c r="CV81" s="267">
        <v>466.5</v>
      </c>
      <c r="CW81" s="267">
        <v>1216.69</v>
      </c>
      <c r="CX81" s="267">
        <v>428.12</v>
      </c>
      <c r="CY81" s="267">
        <v>791.62</v>
      </c>
      <c r="CZ81" s="267">
        <v>0</v>
      </c>
      <c r="DA81" s="267">
        <v>406.02</v>
      </c>
      <c r="DB81" s="267">
        <v>310</v>
      </c>
      <c r="DC81" s="267">
        <v>495.73</v>
      </c>
      <c r="DD81" s="267">
        <v>1058.6300000000001</v>
      </c>
      <c r="DE81" s="267">
        <v>608.12</v>
      </c>
      <c r="DF81" s="267">
        <v>1629.23</v>
      </c>
      <c r="DG81" s="267">
        <v>191.11</v>
      </c>
      <c r="DH81" s="267">
        <v>639.32000000000005</v>
      </c>
      <c r="DI81" s="267">
        <v>156.41</v>
      </c>
      <c r="DJ81" s="267">
        <v>0</v>
      </c>
      <c r="DK81" s="267">
        <v>449.57</v>
      </c>
      <c r="DL81" s="267">
        <v>1494.4</v>
      </c>
      <c r="DM81" s="267">
        <v>549.53</v>
      </c>
      <c r="DN81" s="267">
        <v>801.2</v>
      </c>
      <c r="DO81" s="267">
        <v>1255.98</v>
      </c>
      <c r="DP81" s="281">
        <v>0</v>
      </c>
      <c r="DQ81" s="281">
        <v>0</v>
      </c>
      <c r="DR81" s="281">
        <v>323.58999999999997</v>
      </c>
      <c r="DS81" s="281">
        <v>227.18</v>
      </c>
      <c r="DT81" s="281">
        <v>1135.04</v>
      </c>
      <c r="DU81" s="281">
        <v>0</v>
      </c>
      <c r="DV81" s="281">
        <v>0</v>
      </c>
      <c r="DW81" s="281">
        <v>0</v>
      </c>
      <c r="DX81" s="281">
        <v>0</v>
      </c>
      <c r="EB81" s="260">
        <f t="shared" si="7"/>
        <v>0</v>
      </c>
      <c r="EC81" s="260">
        <f t="shared" si="8"/>
        <v>0</v>
      </c>
      <c r="ED81" s="260">
        <f t="shared" si="9"/>
        <v>0</v>
      </c>
      <c r="EE81" s="260">
        <f t="shared" si="10"/>
        <v>0</v>
      </c>
      <c r="EF81" s="260">
        <f t="shared" si="11"/>
        <v>0</v>
      </c>
      <c r="EG81" s="260">
        <f t="shared" si="12"/>
        <v>0</v>
      </c>
      <c r="EH81" s="260">
        <f t="shared" si="13"/>
        <v>0</v>
      </c>
    </row>
    <row r="82" spans="1:138">
      <c r="A82" s="266" t="s">
        <v>135</v>
      </c>
      <c r="B82" s="267">
        <v>5085.1499999999996</v>
      </c>
      <c r="C82" s="267">
        <v>0</v>
      </c>
      <c r="D82" s="267">
        <v>0</v>
      </c>
      <c r="E82" s="267">
        <v>558</v>
      </c>
      <c r="F82" s="267">
        <v>298</v>
      </c>
      <c r="G82" s="267">
        <v>0</v>
      </c>
      <c r="H82" s="267">
        <v>0</v>
      </c>
      <c r="I82" s="267">
        <v>0</v>
      </c>
      <c r="J82" s="267">
        <v>0</v>
      </c>
      <c r="K82" s="267">
        <v>0</v>
      </c>
      <c r="L82" s="267">
        <v>0</v>
      </c>
      <c r="M82" s="267">
        <v>0</v>
      </c>
      <c r="N82" s="267">
        <v>0</v>
      </c>
      <c r="O82" s="267">
        <v>0</v>
      </c>
      <c r="P82" s="267">
        <v>0</v>
      </c>
      <c r="Q82" s="267">
        <v>0</v>
      </c>
      <c r="R82" s="267">
        <v>0</v>
      </c>
      <c r="S82" s="267">
        <v>0</v>
      </c>
      <c r="T82" s="267">
        <v>0</v>
      </c>
      <c r="U82" s="267">
        <v>0</v>
      </c>
      <c r="V82" s="267">
        <v>0</v>
      </c>
      <c r="W82" s="267">
        <v>0</v>
      </c>
      <c r="X82" s="267">
        <v>0</v>
      </c>
      <c r="Y82" s="267">
        <v>0</v>
      </c>
      <c r="Z82" s="267">
        <v>417.15</v>
      </c>
      <c r="AA82" s="267">
        <v>140.6</v>
      </c>
      <c r="AB82" s="267">
        <v>0</v>
      </c>
      <c r="AC82" s="267">
        <v>0</v>
      </c>
      <c r="AD82" s="267">
        <v>0</v>
      </c>
      <c r="AE82" s="267">
        <v>0</v>
      </c>
      <c r="AF82" s="267">
        <v>3671.4</v>
      </c>
      <c r="AG82" s="267">
        <v>0</v>
      </c>
      <c r="AH82" s="267">
        <v>0</v>
      </c>
      <c r="AI82" s="267">
        <v>0</v>
      </c>
      <c r="AJ82" s="267">
        <v>0</v>
      </c>
      <c r="AK82" s="267">
        <v>0</v>
      </c>
      <c r="AL82" s="267">
        <v>0</v>
      </c>
      <c r="AM82" s="267">
        <v>0</v>
      </c>
      <c r="AN82" s="267">
        <v>0</v>
      </c>
      <c r="AO82" s="267">
        <v>0</v>
      </c>
      <c r="AP82" s="267">
        <v>0</v>
      </c>
      <c r="AQ82" s="267">
        <v>0</v>
      </c>
      <c r="AR82" s="267">
        <v>0</v>
      </c>
      <c r="AS82" s="267">
        <v>0</v>
      </c>
      <c r="AT82" s="267">
        <v>0</v>
      </c>
      <c r="AU82" s="267">
        <v>0</v>
      </c>
      <c r="AV82" s="267">
        <v>0</v>
      </c>
      <c r="AW82" s="267">
        <v>0</v>
      </c>
      <c r="AX82" s="267">
        <v>417.15</v>
      </c>
      <c r="AY82" s="267">
        <v>0</v>
      </c>
      <c r="AZ82" s="267">
        <v>0</v>
      </c>
      <c r="BA82" s="267">
        <v>0</v>
      </c>
      <c r="BB82" s="267">
        <v>0</v>
      </c>
      <c r="BC82" s="267">
        <v>0</v>
      </c>
      <c r="BD82" s="267">
        <v>0</v>
      </c>
      <c r="BE82" s="267">
        <v>0</v>
      </c>
      <c r="BF82" s="267">
        <v>3671.4</v>
      </c>
      <c r="BG82" s="267">
        <v>1176</v>
      </c>
      <c r="BH82" s="267">
        <v>0</v>
      </c>
      <c r="BI82" s="267">
        <v>0</v>
      </c>
      <c r="BJ82" s="267">
        <v>0</v>
      </c>
      <c r="BK82" s="267">
        <v>0</v>
      </c>
      <c r="BL82" s="267">
        <v>0</v>
      </c>
      <c r="BM82" s="267">
        <v>0</v>
      </c>
      <c r="BN82" s="267">
        <v>0</v>
      </c>
      <c r="BO82" s="267">
        <v>0</v>
      </c>
      <c r="BP82" s="267">
        <v>0</v>
      </c>
      <c r="BQ82" s="267">
        <v>0</v>
      </c>
      <c r="BR82" s="267">
        <v>0</v>
      </c>
      <c r="BS82" s="267">
        <v>0</v>
      </c>
      <c r="BT82" s="267">
        <v>0</v>
      </c>
      <c r="BU82" s="267">
        <v>0</v>
      </c>
      <c r="BV82" s="267">
        <v>0</v>
      </c>
      <c r="BW82" s="267">
        <v>0</v>
      </c>
      <c r="BX82" s="267">
        <v>0</v>
      </c>
      <c r="BY82" s="267">
        <v>0</v>
      </c>
      <c r="BZ82" s="267">
        <v>0</v>
      </c>
      <c r="CA82" s="267">
        <v>0</v>
      </c>
      <c r="CB82" s="267">
        <v>0</v>
      </c>
      <c r="CC82" s="267">
        <v>0</v>
      </c>
      <c r="CD82" s="267">
        <v>0</v>
      </c>
      <c r="CE82" s="267">
        <v>0</v>
      </c>
      <c r="CF82" s="267">
        <v>0</v>
      </c>
      <c r="CG82" s="267">
        <v>0</v>
      </c>
      <c r="CH82" s="267">
        <v>0</v>
      </c>
      <c r="CI82" s="267">
        <v>0</v>
      </c>
      <c r="CJ82" s="267">
        <v>120</v>
      </c>
      <c r="CK82" s="267">
        <v>0</v>
      </c>
      <c r="CL82" s="267">
        <v>0</v>
      </c>
      <c r="CM82" s="267">
        <v>0</v>
      </c>
      <c r="CN82" s="267">
        <v>0</v>
      </c>
      <c r="CO82" s="267">
        <v>0</v>
      </c>
      <c r="CP82" s="267">
        <v>0</v>
      </c>
      <c r="CQ82" s="267">
        <v>0</v>
      </c>
      <c r="CR82" s="267">
        <v>0</v>
      </c>
      <c r="CS82" s="267">
        <v>0</v>
      </c>
      <c r="CT82" s="267">
        <v>0</v>
      </c>
      <c r="CU82" s="267">
        <v>0</v>
      </c>
      <c r="CV82" s="267">
        <v>0</v>
      </c>
      <c r="CW82" s="267">
        <v>0</v>
      </c>
      <c r="CX82" s="267">
        <v>0</v>
      </c>
      <c r="CY82" s="267">
        <v>0</v>
      </c>
      <c r="CZ82" s="267">
        <v>0</v>
      </c>
      <c r="DA82" s="267">
        <v>0</v>
      </c>
      <c r="DB82" s="267">
        <v>1740</v>
      </c>
      <c r="DC82" s="267">
        <v>80.2</v>
      </c>
      <c r="DD82" s="267">
        <v>367.2</v>
      </c>
      <c r="DE82" s="267">
        <v>0</v>
      </c>
      <c r="DF82" s="267">
        <v>188</v>
      </c>
      <c r="DG82" s="267">
        <v>0</v>
      </c>
      <c r="DH82" s="267">
        <v>0</v>
      </c>
      <c r="DI82" s="267">
        <v>0</v>
      </c>
      <c r="DJ82" s="267">
        <v>0</v>
      </c>
      <c r="DK82" s="267">
        <v>0</v>
      </c>
      <c r="DL82" s="267">
        <v>0</v>
      </c>
      <c r="DM82" s="267">
        <v>0</v>
      </c>
      <c r="DN82" s="267">
        <v>0</v>
      </c>
      <c r="DO82" s="267">
        <v>0</v>
      </c>
      <c r="DP82" s="281">
        <v>0</v>
      </c>
      <c r="DQ82" s="281">
        <v>0</v>
      </c>
      <c r="DR82" s="281">
        <v>0</v>
      </c>
      <c r="DS82" s="281">
        <v>0</v>
      </c>
      <c r="DT82" s="281">
        <v>0</v>
      </c>
      <c r="DU82" s="281">
        <v>0</v>
      </c>
      <c r="DV82" s="281">
        <v>0</v>
      </c>
      <c r="DW82" s="281">
        <v>0</v>
      </c>
      <c r="DX82" s="281">
        <v>0</v>
      </c>
      <c r="EB82" s="260">
        <f t="shared" si="7"/>
        <v>0</v>
      </c>
      <c r="EC82" s="260">
        <f t="shared" si="8"/>
        <v>0</v>
      </c>
      <c r="ED82" s="260">
        <f t="shared" si="9"/>
        <v>0</v>
      </c>
      <c r="EE82" s="260">
        <f t="shared" si="10"/>
        <v>0</v>
      </c>
      <c r="EF82" s="260">
        <f t="shared" si="11"/>
        <v>0</v>
      </c>
      <c r="EG82" s="260">
        <f t="shared" si="12"/>
        <v>0</v>
      </c>
      <c r="EH82" s="260">
        <f t="shared" si="13"/>
        <v>0</v>
      </c>
    </row>
    <row r="83" spans="1:138">
      <c r="A83" s="266" t="s">
        <v>136</v>
      </c>
      <c r="B83" s="267">
        <v>1765.23</v>
      </c>
      <c r="C83" s="267">
        <v>0</v>
      </c>
      <c r="D83" s="267">
        <v>0</v>
      </c>
      <c r="E83" s="267">
        <v>0</v>
      </c>
      <c r="F83" s="267">
        <v>136</v>
      </c>
      <c r="G83" s="267">
        <v>132.61000000000001</v>
      </c>
      <c r="H83" s="267">
        <v>0</v>
      </c>
      <c r="I83" s="267">
        <v>0</v>
      </c>
      <c r="J83" s="267">
        <v>0</v>
      </c>
      <c r="K83" s="267">
        <v>1123</v>
      </c>
      <c r="L83" s="267">
        <v>0</v>
      </c>
      <c r="M83" s="267">
        <v>0</v>
      </c>
      <c r="N83" s="267">
        <v>0</v>
      </c>
      <c r="O83" s="267">
        <v>0</v>
      </c>
      <c r="P83" s="267">
        <v>0</v>
      </c>
      <c r="Q83" s="267">
        <v>0</v>
      </c>
      <c r="R83" s="267">
        <v>0</v>
      </c>
      <c r="S83" s="267">
        <v>0</v>
      </c>
      <c r="T83" s="267">
        <v>0</v>
      </c>
      <c r="U83" s="267">
        <v>0</v>
      </c>
      <c r="V83" s="267">
        <v>0</v>
      </c>
      <c r="W83" s="267">
        <v>0</v>
      </c>
      <c r="X83" s="267">
        <v>188</v>
      </c>
      <c r="Y83" s="267">
        <v>52</v>
      </c>
      <c r="Z83" s="267">
        <v>0</v>
      </c>
      <c r="AA83" s="267">
        <v>77</v>
      </c>
      <c r="AB83" s="267">
        <v>0</v>
      </c>
      <c r="AC83" s="267">
        <v>0</v>
      </c>
      <c r="AD83" s="267">
        <v>0</v>
      </c>
      <c r="AE83" s="267">
        <v>0</v>
      </c>
      <c r="AF83" s="267">
        <v>56.62</v>
      </c>
      <c r="AG83" s="267">
        <v>188</v>
      </c>
      <c r="AH83" s="267">
        <v>0</v>
      </c>
      <c r="AI83" s="267">
        <v>0</v>
      </c>
      <c r="AJ83" s="267">
        <v>0</v>
      </c>
      <c r="AK83" s="267">
        <v>0</v>
      </c>
      <c r="AL83" s="267">
        <v>0</v>
      </c>
      <c r="AM83" s="267">
        <v>0</v>
      </c>
      <c r="AN83" s="267">
        <v>0</v>
      </c>
      <c r="AO83" s="267">
        <v>0</v>
      </c>
      <c r="AP83" s="267">
        <v>52</v>
      </c>
      <c r="AQ83" s="267">
        <v>0</v>
      </c>
      <c r="AR83" s="267">
        <v>0</v>
      </c>
      <c r="AS83" s="267">
        <v>0</v>
      </c>
      <c r="AT83" s="267">
        <v>0</v>
      </c>
      <c r="AU83" s="267">
        <v>0</v>
      </c>
      <c r="AV83" s="267">
        <v>0</v>
      </c>
      <c r="AW83" s="267">
        <v>0</v>
      </c>
      <c r="AX83" s="267">
        <v>0</v>
      </c>
      <c r="AY83" s="267">
        <v>0</v>
      </c>
      <c r="AZ83" s="267">
        <v>0</v>
      </c>
      <c r="BA83" s="267">
        <v>0</v>
      </c>
      <c r="BB83" s="267">
        <v>0</v>
      </c>
      <c r="BC83" s="267">
        <v>0</v>
      </c>
      <c r="BD83" s="267">
        <v>0</v>
      </c>
      <c r="BE83" s="267">
        <v>0</v>
      </c>
      <c r="BF83" s="267">
        <v>56.62</v>
      </c>
      <c r="BG83" s="267">
        <v>0</v>
      </c>
      <c r="BH83" s="267">
        <v>0</v>
      </c>
      <c r="BI83" s="267">
        <v>0</v>
      </c>
      <c r="BJ83" s="267">
        <v>0</v>
      </c>
      <c r="BK83" s="267">
        <v>0</v>
      </c>
      <c r="BL83" s="267">
        <v>0</v>
      </c>
      <c r="BM83" s="267">
        <v>0</v>
      </c>
      <c r="BN83" s="267">
        <v>0</v>
      </c>
      <c r="BO83" s="267">
        <v>0</v>
      </c>
      <c r="BP83" s="267">
        <v>0</v>
      </c>
      <c r="BQ83" s="267">
        <v>0</v>
      </c>
      <c r="BR83" s="267">
        <v>0</v>
      </c>
      <c r="BS83" s="267">
        <v>0</v>
      </c>
      <c r="BT83" s="267">
        <v>0</v>
      </c>
      <c r="BU83" s="267">
        <v>0</v>
      </c>
      <c r="BV83" s="267">
        <v>0</v>
      </c>
      <c r="BW83" s="267">
        <v>0</v>
      </c>
      <c r="BX83" s="267">
        <v>0</v>
      </c>
      <c r="BY83" s="267">
        <v>0</v>
      </c>
      <c r="BZ83" s="267">
        <v>0</v>
      </c>
      <c r="CA83" s="267">
        <v>0</v>
      </c>
      <c r="CB83" s="267">
        <v>0</v>
      </c>
      <c r="CC83" s="267">
        <v>36.619999999999997</v>
      </c>
      <c r="CD83" s="267">
        <v>20</v>
      </c>
      <c r="CE83" s="267">
        <v>0</v>
      </c>
      <c r="CF83" s="267">
        <v>0</v>
      </c>
      <c r="CG83" s="267">
        <v>0</v>
      </c>
      <c r="CH83" s="267">
        <v>0</v>
      </c>
      <c r="CI83" s="267">
        <v>0</v>
      </c>
      <c r="CJ83" s="267">
        <v>0</v>
      </c>
      <c r="CK83" s="267">
        <v>0</v>
      </c>
      <c r="CL83" s="267">
        <v>0</v>
      </c>
      <c r="CM83" s="267">
        <v>0</v>
      </c>
      <c r="CN83" s="267">
        <v>0</v>
      </c>
      <c r="CO83" s="267">
        <v>0</v>
      </c>
      <c r="CP83" s="267">
        <v>0</v>
      </c>
      <c r="CQ83" s="267">
        <v>0</v>
      </c>
      <c r="CR83" s="267">
        <v>0</v>
      </c>
      <c r="CS83" s="267">
        <v>0</v>
      </c>
      <c r="CT83" s="267">
        <v>0</v>
      </c>
      <c r="CU83" s="267">
        <v>0</v>
      </c>
      <c r="CV83" s="267">
        <v>0</v>
      </c>
      <c r="CW83" s="267">
        <v>0</v>
      </c>
      <c r="CX83" s="267">
        <v>0</v>
      </c>
      <c r="CY83" s="267">
        <v>0</v>
      </c>
      <c r="CZ83" s="267">
        <v>0</v>
      </c>
      <c r="DA83" s="267">
        <v>0</v>
      </c>
      <c r="DB83" s="267">
        <v>0</v>
      </c>
      <c r="DC83" s="267">
        <v>0</v>
      </c>
      <c r="DD83" s="267">
        <v>0</v>
      </c>
      <c r="DE83" s="267">
        <v>0</v>
      </c>
      <c r="DF83" s="267">
        <v>0</v>
      </c>
      <c r="DG83" s="267">
        <v>0</v>
      </c>
      <c r="DH83" s="267">
        <v>0</v>
      </c>
      <c r="DI83" s="267">
        <v>0</v>
      </c>
      <c r="DJ83" s="267">
        <v>0</v>
      </c>
      <c r="DK83" s="267">
        <v>0</v>
      </c>
      <c r="DL83" s="267">
        <v>0</v>
      </c>
      <c r="DM83" s="267">
        <v>0</v>
      </c>
      <c r="DN83" s="267">
        <v>0</v>
      </c>
      <c r="DO83" s="267">
        <v>0</v>
      </c>
      <c r="DP83" s="281">
        <v>0</v>
      </c>
      <c r="DQ83" s="281">
        <v>0</v>
      </c>
      <c r="DR83" s="281">
        <v>0</v>
      </c>
      <c r="DS83" s="281">
        <v>0</v>
      </c>
      <c r="DT83" s="281">
        <v>0</v>
      </c>
      <c r="DU83" s="281">
        <v>0</v>
      </c>
      <c r="DV83" s="281">
        <v>0</v>
      </c>
      <c r="DW83" s="281">
        <v>0</v>
      </c>
      <c r="DX83" s="281">
        <v>0</v>
      </c>
      <c r="EB83" s="260">
        <f t="shared" si="7"/>
        <v>0</v>
      </c>
      <c r="EC83" s="260">
        <f t="shared" si="8"/>
        <v>0</v>
      </c>
      <c r="ED83" s="260">
        <f t="shared" si="9"/>
        <v>0</v>
      </c>
      <c r="EE83" s="260">
        <f t="shared" si="10"/>
        <v>0</v>
      </c>
      <c r="EF83" s="260">
        <f t="shared" si="11"/>
        <v>0</v>
      </c>
      <c r="EG83" s="260">
        <f t="shared" si="12"/>
        <v>0</v>
      </c>
      <c r="EH83" s="260">
        <f t="shared" si="13"/>
        <v>0</v>
      </c>
    </row>
    <row r="84" spans="1:138">
      <c r="A84" s="266" t="s">
        <v>137</v>
      </c>
      <c r="B84" s="267">
        <v>115781.86</v>
      </c>
      <c r="C84" s="267">
        <v>0</v>
      </c>
      <c r="D84" s="267">
        <v>0</v>
      </c>
      <c r="E84" s="267">
        <v>0</v>
      </c>
      <c r="F84" s="267">
        <v>73357.64</v>
      </c>
      <c r="G84" s="267">
        <v>0</v>
      </c>
      <c r="H84" s="267">
        <v>0</v>
      </c>
      <c r="I84" s="267">
        <v>0</v>
      </c>
      <c r="J84" s="267">
        <v>0</v>
      </c>
      <c r="K84" s="267">
        <v>3476</v>
      </c>
      <c r="L84" s="267">
        <v>0</v>
      </c>
      <c r="M84" s="267">
        <v>0</v>
      </c>
      <c r="N84" s="267">
        <v>0</v>
      </c>
      <c r="O84" s="267">
        <v>0</v>
      </c>
      <c r="P84" s="267">
        <v>0</v>
      </c>
      <c r="Q84" s="267">
        <v>0</v>
      </c>
      <c r="R84" s="267">
        <v>0</v>
      </c>
      <c r="S84" s="267">
        <v>0</v>
      </c>
      <c r="T84" s="267">
        <v>0</v>
      </c>
      <c r="U84" s="267">
        <v>0</v>
      </c>
      <c r="V84" s="267">
        <v>0</v>
      </c>
      <c r="W84" s="267">
        <v>0</v>
      </c>
      <c r="X84" s="267">
        <v>5410</v>
      </c>
      <c r="Y84" s="267">
        <v>0</v>
      </c>
      <c r="Z84" s="267">
        <v>0</v>
      </c>
      <c r="AA84" s="267">
        <v>0</v>
      </c>
      <c r="AB84" s="267">
        <v>1670.08</v>
      </c>
      <c r="AC84" s="267">
        <v>0</v>
      </c>
      <c r="AD84" s="267">
        <v>0</v>
      </c>
      <c r="AE84" s="267">
        <v>0</v>
      </c>
      <c r="AF84" s="267">
        <v>31868.14</v>
      </c>
      <c r="AG84" s="267">
        <v>5410</v>
      </c>
      <c r="AH84" s="267">
        <v>0</v>
      </c>
      <c r="AI84" s="267">
        <v>0</v>
      </c>
      <c r="AJ84" s="267">
        <v>0</v>
      </c>
      <c r="AK84" s="267">
        <v>0</v>
      </c>
      <c r="AL84" s="267">
        <v>0</v>
      </c>
      <c r="AM84" s="267">
        <v>0</v>
      </c>
      <c r="AN84" s="267">
        <v>0</v>
      </c>
      <c r="AO84" s="267">
        <v>0</v>
      </c>
      <c r="AP84" s="267">
        <v>0</v>
      </c>
      <c r="AQ84" s="267">
        <v>0</v>
      </c>
      <c r="AR84" s="267">
        <v>0</v>
      </c>
      <c r="AS84" s="267">
        <v>0</v>
      </c>
      <c r="AT84" s="267">
        <v>0</v>
      </c>
      <c r="AU84" s="267">
        <v>0</v>
      </c>
      <c r="AV84" s="267">
        <v>0</v>
      </c>
      <c r="AW84" s="267">
        <v>0</v>
      </c>
      <c r="AX84" s="267">
        <v>0</v>
      </c>
      <c r="AY84" s="267">
        <v>0</v>
      </c>
      <c r="AZ84" s="267">
        <v>1670.08</v>
      </c>
      <c r="BA84" s="267">
        <v>0</v>
      </c>
      <c r="BB84" s="267">
        <v>0</v>
      </c>
      <c r="BC84" s="267">
        <v>0</v>
      </c>
      <c r="BD84" s="267">
        <v>0</v>
      </c>
      <c r="BE84" s="267">
        <v>0</v>
      </c>
      <c r="BF84" s="267">
        <v>31868.14</v>
      </c>
      <c r="BG84" s="267">
        <v>75</v>
      </c>
      <c r="BH84" s="267">
        <v>0</v>
      </c>
      <c r="BI84" s="267">
        <v>1665</v>
      </c>
      <c r="BJ84" s="267">
        <v>8134.64</v>
      </c>
      <c r="BK84" s="267">
        <v>0</v>
      </c>
      <c r="BL84" s="267">
        <v>4500</v>
      </c>
      <c r="BM84" s="267">
        <v>6333.2</v>
      </c>
      <c r="BN84" s="267">
        <v>1128</v>
      </c>
      <c r="BO84" s="267">
        <v>344</v>
      </c>
      <c r="BP84" s="267">
        <v>0</v>
      </c>
      <c r="BQ84" s="267">
        <v>442</v>
      </c>
      <c r="BR84" s="267">
        <v>0</v>
      </c>
      <c r="BS84" s="267">
        <v>0</v>
      </c>
      <c r="BT84" s="267">
        <v>660</v>
      </c>
      <c r="BU84" s="267">
        <v>1081.55</v>
      </c>
      <c r="BV84" s="267">
        <v>847.75</v>
      </c>
      <c r="BW84" s="267">
        <v>560</v>
      </c>
      <c r="BX84" s="267">
        <v>0</v>
      </c>
      <c r="BY84" s="267">
        <v>0</v>
      </c>
      <c r="BZ84" s="267">
        <v>2250</v>
      </c>
      <c r="CA84" s="267">
        <v>1324</v>
      </c>
      <c r="CB84" s="267">
        <v>0</v>
      </c>
      <c r="CC84" s="267">
        <v>0</v>
      </c>
      <c r="CD84" s="267">
        <v>0</v>
      </c>
      <c r="CE84" s="267">
        <v>0</v>
      </c>
      <c r="CF84" s="267">
        <v>0</v>
      </c>
      <c r="CG84" s="267">
        <v>0</v>
      </c>
      <c r="CH84" s="267">
        <v>0</v>
      </c>
      <c r="CI84" s="267">
        <v>0</v>
      </c>
      <c r="CJ84" s="267">
        <v>0</v>
      </c>
      <c r="CK84" s="267">
        <v>0</v>
      </c>
      <c r="CL84" s="267">
        <v>0</v>
      </c>
      <c r="CM84" s="267">
        <v>0</v>
      </c>
      <c r="CN84" s="267">
        <v>0</v>
      </c>
      <c r="CO84" s="267">
        <v>0</v>
      </c>
      <c r="CP84" s="267">
        <v>0</v>
      </c>
      <c r="CQ84" s="267">
        <v>0</v>
      </c>
      <c r="CR84" s="267">
        <v>0</v>
      </c>
      <c r="CS84" s="267">
        <v>0</v>
      </c>
      <c r="CT84" s="267">
        <v>0</v>
      </c>
      <c r="CU84" s="267">
        <v>0</v>
      </c>
      <c r="CV84" s="267">
        <v>0</v>
      </c>
      <c r="CW84" s="267">
        <v>2523</v>
      </c>
      <c r="CX84" s="267">
        <v>0</v>
      </c>
      <c r="CY84" s="267">
        <v>0</v>
      </c>
      <c r="CZ84" s="267">
        <v>0</v>
      </c>
      <c r="DA84" s="267">
        <v>0</v>
      </c>
      <c r="DB84" s="267">
        <v>0</v>
      </c>
      <c r="DC84" s="267">
        <v>0</v>
      </c>
      <c r="DD84" s="267">
        <v>0</v>
      </c>
      <c r="DE84" s="267">
        <v>0</v>
      </c>
      <c r="DF84" s="267">
        <v>0</v>
      </c>
      <c r="DG84" s="267">
        <v>0</v>
      </c>
      <c r="DH84" s="267">
        <v>0</v>
      </c>
      <c r="DI84" s="267">
        <v>0</v>
      </c>
      <c r="DJ84" s="267">
        <v>0</v>
      </c>
      <c r="DK84" s="267">
        <v>0</v>
      </c>
      <c r="DL84" s="267">
        <v>0</v>
      </c>
      <c r="DM84" s="267">
        <v>0</v>
      </c>
      <c r="DN84" s="267">
        <v>0</v>
      </c>
      <c r="DO84" s="267">
        <v>0</v>
      </c>
      <c r="DP84" s="281">
        <v>0</v>
      </c>
      <c r="DQ84" s="281">
        <v>0</v>
      </c>
      <c r="DR84" s="281">
        <v>0</v>
      </c>
      <c r="DS84" s="281">
        <v>0</v>
      </c>
      <c r="DT84" s="281">
        <v>0</v>
      </c>
      <c r="DU84" s="281">
        <v>0</v>
      </c>
      <c r="DV84" s="281">
        <v>0</v>
      </c>
      <c r="DW84" s="281">
        <v>0</v>
      </c>
      <c r="DX84" s="281">
        <v>0</v>
      </c>
      <c r="EB84" s="260">
        <f t="shared" si="7"/>
        <v>0</v>
      </c>
      <c r="EC84" s="260">
        <f t="shared" si="8"/>
        <v>0</v>
      </c>
      <c r="ED84" s="260">
        <f t="shared" si="9"/>
        <v>0</v>
      </c>
      <c r="EE84" s="260">
        <f t="shared" si="10"/>
        <v>0</v>
      </c>
      <c r="EF84" s="260">
        <f t="shared" si="11"/>
        <v>0</v>
      </c>
      <c r="EG84" s="260">
        <f t="shared" si="12"/>
        <v>0</v>
      </c>
      <c r="EH84" s="260">
        <f t="shared" si="13"/>
        <v>0</v>
      </c>
    </row>
    <row r="85" spans="1:138">
      <c r="A85" s="266" t="s">
        <v>138</v>
      </c>
      <c r="B85" s="267">
        <v>366364.57</v>
      </c>
      <c r="C85" s="267">
        <v>0</v>
      </c>
      <c r="D85" s="267">
        <v>0</v>
      </c>
      <c r="E85" s="267">
        <v>0</v>
      </c>
      <c r="F85" s="267">
        <v>0</v>
      </c>
      <c r="G85" s="267">
        <v>0</v>
      </c>
      <c r="H85" s="267">
        <v>0</v>
      </c>
      <c r="I85" s="267">
        <v>0</v>
      </c>
      <c r="J85" s="267">
        <v>0</v>
      </c>
      <c r="K85" s="267">
        <v>0</v>
      </c>
      <c r="L85" s="267">
        <v>0</v>
      </c>
      <c r="M85" s="267">
        <v>0</v>
      </c>
      <c r="N85" s="267">
        <v>0</v>
      </c>
      <c r="O85" s="267">
        <v>0</v>
      </c>
      <c r="P85" s="267">
        <v>0</v>
      </c>
      <c r="Q85" s="267">
        <v>0</v>
      </c>
      <c r="R85" s="267">
        <v>0</v>
      </c>
      <c r="S85" s="267">
        <v>0</v>
      </c>
      <c r="T85" s="267">
        <v>0</v>
      </c>
      <c r="U85" s="267">
        <v>0</v>
      </c>
      <c r="V85" s="267">
        <v>0</v>
      </c>
      <c r="W85" s="267">
        <v>0</v>
      </c>
      <c r="X85" s="267">
        <v>0</v>
      </c>
      <c r="Y85" s="267">
        <v>0</v>
      </c>
      <c r="Z85" s="267">
        <v>0</v>
      </c>
      <c r="AA85" s="267">
        <v>0</v>
      </c>
      <c r="AB85" s="267">
        <v>0</v>
      </c>
      <c r="AC85" s="267">
        <v>0</v>
      </c>
      <c r="AD85" s="267">
        <v>0</v>
      </c>
      <c r="AE85" s="267">
        <v>0</v>
      </c>
      <c r="AF85" s="267">
        <v>366364.57</v>
      </c>
      <c r="AG85" s="267">
        <v>0</v>
      </c>
      <c r="AH85" s="267">
        <v>0</v>
      </c>
      <c r="AI85" s="267">
        <v>0</v>
      </c>
      <c r="AJ85" s="267">
        <v>0</v>
      </c>
      <c r="AK85" s="267">
        <v>0</v>
      </c>
      <c r="AL85" s="267">
        <v>0</v>
      </c>
      <c r="AM85" s="267">
        <v>0</v>
      </c>
      <c r="AN85" s="267">
        <v>0</v>
      </c>
      <c r="AO85" s="267">
        <v>0</v>
      </c>
      <c r="AP85" s="267">
        <v>0</v>
      </c>
      <c r="AQ85" s="267">
        <v>0</v>
      </c>
      <c r="AR85" s="267">
        <v>0</v>
      </c>
      <c r="AS85" s="267">
        <v>0</v>
      </c>
      <c r="AT85" s="267">
        <v>0</v>
      </c>
      <c r="AU85" s="267">
        <v>0</v>
      </c>
      <c r="AV85" s="267">
        <v>0</v>
      </c>
      <c r="AW85" s="267">
        <v>0</v>
      </c>
      <c r="AX85" s="267">
        <v>0</v>
      </c>
      <c r="AY85" s="267">
        <v>0</v>
      </c>
      <c r="AZ85" s="267">
        <v>0</v>
      </c>
      <c r="BA85" s="267">
        <v>0</v>
      </c>
      <c r="BB85" s="267">
        <v>0</v>
      </c>
      <c r="BC85" s="267">
        <v>0</v>
      </c>
      <c r="BD85" s="267">
        <v>0</v>
      </c>
      <c r="BE85" s="267">
        <v>0</v>
      </c>
      <c r="BF85" s="267">
        <v>366364.57</v>
      </c>
      <c r="BG85" s="267">
        <v>19965</v>
      </c>
      <c r="BH85" s="267">
        <v>0</v>
      </c>
      <c r="BI85" s="267">
        <v>43284</v>
      </c>
      <c r="BJ85" s="267">
        <v>17964</v>
      </c>
      <c r="BK85" s="267">
        <v>6355</v>
      </c>
      <c r="BL85" s="267">
        <v>0</v>
      </c>
      <c r="BM85" s="267">
        <v>4376</v>
      </c>
      <c r="BN85" s="267">
        <v>0</v>
      </c>
      <c r="BO85" s="267">
        <v>9681</v>
      </c>
      <c r="BP85" s="267">
        <v>9135</v>
      </c>
      <c r="BQ85" s="267">
        <v>0</v>
      </c>
      <c r="BR85" s="267">
        <v>941</v>
      </c>
      <c r="BS85" s="267">
        <v>2119</v>
      </c>
      <c r="BT85" s="267">
        <v>236</v>
      </c>
      <c r="BU85" s="267">
        <v>0</v>
      </c>
      <c r="BV85" s="267">
        <v>-12900</v>
      </c>
      <c r="BW85" s="267">
        <v>847</v>
      </c>
      <c r="BX85" s="267">
        <v>14950</v>
      </c>
      <c r="BY85" s="267">
        <v>231</v>
      </c>
      <c r="BZ85" s="267">
        <v>4305</v>
      </c>
      <c r="CA85" s="267">
        <v>5348</v>
      </c>
      <c r="CB85" s="267">
        <v>2562</v>
      </c>
      <c r="CC85" s="267">
        <v>5420</v>
      </c>
      <c r="CD85" s="267">
        <v>284</v>
      </c>
      <c r="CE85" s="267">
        <v>921</v>
      </c>
      <c r="CF85" s="267">
        <v>1830</v>
      </c>
      <c r="CG85" s="267">
        <v>8983</v>
      </c>
      <c r="CH85" s="267">
        <v>6670</v>
      </c>
      <c r="CI85" s="267">
        <v>10931</v>
      </c>
      <c r="CJ85" s="267">
        <v>123892</v>
      </c>
      <c r="CK85" s="267">
        <v>2525</v>
      </c>
      <c r="CL85" s="267">
        <v>993</v>
      </c>
      <c r="CM85" s="267">
        <v>0</v>
      </c>
      <c r="CN85" s="267">
        <v>0</v>
      </c>
      <c r="CO85" s="267">
        <v>1582</v>
      </c>
      <c r="CP85" s="267">
        <v>639</v>
      </c>
      <c r="CQ85" s="267">
        <v>15053</v>
      </c>
      <c r="CR85" s="267">
        <v>0</v>
      </c>
      <c r="CS85" s="267">
        <v>26</v>
      </c>
      <c r="CT85" s="267">
        <v>0</v>
      </c>
      <c r="CU85" s="267">
        <v>0</v>
      </c>
      <c r="CV85" s="267">
        <v>89</v>
      </c>
      <c r="CW85" s="267">
        <v>267</v>
      </c>
      <c r="CX85" s="267">
        <v>8495</v>
      </c>
      <c r="CY85" s="267">
        <v>836</v>
      </c>
      <c r="CZ85" s="267">
        <v>424</v>
      </c>
      <c r="DA85" s="267">
        <v>635</v>
      </c>
      <c r="DB85" s="267">
        <v>4956</v>
      </c>
      <c r="DC85" s="267">
        <v>5483</v>
      </c>
      <c r="DD85" s="267">
        <v>447</v>
      </c>
      <c r="DE85" s="267">
        <v>3554</v>
      </c>
      <c r="DF85" s="267">
        <v>433</v>
      </c>
      <c r="DG85" s="267">
        <v>0</v>
      </c>
      <c r="DH85" s="267">
        <v>157</v>
      </c>
      <c r="DI85" s="267">
        <v>2007</v>
      </c>
      <c r="DJ85" s="267">
        <v>747</v>
      </c>
      <c r="DK85" s="267">
        <v>7213</v>
      </c>
      <c r="DL85" s="267">
        <v>281</v>
      </c>
      <c r="DM85" s="267">
        <v>0</v>
      </c>
      <c r="DN85" s="267">
        <v>1049</v>
      </c>
      <c r="DO85" s="267">
        <v>2091.5700000000002</v>
      </c>
      <c r="DP85" s="281">
        <v>4908</v>
      </c>
      <c r="DQ85" s="281">
        <v>1916</v>
      </c>
      <c r="DR85" s="281">
        <v>0</v>
      </c>
      <c r="DS85" s="281">
        <v>9228</v>
      </c>
      <c r="DT85" s="281">
        <v>2000</v>
      </c>
      <c r="DU85" s="281">
        <v>0</v>
      </c>
      <c r="DV85" s="281">
        <v>0</v>
      </c>
      <c r="DW85" s="281">
        <v>0</v>
      </c>
      <c r="DX85" s="281">
        <v>0</v>
      </c>
      <c r="EB85" s="260">
        <f t="shared" si="7"/>
        <v>0</v>
      </c>
      <c r="EC85" s="260">
        <f t="shared" si="8"/>
        <v>0</v>
      </c>
      <c r="ED85" s="260">
        <f t="shared" si="9"/>
        <v>0</v>
      </c>
      <c r="EE85" s="260">
        <f t="shared" si="10"/>
        <v>0</v>
      </c>
      <c r="EF85" s="260">
        <f t="shared" si="11"/>
        <v>0</v>
      </c>
      <c r="EG85" s="260">
        <f t="shared" si="12"/>
        <v>0</v>
      </c>
      <c r="EH85" s="260">
        <f t="shared" si="13"/>
        <v>0</v>
      </c>
    </row>
    <row r="86" spans="1:138">
      <c r="A86" s="266" t="s">
        <v>139</v>
      </c>
      <c r="B86" s="267">
        <v>0</v>
      </c>
      <c r="C86" s="267">
        <v>0</v>
      </c>
      <c r="D86" s="267">
        <v>0</v>
      </c>
      <c r="E86" s="267">
        <v>0</v>
      </c>
      <c r="F86" s="267">
        <v>0</v>
      </c>
      <c r="G86" s="267">
        <v>0</v>
      </c>
      <c r="H86" s="267">
        <v>0</v>
      </c>
      <c r="I86" s="267">
        <v>0</v>
      </c>
      <c r="J86" s="267">
        <v>0</v>
      </c>
      <c r="K86" s="267">
        <v>0</v>
      </c>
      <c r="L86" s="267">
        <v>0</v>
      </c>
      <c r="M86" s="267">
        <v>0</v>
      </c>
      <c r="N86" s="267">
        <v>0</v>
      </c>
      <c r="O86" s="267">
        <v>0</v>
      </c>
      <c r="P86" s="267">
        <v>0</v>
      </c>
      <c r="Q86" s="267">
        <v>0</v>
      </c>
      <c r="R86" s="267">
        <v>0</v>
      </c>
      <c r="S86" s="267">
        <v>0</v>
      </c>
      <c r="T86" s="267">
        <v>0</v>
      </c>
      <c r="U86" s="267">
        <v>0</v>
      </c>
      <c r="V86" s="267">
        <v>0</v>
      </c>
      <c r="W86" s="267">
        <v>0</v>
      </c>
      <c r="X86" s="267">
        <v>0</v>
      </c>
      <c r="Y86" s="267">
        <v>0</v>
      </c>
      <c r="Z86" s="267">
        <v>0</v>
      </c>
      <c r="AA86" s="267">
        <v>0</v>
      </c>
      <c r="AB86" s="267">
        <v>0</v>
      </c>
      <c r="AC86" s="267">
        <v>0</v>
      </c>
      <c r="AD86" s="267">
        <v>0</v>
      </c>
      <c r="AE86" s="267">
        <v>0</v>
      </c>
      <c r="AF86" s="267">
        <v>0</v>
      </c>
      <c r="AG86" s="267">
        <v>0</v>
      </c>
      <c r="AH86" s="267">
        <v>0</v>
      </c>
      <c r="AI86" s="267">
        <v>0</v>
      </c>
      <c r="AJ86" s="267">
        <v>0</v>
      </c>
      <c r="AK86" s="267">
        <v>0</v>
      </c>
      <c r="AL86" s="267">
        <v>0</v>
      </c>
      <c r="AM86" s="267">
        <v>0</v>
      </c>
      <c r="AN86" s="267">
        <v>0</v>
      </c>
      <c r="AO86" s="267">
        <v>0</v>
      </c>
      <c r="AP86" s="267">
        <v>0</v>
      </c>
      <c r="AQ86" s="267">
        <v>0</v>
      </c>
      <c r="AR86" s="267">
        <v>0</v>
      </c>
      <c r="AS86" s="267">
        <v>0</v>
      </c>
      <c r="AT86" s="267">
        <v>0</v>
      </c>
      <c r="AU86" s="267">
        <v>0</v>
      </c>
      <c r="AV86" s="267">
        <v>0</v>
      </c>
      <c r="AW86" s="267">
        <v>0</v>
      </c>
      <c r="AX86" s="267">
        <v>0</v>
      </c>
      <c r="AY86" s="267">
        <v>0</v>
      </c>
      <c r="AZ86" s="267">
        <v>0</v>
      </c>
      <c r="BA86" s="267">
        <v>0</v>
      </c>
      <c r="BB86" s="267">
        <v>0</v>
      </c>
      <c r="BC86" s="267">
        <v>0</v>
      </c>
      <c r="BD86" s="267">
        <v>0</v>
      </c>
      <c r="BE86" s="267">
        <v>0</v>
      </c>
      <c r="BF86" s="267">
        <v>0</v>
      </c>
      <c r="BG86" s="267">
        <v>0</v>
      </c>
      <c r="BH86" s="267">
        <v>0</v>
      </c>
      <c r="BI86" s="267">
        <v>0</v>
      </c>
      <c r="BJ86" s="267">
        <v>0</v>
      </c>
      <c r="BK86" s="267">
        <v>0</v>
      </c>
      <c r="BL86" s="267">
        <v>0</v>
      </c>
      <c r="BM86" s="267">
        <v>0</v>
      </c>
      <c r="BN86" s="267">
        <v>0</v>
      </c>
      <c r="BO86" s="267">
        <v>0</v>
      </c>
      <c r="BP86" s="267">
        <v>0</v>
      </c>
      <c r="BQ86" s="267">
        <v>0</v>
      </c>
      <c r="BR86" s="267">
        <v>0</v>
      </c>
      <c r="BS86" s="267">
        <v>0</v>
      </c>
      <c r="BT86" s="267">
        <v>0</v>
      </c>
      <c r="BU86" s="267">
        <v>0</v>
      </c>
      <c r="BV86" s="267">
        <v>0</v>
      </c>
      <c r="BW86" s="267">
        <v>0</v>
      </c>
      <c r="BX86" s="267">
        <v>0</v>
      </c>
      <c r="BY86" s="267">
        <v>0</v>
      </c>
      <c r="BZ86" s="267">
        <v>0</v>
      </c>
      <c r="CA86" s="267">
        <v>0</v>
      </c>
      <c r="CB86" s="267">
        <v>0</v>
      </c>
      <c r="CC86" s="267">
        <v>0</v>
      </c>
      <c r="CD86" s="267">
        <v>0</v>
      </c>
      <c r="CE86" s="267">
        <v>0</v>
      </c>
      <c r="CF86" s="267">
        <v>0</v>
      </c>
      <c r="CG86" s="267">
        <v>0</v>
      </c>
      <c r="CH86" s="267">
        <v>0</v>
      </c>
      <c r="CI86" s="267">
        <v>0</v>
      </c>
      <c r="CJ86" s="267">
        <v>0</v>
      </c>
      <c r="CK86" s="267">
        <v>0</v>
      </c>
      <c r="CL86" s="267">
        <v>0</v>
      </c>
      <c r="CM86" s="267">
        <v>0</v>
      </c>
      <c r="CN86" s="267">
        <v>0</v>
      </c>
      <c r="CO86" s="267">
        <v>0</v>
      </c>
      <c r="CP86" s="267">
        <v>0</v>
      </c>
      <c r="CQ86" s="267">
        <v>0</v>
      </c>
      <c r="CR86" s="267">
        <v>0</v>
      </c>
      <c r="CS86" s="267">
        <v>0</v>
      </c>
      <c r="CT86" s="267">
        <v>0</v>
      </c>
      <c r="CU86" s="267">
        <v>0</v>
      </c>
      <c r="CV86" s="267">
        <v>0</v>
      </c>
      <c r="CW86" s="267">
        <v>0</v>
      </c>
      <c r="CX86" s="267">
        <v>0</v>
      </c>
      <c r="CY86" s="267">
        <v>0</v>
      </c>
      <c r="CZ86" s="267">
        <v>0</v>
      </c>
      <c r="DA86" s="267">
        <v>0</v>
      </c>
      <c r="DB86" s="267">
        <v>0</v>
      </c>
      <c r="DC86" s="267">
        <v>0</v>
      </c>
      <c r="DD86" s="267">
        <v>0</v>
      </c>
      <c r="DE86" s="267">
        <v>0</v>
      </c>
      <c r="DF86" s="267">
        <v>0</v>
      </c>
      <c r="DG86" s="267">
        <v>0</v>
      </c>
      <c r="DH86" s="267">
        <v>0</v>
      </c>
      <c r="DI86" s="267">
        <v>0</v>
      </c>
      <c r="DJ86" s="267">
        <v>0</v>
      </c>
      <c r="DK86" s="267">
        <v>0</v>
      </c>
      <c r="DL86" s="267">
        <v>0</v>
      </c>
      <c r="DM86" s="267">
        <v>0</v>
      </c>
      <c r="DN86" s="267">
        <v>0</v>
      </c>
      <c r="DO86" s="267">
        <v>0</v>
      </c>
      <c r="DP86" s="281">
        <v>0</v>
      </c>
      <c r="DQ86" s="281">
        <v>0</v>
      </c>
      <c r="DR86" s="281">
        <v>0</v>
      </c>
      <c r="DS86" s="281">
        <v>0</v>
      </c>
      <c r="DT86" s="281">
        <v>0</v>
      </c>
      <c r="DU86" s="281">
        <v>0</v>
      </c>
      <c r="DV86" s="281">
        <v>0</v>
      </c>
      <c r="DW86" s="281">
        <v>0</v>
      </c>
      <c r="DX86" s="281">
        <v>0</v>
      </c>
      <c r="EB86" s="260">
        <f t="shared" si="7"/>
        <v>0</v>
      </c>
      <c r="EC86" s="260">
        <f t="shared" si="8"/>
        <v>0</v>
      </c>
      <c r="ED86" s="260">
        <f t="shared" si="9"/>
        <v>0</v>
      </c>
      <c r="EE86" s="260">
        <f t="shared" si="10"/>
        <v>0</v>
      </c>
      <c r="EF86" s="260">
        <f t="shared" si="11"/>
        <v>0</v>
      </c>
      <c r="EG86" s="260">
        <f t="shared" si="12"/>
        <v>0</v>
      </c>
      <c r="EH86" s="260">
        <f t="shared" si="13"/>
        <v>0</v>
      </c>
    </row>
    <row r="87" spans="1:138" s="287" customFormat="1">
      <c r="A87" s="285" t="s">
        <v>119</v>
      </c>
      <c r="B87" s="286">
        <v>3318690.67</v>
      </c>
      <c r="C87" s="286">
        <v>33700.300000000003</v>
      </c>
      <c r="D87" s="286">
        <v>78935.740000000005</v>
      </c>
      <c r="E87" s="286">
        <v>10656.93</v>
      </c>
      <c r="F87" s="286">
        <v>159120.68</v>
      </c>
      <c r="G87" s="286">
        <v>20229.25</v>
      </c>
      <c r="H87" s="286">
        <v>18431.46</v>
      </c>
      <c r="I87" s="286">
        <v>9331.31</v>
      </c>
      <c r="J87" s="286">
        <v>0</v>
      </c>
      <c r="K87" s="286">
        <v>13514.12</v>
      </c>
      <c r="L87" s="286">
        <v>11344.04</v>
      </c>
      <c r="M87" s="286">
        <v>144236.85999999999</v>
      </c>
      <c r="N87" s="286">
        <v>38129.56</v>
      </c>
      <c r="O87" s="286">
        <v>21308.36</v>
      </c>
      <c r="P87" s="286">
        <v>1901.33</v>
      </c>
      <c r="Q87" s="286">
        <v>16508.349999999999</v>
      </c>
      <c r="R87" s="286">
        <v>20581.29</v>
      </c>
      <c r="S87" s="286">
        <v>0</v>
      </c>
      <c r="T87" s="286">
        <v>0</v>
      </c>
      <c r="U87" s="286">
        <v>0</v>
      </c>
      <c r="V87" s="286">
        <v>0</v>
      </c>
      <c r="W87" s="286">
        <v>0</v>
      </c>
      <c r="X87" s="286">
        <v>120279.03</v>
      </c>
      <c r="Y87" s="286">
        <v>909691.27</v>
      </c>
      <c r="Z87" s="286">
        <v>93152.61</v>
      </c>
      <c r="AA87" s="286">
        <v>100791.72</v>
      </c>
      <c r="AB87" s="286">
        <v>26136.79</v>
      </c>
      <c r="AC87" s="286">
        <v>22304.78</v>
      </c>
      <c r="AD87" s="286">
        <v>0</v>
      </c>
      <c r="AE87" s="286">
        <v>30328.71</v>
      </c>
      <c r="AF87" s="286">
        <v>1418076.18</v>
      </c>
      <c r="AG87" s="286">
        <v>28140.49</v>
      </c>
      <c r="AH87" s="286">
        <v>9607.4500000000007</v>
      </c>
      <c r="AI87" s="286">
        <v>13831.93</v>
      </c>
      <c r="AJ87" s="286">
        <v>36144.26</v>
      </c>
      <c r="AK87" s="286">
        <v>9164.2199999999993</v>
      </c>
      <c r="AL87" s="286">
        <v>12280.22</v>
      </c>
      <c r="AM87" s="286">
        <v>11110.46</v>
      </c>
      <c r="AN87" s="286">
        <v>53199.92</v>
      </c>
      <c r="AO87" s="286">
        <v>442706.42</v>
      </c>
      <c r="AP87" s="286">
        <v>102893.18</v>
      </c>
      <c r="AQ87" s="286">
        <v>140877.68</v>
      </c>
      <c r="AR87" s="286">
        <v>110744.36</v>
      </c>
      <c r="AS87" s="286">
        <v>45683.74</v>
      </c>
      <c r="AT87" s="286">
        <v>13585.97</v>
      </c>
      <c r="AU87" s="286">
        <v>0</v>
      </c>
      <c r="AV87" s="286">
        <v>13776.95</v>
      </c>
      <c r="AW87" s="286">
        <v>33689.120000000003</v>
      </c>
      <c r="AX87" s="286">
        <v>29357.119999999999</v>
      </c>
      <c r="AY87" s="286">
        <v>16329.42</v>
      </c>
      <c r="AZ87" s="286">
        <v>21488.98</v>
      </c>
      <c r="BA87" s="286">
        <v>4647.8100000000004</v>
      </c>
      <c r="BB87" s="286">
        <v>18441.240000000002</v>
      </c>
      <c r="BC87" s="286">
        <v>11656.05</v>
      </c>
      <c r="BD87" s="286">
        <v>34028.42</v>
      </c>
      <c r="BE87" s="286">
        <v>25636.85</v>
      </c>
      <c r="BF87" s="286">
        <v>1328313.6200000001</v>
      </c>
      <c r="BG87" s="286">
        <v>45184.06</v>
      </c>
      <c r="BH87" s="286">
        <v>23657.45</v>
      </c>
      <c r="BI87" s="286">
        <v>69862.63</v>
      </c>
      <c r="BJ87" s="286">
        <v>49146.33</v>
      </c>
      <c r="BK87" s="286">
        <v>38064.46</v>
      </c>
      <c r="BL87" s="286">
        <v>25453.42</v>
      </c>
      <c r="BM87" s="286">
        <v>38622.47</v>
      </c>
      <c r="BN87" s="286">
        <v>38407.879999999997</v>
      </c>
      <c r="BO87" s="286">
        <v>39765.160000000003</v>
      </c>
      <c r="BP87" s="286">
        <v>23912.59</v>
      </c>
      <c r="BQ87" s="286">
        <v>45834.36</v>
      </c>
      <c r="BR87" s="286">
        <v>15566.5</v>
      </c>
      <c r="BS87" s="286">
        <v>41647.43</v>
      </c>
      <c r="BT87" s="286">
        <v>31954.65</v>
      </c>
      <c r="BU87" s="286">
        <v>31829.27</v>
      </c>
      <c r="BV87" s="286">
        <v>1258.18</v>
      </c>
      <c r="BW87" s="286">
        <v>14674.61</v>
      </c>
      <c r="BX87" s="286">
        <v>32820.54</v>
      </c>
      <c r="BY87" s="286">
        <v>5425.31</v>
      </c>
      <c r="BZ87" s="286">
        <v>14440.52</v>
      </c>
      <c r="CA87" s="286">
        <v>14360.46</v>
      </c>
      <c r="CB87" s="286">
        <v>12899.94</v>
      </c>
      <c r="CC87" s="286">
        <v>24508.36</v>
      </c>
      <c r="CD87" s="286">
        <v>5720.83</v>
      </c>
      <c r="CE87" s="286">
        <v>14917.51</v>
      </c>
      <c r="CF87" s="286">
        <v>16138.57</v>
      </c>
      <c r="CG87" s="286">
        <v>14701.89</v>
      </c>
      <c r="CH87" s="286">
        <v>10618.89</v>
      </c>
      <c r="CI87" s="286">
        <v>26866.63</v>
      </c>
      <c r="CJ87" s="286">
        <v>148471.74</v>
      </c>
      <c r="CK87" s="286">
        <v>6126.54</v>
      </c>
      <c r="CL87" s="286">
        <v>7836</v>
      </c>
      <c r="CM87" s="286">
        <v>7795.01</v>
      </c>
      <c r="CN87" s="286">
        <v>13191.92</v>
      </c>
      <c r="CO87" s="286">
        <v>2032.9</v>
      </c>
      <c r="CP87" s="286">
        <v>8020.94</v>
      </c>
      <c r="CQ87" s="286">
        <v>23330.01</v>
      </c>
      <c r="CR87" s="286">
        <v>4127.16</v>
      </c>
      <c r="CS87" s="286">
        <v>8404.77</v>
      </c>
      <c r="CT87" s="286">
        <v>6938.14</v>
      </c>
      <c r="CU87" s="286">
        <v>13783.54</v>
      </c>
      <c r="CV87" s="286">
        <v>8053.24</v>
      </c>
      <c r="CW87" s="286">
        <v>9744.09</v>
      </c>
      <c r="CX87" s="286">
        <v>19568.560000000001</v>
      </c>
      <c r="CY87" s="286">
        <v>8614.93</v>
      </c>
      <c r="CZ87" s="286">
        <v>8613.77</v>
      </c>
      <c r="DA87" s="286">
        <v>4074.37</v>
      </c>
      <c r="DB87" s="286">
        <v>15463.77</v>
      </c>
      <c r="DC87" s="286">
        <v>13517.19</v>
      </c>
      <c r="DD87" s="286">
        <v>26195.3</v>
      </c>
      <c r="DE87" s="286">
        <v>15320.98</v>
      </c>
      <c r="DF87" s="286">
        <v>10279.02</v>
      </c>
      <c r="DG87" s="286">
        <v>2221.15</v>
      </c>
      <c r="DH87" s="286">
        <v>25755.61</v>
      </c>
      <c r="DI87" s="286">
        <v>8924.85</v>
      </c>
      <c r="DJ87" s="286">
        <v>790.03</v>
      </c>
      <c r="DK87" s="286">
        <v>12101.72</v>
      </c>
      <c r="DL87" s="286">
        <v>1874.08</v>
      </c>
      <c r="DM87" s="286">
        <v>10538.19</v>
      </c>
      <c r="DN87" s="286">
        <v>16196.22</v>
      </c>
      <c r="DO87" s="286">
        <v>13648.06</v>
      </c>
      <c r="DP87" s="286">
        <v>14785.78</v>
      </c>
      <c r="DQ87" s="286">
        <v>11225.72</v>
      </c>
      <c r="DR87" s="286">
        <v>7981.45</v>
      </c>
      <c r="DS87" s="286">
        <v>24036.37</v>
      </c>
      <c r="DT87" s="286">
        <v>13461.27</v>
      </c>
      <c r="DU87" s="286">
        <v>0</v>
      </c>
      <c r="DV87" s="286">
        <v>461.51</v>
      </c>
      <c r="DW87" s="286">
        <v>6546.82</v>
      </c>
      <c r="DX87" s="286">
        <v>0</v>
      </c>
      <c r="DY87" s="260"/>
      <c r="DZ87" s="260"/>
      <c r="EA87" s="260"/>
      <c r="EB87" s="260">
        <f t="shared" si="7"/>
        <v>0</v>
      </c>
      <c r="EC87" s="260">
        <f t="shared" si="8"/>
        <v>0</v>
      </c>
      <c r="ED87" s="260">
        <f t="shared" si="9"/>
        <v>0</v>
      </c>
      <c r="EE87" s="260">
        <f t="shared" si="10"/>
        <v>0</v>
      </c>
      <c r="EF87" s="260">
        <f t="shared" si="11"/>
        <v>0</v>
      </c>
      <c r="EG87" s="260">
        <f t="shared" si="12"/>
        <v>0</v>
      </c>
      <c r="EH87" s="260">
        <f t="shared" si="13"/>
        <v>0</v>
      </c>
    </row>
    <row r="88" spans="1:138">
      <c r="A88" s="266" t="s">
        <v>141</v>
      </c>
      <c r="B88" s="267">
        <v>298395.34999999998</v>
      </c>
      <c r="C88" s="267">
        <v>0</v>
      </c>
      <c r="D88" s="267">
        <v>0</v>
      </c>
      <c r="E88" s="267">
        <v>0</v>
      </c>
      <c r="F88" s="267">
        <v>71155.14</v>
      </c>
      <c r="G88" s="267">
        <v>0</v>
      </c>
      <c r="H88" s="267">
        <v>0</v>
      </c>
      <c r="I88" s="267">
        <v>0</v>
      </c>
      <c r="J88" s="267">
        <v>0</v>
      </c>
      <c r="K88" s="267">
        <v>0</v>
      </c>
      <c r="L88" s="267">
        <v>0</v>
      </c>
      <c r="M88" s="267">
        <v>0</v>
      </c>
      <c r="N88" s="267">
        <v>0</v>
      </c>
      <c r="O88" s="267">
        <v>0</v>
      </c>
      <c r="P88" s="267">
        <v>0</v>
      </c>
      <c r="Q88" s="267">
        <v>0</v>
      </c>
      <c r="R88" s="267">
        <v>0</v>
      </c>
      <c r="S88" s="267">
        <v>0</v>
      </c>
      <c r="T88" s="267">
        <v>0</v>
      </c>
      <c r="U88" s="267">
        <v>0</v>
      </c>
      <c r="V88" s="267">
        <v>0</v>
      </c>
      <c r="W88" s="267">
        <v>0</v>
      </c>
      <c r="X88" s="267">
        <v>7696.16</v>
      </c>
      <c r="Y88" s="267">
        <v>6041.84</v>
      </c>
      <c r="Z88" s="267">
        <v>0</v>
      </c>
      <c r="AA88" s="267">
        <v>19964.14</v>
      </c>
      <c r="AB88" s="267">
        <v>-18282.04</v>
      </c>
      <c r="AC88" s="267">
        <v>0</v>
      </c>
      <c r="AD88" s="267">
        <v>0</v>
      </c>
      <c r="AE88" s="267">
        <v>0</v>
      </c>
      <c r="AF88" s="267">
        <v>211820.11</v>
      </c>
      <c r="AG88" s="267">
        <v>7696.16</v>
      </c>
      <c r="AH88" s="267">
        <v>0</v>
      </c>
      <c r="AI88" s="267">
        <v>0</v>
      </c>
      <c r="AJ88" s="267">
        <v>0</v>
      </c>
      <c r="AK88" s="267">
        <v>0</v>
      </c>
      <c r="AL88" s="267">
        <v>0</v>
      </c>
      <c r="AM88" s="267">
        <v>0</v>
      </c>
      <c r="AN88" s="267">
        <v>6041.84</v>
      </c>
      <c r="AO88" s="267">
        <v>0</v>
      </c>
      <c r="AP88" s="267">
        <v>0</v>
      </c>
      <c r="AQ88" s="267">
        <v>0</v>
      </c>
      <c r="AR88" s="267">
        <v>0</v>
      </c>
      <c r="AS88" s="267">
        <v>0</v>
      </c>
      <c r="AT88" s="267">
        <v>0</v>
      </c>
      <c r="AU88" s="267">
        <v>0</v>
      </c>
      <c r="AV88" s="267">
        <v>0</v>
      </c>
      <c r="AW88" s="267">
        <v>0</v>
      </c>
      <c r="AX88" s="267">
        <v>0</v>
      </c>
      <c r="AY88" s="267">
        <v>0</v>
      </c>
      <c r="AZ88" s="267">
        <v>-18282.04</v>
      </c>
      <c r="BA88" s="267">
        <v>0</v>
      </c>
      <c r="BB88" s="267">
        <v>10005.34</v>
      </c>
      <c r="BC88" s="267">
        <v>0</v>
      </c>
      <c r="BD88" s="267">
        <v>0</v>
      </c>
      <c r="BE88" s="267">
        <v>0</v>
      </c>
      <c r="BF88" s="267">
        <v>201814.77</v>
      </c>
      <c r="BG88" s="267">
        <v>17692.310000000001</v>
      </c>
      <c r="BH88" s="267">
        <v>8392.6</v>
      </c>
      <c r="BI88" s="267">
        <v>3778.64</v>
      </c>
      <c r="BJ88" s="267">
        <v>0</v>
      </c>
      <c r="BK88" s="267">
        <v>1291</v>
      </c>
      <c r="BL88" s="267">
        <v>7728.56</v>
      </c>
      <c r="BM88" s="267">
        <v>6256.61</v>
      </c>
      <c r="BN88" s="267">
        <v>12387</v>
      </c>
      <c r="BO88" s="267">
        <v>0</v>
      </c>
      <c r="BP88" s="267">
        <v>0</v>
      </c>
      <c r="BQ88" s="267">
        <v>0</v>
      </c>
      <c r="BR88" s="267">
        <v>24139.87</v>
      </c>
      <c r="BS88" s="267">
        <v>8959.2199999999993</v>
      </c>
      <c r="BT88" s="267">
        <v>6169.63</v>
      </c>
      <c r="BU88" s="267">
        <v>8589.4699999999993</v>
      </c>
      <c r="BV88" s="267">
        <v>0</v>
      </c>
      <c r="BW88" s="267">
        <v>3954.27</v>
      </c>
      <c r="BX88" s="267">
        <v>5704.67</v>
      </c>
      <c r="BY88" s="267">
        <v>3437</v>
      </c>
      <c r="BZ88" s="267">
        <v>18822</v>
      </c>
      <c r="CA88" s="267">
        <v>17061.29</v>
      </c>
      <c r="CB88" s="267">
        <v>14482.94</v>
      </c>
      <c r="CC88" s="267">
        <v>0</v>
      </c>
      <c r="CD88" s="267">
        <v>0</v>
      </c>
      <c r="CE88" s="267">
        <v>1245.24</v>
      </c>
      <c r="CF88" s="267">
        <v>0</v>
      </c>
      <c r="CG88" s="267">
        <v>0</v>
      </c>
      <c r="CH88" s="267">
        <v>0</v>
      </c>
      <c r="CI88" s="267">
        <v>1824</v>
      </c>
      <c r="CJ88" s="267">
        <v>2409.27</v>
      </c>
      <c r="CK88" s="267">
        <v>1709.4</v>
      </c>
      <c r="CL88" s="267">
        <v>0</v>
      </c>
      <c r="CM88" s="267">
        <v>259</v>
      </c>
      <c r="CN88" s="267">
        <v>0</v>
      </c>
      <c r="CO88" s="267">
        <v>0</v>
      </c>
      <c r="CP88" s="267">
        <v>1734.44</v>
      </c>
      <c r="CQ88" s="267">
        <v>5221.3900000000003</v>
      </c>
      <c r="CR88" s="267">
        <v>500</v>
      </c>
      <c r="CS88" s="267">
        <v>1392.07</v>
      </c>
      <c r="CT88" s="267">
        <v>0</v>
      </c>
      <c r="CU88" s="267">
        <v>1770</v>
      </c>
      <c r="CV88" s="267">
        <v>0</v>
      </c>
      <c r="CW88" s="267">
        <v>0</v>
      </c>
      <c r="CX88" s="267">
        <v>0</v>
      </c>
      <c r="CY88" s="267">
        <v>85</v>
      </c>
      <c r="CZ88" s="267">
        <v>160.5</v>
      </c>
      <c r="DA88" s="267">
        <v>0</v>
      </c>
      <c r="DB88" s="267">
        <v>0</v>
      </c>
      <c r="DC88" s="267">
        <v>0</v>
      </c>
      <c r="DD88" s="267">
        <v>413.7</v>
      </c>
      <c r="DE88" s="267">
        <v>0</v>
      </c>
      <c r="DF88" s="267">
        <v>3202.56</v>
      </c>
      <c r="DG88" s="267">
        <v>500</v>
      </c>
      <c r="DH88" s="267">
        <v>0</v>
      </c>
      <c r="DI88" s="267">
        <v>1927</v>
      </c>
      <c r="DJ88" s="267">
        <v>0</v>
      </c>
      <c r="DK88" s="267">
        <v>761</v>
      </c>
      <c r="DL88" s="267">
        <v>2072.36</v>
      </c>
      <c r="DM88" s="267">
        <v>0</v>
      </c>
      <c r="DN88" s="267">
        <v>293.37</v>
      </c>
      <c r="DO88" s="267">
        <v>971.14</v>
      </c>
      <c r="DP88" s="281">
        <v>1042.6400000000001</v>
      </c>
      <c r="DQ88" s="281">
        <v>1445.85</v>
      </c>
      <c r="DR88" s="281">
        <v>668.76</v>
      </c>
      <c r="DS88" s="281">
        <v>1316.7</v>
      </c>
      <c r="DT88" s="281">
        <v>42.3</v>
      </c>
      <c r="DU88" s="281">
        <v>0</v>
      </c>
      <c r="DV88" s="281">
        <v>0</v>
      </c>
      <c r="DW88" s="281">
        <v>0</v>
      </c>
      <c r="DX88" s="281">
        <v>0</v>
      </c>
      <c r="EB88" s="260">
        <f t="shared" si="7"/>
        <v>0</v>
      </c>
      <c r="EC88" s="260">
        <f t="shared" si="8"/>
        <v>0</v>
      </c>
      <c r="ED88" s="260">
        <f t="shared" si="9"/>
        <v>0</v>
      </c>
      <c r="EE88" s="260">
        <f t="shared" si="10"/>
        <v>0</v>
      </c>
      <c r="EF88" s="260">
        <f t="shared" si="11"/>
        <v>0</v>
      </c>
      <c r="EG88" s="260">
        <f t="shared" si="12"/>
        <v>0</v>
      </c>
      <c r="EH88" s="260">
        <f t="shared" si="13"/>
        <v>0</v>
      </c>
    </row>
    <row r="89" spans="1:138">
      <c r="A89" s="266" t="s">
        <v>142</v>
      </c>
      <c r="B89" s="267">
        <v>198487.89</v>
      </c>
      <c r="C89" s="267">
        <v>2910.85</v>
      </c>
      <c r="D89" s="267">
        <v>25</v>
      </c>
      <c r="E89" s="267">
        <v>545</v>
      </c>
      <c r="F89" s="267">
        <v>30999.02</v>
      </c>
      <c r="G89" s="267">
        <v>495.26</v>
      </c>
      <c r="H89" s="267">
        <v>270.49</v>
      </c>
      <c r="I89" s="267">
        <v>294.08</v>
      </c>
      <c r="J89" s="267">
        <v>0</v>
      </c>
      <c r="K89" s="267">
        <v>1690.66</v>
      </c>
      <c r="L89" s="267">
        <v>282.68</v>
      </c>
      <c r="M89" s="267">
        <v>0</v>
      </c>
      <c r="N89" s="267">
        <v>456.09</v>
      </c>
      <c r="O89" s="267">
        <v>438.85</v>
      </c>
      <c r="P89" s="267">
        <v>83.01</v>
      </c>
      <c r="Q89" s="267">
        <v>1649.66</v>
      </c>
      <c r="R89" s="267">
        <v>133.74</v>
      </c>
      <c r="S89" s="267">
        <v>20.29</v>
      </c>
      <c r="T89" s="267">
        <v>0</v>
      </c>
      <c r="U89" s="267">
        <v>0</v>
      </c>
      <c r="V89" s="267">
        <v>0</v>
      </c>
      <c r="W89" s="267">
        <v>0</v>
      </c>
      <c r="X89" s="267">
        <v>28698.74</v>
      </c>
      <c r="Y89" s="267">
        <v>4759.18</v>
      </c>
      <c r="Z89" s="267">
        <v>2240.02</v>
      </c>
      <c r="AA89" s="267">
        <v>20257.18</v>
      </c>
      <c r="AB89" s="267">
        <v>-191.11</v>
      </c>
      <c r="AC89" s="267">
        <v>745.3</v>
      </c>
      <c r="AD89" s="267">
        <v>0</v>
      </c>
      <c r="AE89" s="267">
        <v>9548.32</v>
      </c>
      <c r="AF89" s="267">
        <v>92135.58</v>
      </c>
      <c r="AG89" s="267">
        <v>24636.68</v>
      </c>
      <c r="AH89" s="267">
        <v>443.41</v>
      </c>
      <c r="AI89" s="267">
        <v>1108.83</v>
      </c>
      <c r="AJ89" s="267">
        <v>1193.43</v>
      </c>
      <c r="AK89" s="267">
        <v>844.39</v>
      </c>
      <c r="AL89" s="267">
        <v>60.87</v>
      </c>
      <c r="AM89" s="267">
        <v>411.13</v>
      </c>
      <c r="AN89" s="267">
        <v>1115.53</v>
      </c>
      <c r="AO89" s="267">
        <v>991.93</v>
      </c>
      <c r="AP89" s="267">
        <v>1505.69</v>
      </c>
      <c r="AQ89" s="267">
        <v>146.65</v>
      </c>
      <c r="AR89" s="267">
        <v>125.78</v>
      </c>
      <c r="AS89" s="267">
        <v>558.6</v>
      </c>
      <c r="AT89" s="267">
        <v>315</v>
      </c>
      <c r="AU89" s="267">
        <v>0</v>
      </c>
      <c r="AV89" s="267">
        <v>1153.83</v>
      </c>
      <c r="AW89" s="267">
        <v>452.86</v>
      </c>
      <c r="AX89" s="267">
        <v>10.15</v>
      </c>
      <c r="AY89" s="267">
        <v>623.17999999999995</v>
      </c>
      <c r="AZ89" s="267">
        <v>-191.11</v>
      </c>
      <c r="BA89" s="267">
        <v>0</v>
      </c>
      <c r="BB89" s="267">
        <v>2106.0700000000002</v>
      </c>
      <c r="BC89" s="267">
        <v>106.99</v>
      </c>
      <c r="BD89" s="267">
        <v>199.27</v>
      </c>
      <c r="BE89" s="267">
        <v>71.209999999999994</v>
      </c>
      <c r="BF89" s="267">
        <v>89652.04</v>
      </c>
      <c r="BG89" s="267">
        <v>494.82</v>
      </c>
      <c r="BH89" s="267">
        <v>7936.6</v>
      </c>
      <c r="BI89" s="267">
        <v>3404.47</v>
      </c>
      <c r="BJ89" s="267">
        <v>1359.23</v>
      </c>
      <c r="BK89" s="267">
        <v>2460.1999999999998</v>
      </c>
      <c r="BL89" s="267">
        <v>4311.37</v>
      </c>
      <c r="BM89" s="267">
        <v>255.95</v>
      </c>
      <c r="BN89" s="267">
        <v>2561.8200000000002</v>
      </c>
      <c r="BO89" s="267">
        <v>1945.23</v>
      </c>
      <c r="BP89" s="267">
        <v>5171.99</v>
      </c>
      <c r="BQ89" s="267">
        <v>2545.14</v>
      </c>
      <c r="BR89" s="267">
        <v>2786.01</v>
      </c>
      <c r="BS89" s="267">
        <v>7800.2</v>
      </c>
      <c r="BT89" s="267">
        <v>5395.35</v>
      </c>
      <c r="BU89" s="267">
        <v>760.58</v>
      </c>
      <c r="BV89" s="267">
        <v>436.65</v>
      </c>
      <c r="BW89" s="267">
        <v>1920.38</v>
      </c>
      <c r="BX89" s="267">
        <v>738.23</v>
      </c>
      <c r="BY89" s="267">
        <v>458.62</v>
      </c>
      <c r="BZ89" s="267">
        <v>2340.86</v>
      </c>
      <c r="CA89" s="267">
        <v>6106.93</v>
      </c>
      <c r="CB89" s="267">
        <v>786.51</v>
      </c>
      <c r="CC89" s="267">
        <v>774.45</v>
      </c>
      <c r="CD89" s="267">
        <v>346.46</v>
      </c>
      <c r="CE89" s="267">
        <v>110.54</v>
      </c>
      <c r="CF89" s="267">
        <v>1753.54</v>
      </c>
      <c r="CG89" s="267">
        <v>1077.5999999999999</v>
      </c>
      <c r="CH89" s="267">
        <v>935.92</v>
      </c>
      <c r="CI89" s="267">
        <v>200.9</v>
      </c>
      <c r="CJ89" s="267">
        <v>227.65</v>
      </c>
      <c r="CK89" s="267">
        <v>1703.09</v>
      </c>
      <c r="CL89" s="267">
        <v>73.61</v>
      </c>
      <c r="CM89" s="267">
        <v>320.08999999999997</v>
      </c>
      <c r="CN89" s="267">
        <v>385.95</v>
      </c>
      <c r="CO89" s="267">
        <v>110.51</v>
      </c>
      <c r="CP89" s="267">
        <v>301.26</v>
      </c>
      <c r="CQ89" s="267">
        <v>2382.48</v>
      </c>
      <c r="CR89" s="267">
        <v>1089.9000000000001</v>
      </c>
      <c r="CS89" s="267">
        <v>797.86</v>
      </c>
      <c r="CT89" s="267">
        <v>387.4</v>
      </c>
      <c r="CU89" s="267">
        <v>258.8</v>
      </c>
      <c r="CV89" s="267">
        <v>576.98</v>
      </c>
      <c r="CW89" s="267">
        <v>258.75</v>
      </c>
      <c r="CX89" s="267">
        <v>207.55</v>
      </c>
      <c r="CY89" s="267">
        <v>239.58</v>
      </c>
      <c r="CZ89" s="267">
        <v>1015.39</v>
      </c>
      <c r="DA89" s="267">
        <v>296.10000000000002</v>
      </c>
      <c r="DB89" s="267">
        <v>298.11</v>
      </c>
      <c r="DC89" s="267">
        <v>95.77</v>
      </c>
      <c r="DD89" s="267">
        <v>2511.64</v>
      </c>
      <c r="DE89" s="267">
        <v>68.08</v>
      </c>
      <c r="DF89" s="267">
        <v>447.25</v>
      </c>
      <c r="DG89" s="267">
        <v>123.19</v>
      </c>
      <c r="DH89" s="267">
        <v>124.66</v>
      </c>
      <c r="DI89" s="267">
        <v>451.59</v>
      </c>
      <c r="DJ89" s="267">
        <v>288.23</v>
      </c>
      <c r="DK89" s="267">
        <v>120.44</v>
      </c>
      <c r="DL89" s="267">
        <v>53.57</v>
      </c>
      <c r="DM89" s="267">
        <v>750.27</v>
      </c>
      <c r="DN89" s="267">
        <v>1524.37</v>
      </c>
      <c r="DO89" s="267">
        <v>43.23</v>
      </c>
      <c r="DP89" s="281">
        <v>3258.69</v>
      </c>
      <c r="DQ89" s="281">
        <v>1205.6500000000001</v>
      </c>
      <c r="DR89" s="281">
        <v>332.51</v>
      </c>
      <c r="DS89" s="281">
        <v>106.19</v>
      </c>
      <c r="DT89" s="281">
        <v>39.1</v>
      </c>
      <c r="DU89" s="281">
        <v>0</v>
      </c>
      <c r="DV89" s="281">
        <v>0</v>
      </c>
      <c r="DW89" s="281">
        <v>0</v>
      </c>
      <c r="DX89" s="281">
        <v>0</v>
      </c>
      <c r="EB89" s="260">
        <f t="shared" si="7"/>
        <v>0</v>
      </c>
      <c r="EC89" s="260">
        <f t="shared" si="8"/>
        <v>0</v>
      </c>
      <c r="ED89" s="260">
        <f t="shared" si="9"/>
        <v>0</v>
      </c>
      <c r="EE89" s="260">
        <f t="shared" si="10"/>
        <v>0</v>
      </c>
      <c r="EF89" s="260">
        <f t="shared" si="11"/>
        <v>0</v>
      </c>
      <c r="EG89" s="260">
        <f t="shared" si="12"/>
        <v>0</v>
      </c>
      <c r="EH89" s="260">
        <f t="shared" si="13"/>
        <v>0</v>
      </c>
    </row>
    <row r="90" spans="1:138">
      <c r="A90" s="266" t="s">
        <v>143</v>
      </c>
      <c r="B90" s="267">
        <v>45283.02</v>
      </c>
      <c r="C90" s="267">
        <v>0</v>
      </c>
      <c r="D90" s="267">
        <v>0</v>
      </c>
      <c r="E90" s="267">
        <v>0</v>
      </c>
      <c r="F90" s="267">
        <v>0</v>
      </c>
      <c r="G90" s="267">
        <v>42452.83</v>
      </c>
      <c r="H90" s="267">
        <v>0</v>
      </c>
      <c r="I90" s="267">
        <v>0</v>
      </c>
      <c r="J90" s="267">
        <v>0</v>
      </c>
      <c r="K90" s="267">
        <v>0</v>
      </c>
      <c r="L90" s="267">
        <v>0</v>
      </c>
      <c r="M90" s="267">
        <v>0</v>
      </c>
      <c r="N90" s="267">
        <v>0</v>
      </c>
      <c r="O90" s="267">
        <v>0</v>
      </c>
      <c r="P90" s="267">
        <v>0</v>
      </c>
      <c r="Q90" s="267">
        <v>0</v>
      </c>
      <c r="R90" s="267">
        <v>0</v>
      </c>
      <c r="S90" s="267">
        <v>0</v>
      </c>
      <c r="T90" s="267">
        <v>0</v>
      </c>
      <c r="U90" s="267">
        <v>0</v>
      </c>
      <c r="V90" s="267">
        <v>0</v>
      </c>
      <c r="W90" s="267">
        <v>0</v>
      </c>
      <c r="X90" s="267">
        <v>0</v>
      </c>
      <c r="Y90" s="267">
        <v>0</v>
      </c>
      <c r="Z90" s="267">
        <v>0</v>
      </c>
      <c r="AA90" s="267">
        <v>0</v>
      </c>
      <c r="AB90" s="267">
        <v>0</v>
      </c>
      <c r="AC90" s="267">
        <v>0</v>
      </c>
      <c r="AD90" s="267">
        <v>0</v>
      </c>
      <c r="AE90" s="267">
        <v>0</v>
      </c>
      <c r="AF90" s="267">
        <v>2830.19</v>
      </c>
      <c r="AG90" s="267">
        <v>0</v>
      </c>
      <c r="AH90" s="267">
        <v>0</v>
      </c>
      <c r="AI90" s="267">
        <v>0</v>
      </c>
      <c r="AJ90" s="267">
        <v>0</v>
      </c>
      <c r="AK90" s="267">
        <v>0</v>
      </c>
      <c r="AL90" s="267">
        <v>0</v>
      </c>
      <c r="AM90" s="267">
        <v>0</v>
      </c>
      <c r="AN90" s="267">
        <v>0</v>
      </c>
      <c r="AO90" s="267">
        <v>0</v>
      </c>
      <c r="AP90" s="267">
        <v>0</v>
      </c>
      <c r="AQ90" s="267">
        <v>0</v>
      </c>
      <c r="AR90" s="267">
        <v>0</v>
      </c>
      <c r="AS90" s="267">
        <v>0</v>
      </c>
      <c r="AT90" s="267">
        <v>0</v>
      </c>
      <c r="AU90" s="267">
        <v>0</v>
      </c>
      <c r="AV90" s="267">
        <v>0</v>
      </c>
      <c r="AW90" s="267">
        <v>0</v>
      </c>
      <c r="AX90" s="267">
        <v>0</v>
      </c>
      <c r="AY90" s="267">
        <v>0</v>
      </c>
      <c r="AZ90" s="267">
        <v>0</v>
      </c>
      <c r="BA90" s="267">
        <v>0</v>
      </c>
      <c r="BB90" s="267">
        <v>0</v>
      </c>
      <c r="BC90" s="267">
        <v>0</v>
      </c>
      <c r="BD90" s="267">
        <v>0</v>
      </c>
      <c r="BE90" s="267">
        <v>0</v>
      </c>
      <c r="BF90" s="267">
        <v>2830.19</v>
      </c>
      <c r="BG90" s="267">
        <v>2830.19</v>
      </c>
      <c r="BH90" s="267">
        <v>0</v>
      </c>
      <c r="BI90" s="267">
        <v>0</v>
      </c>
      <c r="BJ90" s="267">
        <v>0</v>
      </c>
      <c r="BK90" s="267">
        <v>0</v>
      </c>
      <c r="BL90" s="267">
        <v>0</v>
      </c>
      <c r="BM90" s="267">
        <v>0</v>
      </c>
      <c r="BN90" s="267">
        <v>0</v>
      </c>
      <c r="BO90" s="267">
        <v>0</v>
      </c>
      <c r="BP90" s="267">
        <v>0</v>
      </c>
      <c r="BQ90" s="267">
        <v>0</v>
      </c>
      <c r="BR90" s="267">
        <v>0</v>
      </c>
      <c r="BS90" s="267">
        <v>0</v>
      </c>
      <c r="BT90" s="267">
        <v>0</v>
      </c>
      <c r="BU90" s="267">
        <v>0</v>
      </c>
      <c r="BV90" s="267">
        <v>0</v>
      </c>
      <c r="BW90" s="267">
        <v>0</v>
      </c>
      <c r="BX90" s="267">
        <v>0</v>
      </c>
      <c r="BY90" s="267">
        <v>0</v>
      </c>
      <c r="BZ90" s="267">
        <v>0</v>
      </c>
      <c r="CA90" s="267">
        <v>0</v>
      </c>
      <c r="CB90" s="267">
        <v>0</v>
      </c>
      <c r="CC90" s="267">
        <v>0</v>
      </c>
      <c r="CD90" s="267">
        <v>0</v>
      </c>
      <c r="CE90" s="267">
        <v>0</v>
      </c>
      <c r="CF90" s="267">
        <v>0</v>
      </c>
      <c r="CG90" s="267">
        <v>0</v>
      </c>
      <c r="CH90" s="267">
        <v>0</v>
      </c>
      <c r="CI90" s="267">
        <v>0</v>
      </c>
      <c r="CJ90" s="267">
        <v>0</v>
      </c>
      <c r="CK90" s="267">
        <v>0</v>
      </c>
      <c r="CL90" s="267">
        <v>0</v>
      </c>
      <c r="CM90" s="267">
        <v>0</v>
      </c>
      <c r="CN90" s="267">
        <v>0</v>
      </c>
      <c r="CO90" s="267">
        <v>0</v>
      </c>
      <c r="CP90" s="267">
        <v>0</v>
      </c>
      <c r="CQ90" s="267">
        <v>0</v>
      </c>
      <c r="CR90" s="267">
        <v>0</v>
      </c>
      <c r="CS90" s="267">
        <v>0</v>
      </c>
      <c r="CT90" s="267">
        <v>0</v>
      </c>
      <c r="CU90" s="267">
        <v>0</v>
      </c>
      <c r="CV90" s="267">
        <v>0</v>
      </c>
      <c r="CW90" s="267">
        <v>0</v>
      </c>
      <c r="CX90" s="267">
        <v>0</v>
      </c>
      <c r="CY90" s="267">
        <v>0</v>
      </c>
      <c r="CZ90" s="267">
        <v>0</v>
      </c>
      <c r="DA90" s="267">
        <v>0</v>
      </c>
      <c r="DB90" s="267">
        <v>0</v>
      </c>
      <c r="DC90" s="267">
        <v>0</v>
      </c>
      <c r="DD90" s="267">
        <v>0</v>
      </c>
      <c r="DE90" s="267">
        <v>0</v>
      </c>
      <c r="DF90" s="267">
        <v>0</v>
      </c>
      <c r="DG90" s="267">
        <v>0</v>
      </c>
      <c r="DH90" s="267">
        <v>0</v>
      </c>
      <c r="DI90" s="267">
        <v>0</v>
      </c>
      <c r="DJ90" s="267">
        <v>0</v>
      </c>
      <c r="DK90" s="267">
        <v>0</v>
      </c>
      <c r="DL90" s="267">
        <v>0</v>
      </c>
      <c r="DM90" s="267">
        <v>0</v>
      </c>
      <c r="DN90" s="267">
        <v>0</v>
      </c>
      <c r="DO90" s="267">
        <v>0</v>
      </c>
      <c r="DP90" s="281">
        <v>0</v>
      </c>
      <c r="DQ90" s="281">
        <v>0</v>
      </c>
      <c r="DR90" s="281">
        <v>0</v>
      </c>
      <c r="DS90" s="281">
        <v>0</v>
      </c>
      <c r="DT90" s="281">
        <v>0</v>
      </c>
      <c r="DU90" s="281">
        <v>0</v>
      </c>
      <c r="DV90" s="281">
        <v>0</v>
      </c>
      <c r="DW90" s="281">
        <v>0</v>
      </c>
      <c r="DX90" s="281">
        <v>0</v>
      </c>
      <c r="EB90" s="260">
        <f t="shared" si="7"/>
        <v>0</v>
      </c>
      <c r="EC90" s="260">
        <f t="shared" si="8"/>
        <v>0</v>
      </c>
      <c r="ED90" s="260">
        <f t="shared" si="9"/>
        <v>0</v>
      </c>
      <c r="EE90" s="260">
        <f t="shared" si="10"/>
        <v>0</v>
      </c>
      <c r="EF90" s="260">
        <f t="shared" si="11"/>
        <v>0</v>
      </c>
      <c r="EG90" s="260">
        <f t="shared" si="12"/>
        <v>0</v>
      </c>
      <c r="EH90" s="260">
        <f t="shared" si="13"/>
        <v>0</v>
      </c>
    </row>
    <row r="91" spans="1:138">
      <c r="A91" s="266" t="s">
        <v>144</v>
      </c>
      <c r="B91" s="267">
        <v>225066.04</v>
      </c>
      <c r="C91" s="267">
        <v>0</v>
      </c>
      <c r="D91" s="267">
        <v>0</v>
      </c>
      <c r="E91" s="267">
        <v>0</v>
      </c>
      <c r="F91" s="267">
        <v>29390.95</v>
      </c>
      <c r="G91" s="267">
        <v>0</v>
      </c>
      <c r="H91" s="267">
        <v>0</v>
      </c>
      <c r="I91" s="267">
        <v>0</v>
      </c>
      <c r="J91" s="267">
        <v>0</v>
      </c>
      <c r="K91" s="267">
        <v>0</v>
      </c>
      <c r="L91" s="267">
        <v>0</v>
      </c>
      <c r="M91" s="267">
        <v>0</v>
      </c>
      <c r="N91" s="267">
        <v>0</v>
      </c>
      <c r="O91" s="267">
        <v>0</v>
      </c>
      <c r="P91" s="267">
        <v>0</v>
      </c>
      <c r="Q91" s="267">
        <v>0</v>
      </c>
      <c r="R91" s="267">
        <v>0</v>
      </c>
      <c r="S91" s="267">
        <v>0</v>
      </c>
      <c r="T91" s="267">
        <v>0</v>
      </c>
      <c r="U91" s="267">
        <v>0</v>
      </c>
      <c r="V91" s="267">
        <v>0</v>
      </c>
      <c r="W91" s="267">
        <v>0</v>
      </c>
      <c r="X91" s="267">
        <v>0</v>
      </c>
      <c r="Y91" s="267">
        <v>0</v>
      </c>
      <c r="Z91" s="267">
        <v>0</v>
      </c>
      <c r="AA91" s="267">
        <v>9929.3799999999992</v>
      </c>
      <c r="AB91" s="267">
        <v>-12526.29</v>
      </c>
      <c r="AC91" s="267">
        <v>0</v>
      </c>
      <c r="AD91" s="267">
        <v>0</v>
      </c>
      <c r="AE91" s="267">
        <v>2738</v>
      </c>
      <c r="AF91" s="267">
        <v>195534</v>
      </c>
      <c r="AG91" s="267">
        <v>0</v>
      </c>
      <c r="AH91" s="267">
        <v>0</v>
      </c>
      <c r="AI91" s="267">
        <v>0</v>
      </c>
      <c r="AJ91" s="267">
        <v>0</v>
      </c>
      <c r="AK91" s="267">
        <v>0</v>
      </c>
      <c r="AL91" s="267">
        <v>0</v>
      </c>
      <c r="AM91" s="267">
        <v>0</v>
      </c>
      <c r="AN91" s="267">
        <v>0</v>
      </c>
      <c r="AO91" s="267">
        <v>0</v>
      </c>
      <c r="AP91" s="267">
        <v>0</v>
      </c>
      <c r="AQ91" s="267">
        <v>0</v>
      </c>
      <c r="AR91" s="267">
        <v>0</v>
      </c>
      <c r="AS91" s="267">
        <v>0</v>
      </c>
      <c r="AT91" s="267">
        <v>0</v>
      </c>
      <c r="AU91" s="267">
        <v>0</v>
      </c>
      <c r="AV91" s="267">
        <v>0</v>
      </c>
      <c r="AW91" s="267">
        <v>0</v>
      </c>
      <c r="AX91" s="267">
        <v>0</v>
      </c>
      <c r="AY91" s="267">
        <v>0</v>
      </c>
      <c r="AZ91" s="267">
        <v>-12526.29</v>
      </c>
      <c r="BA91" s="267">
        <v>0</v>
      </c>
      <c r="BB91" s="267">
        <v>0</v>
      </c>
      <c r="BC91" s="267">
        <v>0</v>
      </c>
      <c r="BD91" s="267">
        <v>0</v>
      </c>
      <c r="BE91" s="267">
        <v>0</v>
      </c>
      <c r="BF91" s="267">
        <v>195534</v>
      </c>
      <c r="BG91" s="267">
        <v>7149.36</v>
      </c>
      <c r="BH91" s="267">
        <v>32192.71</v>
      </c>
      <c r="BI91" s="267">
        <v>3519.71</v>
      </c>
      <c r="BJ91" s="267">
        <v>210.94</v>
      </c>
      <c r="BK91" s="267">
        <v>8658.57</v>
      </c>
      <c r="BL91" s="267">
        <v>7418.74</v>
      </c>
      <c r="BM91" s="267">
        <v>3011.5</v>
      </c>
      <c r="BN91" s="267">
        <v>10641.43</v>
      </c>
      <c r="BO91" s="267">
        <v>147</v>
      </c>
      <c r="BP91" s="267">
        <v>3471.06</v>
      </c>
      <c r="BQ91" s="267">
        <v>15574.79</v>
      </c>
      <c r="BR91" s="267">
        <v>8671.5</v>
      </c>
      <c r="BS91" s="267">
        <v>16891.41</v>
      </c>
      <c r="BT91" s="267">
        <v>7117.7</v>
      </c>
      <c r="BU91" s="267">
        <v>3325.71</v>
      </c>
      <c r="BV91" s="267">
        <v>164.47</v>
      </c>
      <c r="BW91" s="267">
        <v>17583.96</v>
      </c>
      <c r="BX91" s="267">
        <v>222</v>
      </c>
      <c r="BY91" s="267">
        <v>7895.99</v>
      </c>
      <c r="BZ91" s="267">
        <v>151.22999999999999</v>
      </c>
      <c r="CA91" s="267">
        <v>119</v>
      </c>
      <c r="CB91" s="267">
        <v>24038.23</v>
      </c>
      <c r="CC91" s="267">
        <v>32</v>
      </c>
      <c r="CD91" s="267">
        <v>38</v>
      </c>
      <c r="CE91" s="267">
        <v>25</v>
      </c>
      <c r="CF91" s="267">
        <v>86</v>
      </c>
      <c r="CG91" s="267">
        <v>47</v>
      </c>
      <c r="CH91" s="267">
        <v>2821.47</v>
      </c>
      <c r="CI91" s="267">
        <v>30</v>
      </c>
      <c r="CJ91" s="267">
        <v>47</v>
      </c>
      <c r="CK91" s="267">
        <v>24</v>
      </c>
      <c r="CL91" s="267">
        <v>14</v>
      </c>
      <c r="CM91" s="267">
        <v>20</v>
      </c>
      <c r="CN91" s="267">
        <v>11</v>
      </c>
      <c r="CO91" s="267">
        <v>47</v>
      </c>
      <c r="CP91" s="267">
        <v>3789.58</v>
      </c>
      <c r="CQ91" s="267">
        <v>9483.24</v>
      </c>
      <c r="CR91" s="267">
        <v>16</v>
      </c>
      <c r="CS91" s="267">
        <v>5</v>
      </c>
      <c r="CT91" s="267">
        <v>5</v>
      </c>
      <c r="CU91" s="267">
        <v>2</v>
      </c>
      <c r="CV91" s="267">
        <v>5</v>
      </c>
      <c r="CW91" s="267">
        <v>9</v>
      </c>
      <c r="CX91" s="267">
        <v>5</v>
      </c>
      <c r="CY91" s="267">
        <v>4</v>
      </c>
      <c r="CZ91" s="267">
        <v>1</v>
      </c>
      <c r="DA91" s="267">
        <v>4</v>
      </c>
      <c r="DB91" s="267">
        <v>2</v>
      </c>
      <c r="DC91" s="267">
        <v>10</v>
      </c>
      <c r="DD91" s="267">
        <v>12</v>
      </c>
      <c r="DE91" s="267">
        <v>11</v>
      </c>
      <c r="DF91" s="267">
        <v>19.47</v>
      </c>
      <c r="DG91" s="267">
        <v>4</v>
      </c>
      <c r="DH91" s="267">
        <v>57</v>
      </c>
      <c r="DI91" s="267">
        <v>6</v>
      </c>
      <c r="DJ91" s="267">
        <v>2</v>
      </c>
      <c r="DK91" s="267">
        <v>0</v>
      </c>
      <c r="DL91" s="267">
        <v>6</v>
      </c>
      <c r="DM91" s="267">
        <v>0</v>
      </c>
      <c r="DN91" s="267">
        <v>13</v>
      </c>
      <c r="DO91" s="267">
        <v>18</v>
      </c>
      <c r="DP91" s="281">
        <v>16.23</v>
      </c>
      <c r="DQ91" s="281">
        <v>570</v>
      </c>
      <c r="DR91" s="281">
        <v>13</v>
      </c>
      <c r="DS91" s="281">
        <v>8</v>
      </c>
      <c r="DT91" s="281">
        <v>18</v>
      </c>
      <c r="DU91" s="281">
        <v>0</v>
      </c>
      <c r="DV91" s="281">
        <v>0</v>
      </c>
      <c r="DW91" s="281">
        <v>0</v>
      </c>
      <c r="DX91" s="281">
        <v>0</v>
      </c>
      <c r="EB91" s="260">
        <f t="shared" si="7"/>
        <v>0</v>
      </c>
      <c r="EC91" s="260">
        <f t="shared" si="8"/>
        <v>0</v>
      </c>
      <c r="ED91" s="260">
        <f t="shared" si="9"/>
        <v>0</v>
      </c>
      <c r="EE91" s="260">
        <f t="shared" si="10"/>
        <v>0</v>
      </c>
      <c r="EF91" s="260">
        <f t="shared" si="11"/>
        <v>0</v>
      </c>
      <c r="EG91" s="260">
        <f t="shared" si="12"/>
        <v>0</v>
      </c>
      <c r="EH91" s="260">
        <f t="shared" si="13"/>
        <v>0</v>
      </c>
    </row>
    <row r="92" spans="1:138">
      <c r="A92" s="266" t="s">
        <v>145</v>
      </c>
      <c r="B92" s="267">
        <v>47500</v>
      </c>
      <c r="C92" s="267">
        <v>0</v>
      </c>
      <c r="D92" s="267">
        <v>0</v>
      </c>
      <c r="E92" s="267">
        <v>47500</v>
      </c>
      <c r="F92" s="267">
        <v>0</v>
      </c>
      <c r="G92" s="267">
        <v>0</v>
      </c>
      <c r="H92" s="267">
        <v>0</v>
      </c>
      <c r="I92" s="267">
        <v>0</v>
      </c>
      <c r="J92" s="267">
        <v>0</v>
      </c>
      <c r="K92" s="267">
        <v>0</v>
      </c>
      <c r="L92" s="267">
        <v>0</v>
      </c>
      <c r="M92" s="267">
        <v>0</v>
      </c>
      <c r="N92" s="267">
        <v>0</v>
      </c>
      <c r="O92" s="267">
        <v>0</v>
      </c>
      <c r="P92" s="267">
        <v>0</v>
      </c>
      <c r="Q92" s="267">
        <v>0</v>
      </c>
      <c r="R92" s="267">
        <v>0</v>
      </c>
      <c r="S92" s="267">
        <v>0</v>
      </c>
      <c r="T92" s="267">
        <v>0</v>
      </c>
      <c r="U92" s="267">
        <v>0</v>
      </c>
      <c r="V92" s="267">
        <v>0</v>
      </c>
      <c r="W92" s="267">
        <v>0</v>
      </c>
      <c r="X92" s="267">
        <v>0</v>
      </c>
      <c r="Y92" s="267">
        <v>0</v>
      </c>
      <c r="Z92" s="267">
        <v>0</v>
      </c>
      <c r="AA92" s="267">
        <v>0</v>
      </c>
      <c r="AB92" s="267">
        <v>0</v>
      </c>
      <c r="AC92" s="267">
        <v>0</v>
      </c>
      <c r="AD92" s="267">
        <v>0</v>
      </c>
      <c r="AE92" s="267">
        <v>0</v>
      </c>
      <c r="AF92" s="267">
        <v>0</v>
      </c>
      <c r="AG92" s="267">
        <v>0</v>
      </c>
      <c r="AH92" s="267">
        <v>0</v>
      </c>
      <c r="AI92" s="267">
        <v>0</v>
      </c>
      <c r="AJ92" s="267">
        <v>0</v>
      </c>
      <c r="AK92" s="267">
        <v>0</v>
      </c>
      <c r="AL92" s="267">
        <v>0</v>
      </c>
      <c r="AM92" s="267">
        <v>0</v>
      </c>
      <c r="AN92" s="267">
        <v>0</v>
      </c>
      <c r="AO92" s="267">
        <v>0</v>
      </c>
      <c r="AP92" s="267">
        <v>0</v>
      </c>
      <c r="AQ92" s="267">
        <v>0</v>
      </c>
      <c r="AR92" s="267">
        <v>0</v>
      </c>
      <c r="AS92" s="267">
        <v>0</v>
      </c>
      <c r="AT92" s="267">
        <v>0</v>
      </c>
      <c r="AU92" s="267">
        <v>0</v>
      </c>
      <c r="AV92" s="267">
        <v>0</v>
      </c>
      <c r="AW92" s="267">
        <v>0</v>
      </c>
      <c r="AX92" s="267">
        <v>0</v>
      </c>
      <c r="AY92" s="267">
        <v>0</v>
      </c>
      <c r="AZ92" s="267">
        <v>0</v>
      </c>
      <c r="BA92" s="267">
        <v>0</v>
      </c>
      <c r="BB92" s="267">
        <v>0</v>
      </c>
      <c r="BC92" s="267">
        <v>0</v>
      </c>
      <c r="BD92" s="267">
        <v>0</v>
      </c>
      <c r="BE92" s="267">
        <v>0</v>
      </c>
      <c r="BF92" s="267">
        <v>0</v>
      </c>
      <c r="BG92" s="267">
        <v>0</v>
      </c>
      <c r="BH92" s="267">
        <v>0</v>
      </c>
      <c r="BI92" s="267">
        <v>0</v>
      </c>
      <c r="BJ92" s="267">
        <v>0</v>
      </c>
      <c r="BK92" s="267">
        <v>0</v>
      </c>
      <c r="BL92" s="267">
        <v>0</v>
      </c>
      <c r="BM92" s="267">
        <v>0</v>
      </c>
      <c r="BN92" s="267">
        <v>0</v>
      </c>
      <c r="BO92" s="267">
        <v>0</v>
      </c>
      <c r="BP92" s="267">
        <v>0</v>
      </c>
      <c r="BQ92" s="267">
        <v>0</v>
      </c>
      <c r="BR92" s="267">
        <v>0</v>
      </c>
      <c r="BS92" s="267">
        <v>0</v>
      </c>
      <c r="BT92" s="267">
        <v>0</v>
      </c>
      <c r="BU92" s="267">
        <v>0</v>
      </c>
      <c r="BV92" s="267">
        <v>0</v>
      </c>
      <c r="BW92" s="267">
        <v>0</v>
      </c>
      <c r="BX92" s="267">
        <v>0</v>
      </c>
      <c r="BY92" s="267">
        <v>0</v>
      </c>
      <c r="BZ92" s="267">
        <v>0</v>
      </c>
      <c r="CA92" s="267">
        <v>0</v>
      </c>
      <c r="CB92" s="267">
        <v>0</v>
      </c>
      <c r="CC92" s="267">
        <v>0</v>
      </c>
      <c r="CD92" s="267">
        <v>0</v>
      </c>
      <c r="CE92" s="267">
        <v>0</v>
      </c>
      <c r="CF92" s="267">
        <v>0</v>
      </c>
      <c r="CG92" s="267">
        <v>0</v>
      </c>
      <c r="CH92" s="267">
        <v>0</v>
      </c>
      <c r="CI92" s="267">
        <v>0</v>
      </c>
      <c r="CJ92" s="267">
        <v>0</v>
      </c>
      <c r="CK92" s="267">
        <v>0</v>
      </c>
      <c r="CL92" s="267">
        <v>0</v>
      </c>
      <c r="CM92" s="267">
        <v>0</v>
      </c>
      <c r="CN92" s="267">
        <v>0</v>
      </c>
      <c r="CO92" s="267">
        <v>0</v>
      </c>
      <c r="CP92" s="267">
        <v>0</v>
      </c>
      <c r="CQ92" s="267">
        <v>0</v>
      </c>
      <c r="CR92" s="267">
        <v>0</v>
      </c>
      <c r="CS92" s="267">
        <v>0</v>
      </c>
      <c r="CT92" s="267">
        <v>0</v>
      </c>
      <c r="CU92" s="267">
        <v>0</v>
      </c>
      <c r="CV92" s="267">
        <v>0</v>
      </c>
      <c r="CW92" s="267">
        <v>0</v>
      </c>
      <c r="CX92" s="267">
        <v>0</v>
      </c>
      <c r="CY92" s="267">
        <v>0</v>
      </c>
      <c r="CZ92" s="267">
        <v>0</v>
      </c>
      <c r="DA92" s="267">
        <v>0</v>
      </c>
      <c r="DB92" s="267">
        <v>0</v>
      </c>
      <c r="DC92" s="267">
        <v>0</v>
      </c>
      <c r="DD92" s="267">
        <v>0</v>
      </c>
      <c r="DE92" s="267">
        <v>0</v>
      </c>
      <c r="DF92" s="267">
        <v>0</v>
      </c>
      <c r="DG92" s="267">
        <v>0</v>
      </c>
      <c r="DH92" s="267">
        <v>0</v>
      </c>
      <c r="DI92" s="267">
        <v>0</v>
      </c>
      <c r="DJ92" s="267">
        <v>0</v>
      </c>
      <c r="DK92" s="267">
        <v>0</v>
      </c>
      <c r="DL92" s="267">
        <v>0</v>
      </c>
      <c r="DM92" s="267">
        <v>0</v>
      </c>
      <c r="DN92" s="267">
        <v>0</v>
      </c>
      <c r="DO92" s="267">
        <v>0</v>
      </c>
      <c r="DP92" s="281">
        <v>0</v>
      </c>
      <c r="DQ92" s="281">
        <v>0</v>
      </c>
      <c r="DR92" s="281">
        <v>0</v>
      </c>
      <c r="DS92" s="281">
        <v>0</v>
      </c>
      <c r="DT92" s="281">
        <v>0</v>
      </c>
      <c r="DU92" s="281">
        <v>0</v>
      </c>
      <c r="DV92" s="281">
        <v>0</v>
      </c>
      <c r="DW92" s="281">
        <v>0</v>
      </c>
      <c r="DX92" s="281">
        <v>0</v>
      </c>
      <c r="EB92" s="260">
        <f t="shared" si="7"/>
        <v>0</v>
      </c>
      <c r="EC92" s="260">
        <f t="shared" si="8"/>
        <v>0</v>
      </c>
      <c r="ED92" s="260">
        <f t="shared" si="9"/>
        <v>0</v>
      </c>
      <c r="EE92" s="260">
        <f t="shared" si="10"/>
        <v>0</v>
      </c>
      <c r="EF92" s="260">
        <f t="shared" si="11"/>
        <v>0</v>
      </c>
      <c r="EG92" s="260">
        <f t="shared" si="12"/>
        <v>0</v>
      </c>
      <c r="EH92" s="260">
        <f t="shared" si="13"/>
        <v>0</v>
      </c>
    </row>
    <row r="93" spans="1:138">
      <c r="A93" s="266" t="s">
        <v>146</v>
      </c>
      <c r="B93" s="267">
        <v>14574.6</v>
      </c>
      <c r="C93" s="267">
        <v>0</v>
      </c>
      <c r="D93" s="267">
        <v>0</v>
      </c>
      <c r="E93" s="267">
        <v>0</v>
      </c>
      <c r="F93" s="267">
        <v>5197.17</v>
      </c>
      <c r="G93" s="267">
        <v>0</v>
      </c>
      <c r="H93" s="267">
        <v>0</v>
      </c>
      <c r="I93" s="267">
        <v>0</v>
      </c>
      <c r="J93" s="267">
        <v>0</v>
      </c>
      <c r="K93" s="267">
        <v>0</v>
      </c>
      <c r="L93" s="267">
        <v>0</v>
      </c>
      <c r="M93" s="267">
        <v>0</v>
      </c>
      <c r="N93" s="267">
        <v>0</v>
      </c>
      <c r="O93" s="267">
        <v>0</v>
      </c>
      <c r="P93" s="267">
        <v>0</v>
      </c>
      <c r="Q93" s="267">
        <v>0</v>
      </c>
      <c r="R93" s="267">
        <v>0</v>
      </c>
      <c r="S93" s="267">
        <v>0</v>
      </c>
      <c r="T93" s="267">
        <v>0</v>
      </c>
      <c r="U93" s="267">
        <v>0</v>
      </c>
      <c r="V93" s="267">
        <v>0</v>
      </c>
      <c r="W93" s="267">
        <v>0</v>
      </c>
      <c r="X93" s="267">
        <v>0</v>
      </c>
      <c r="Y93" s="267">
        <v>0</v>
      </c>
      <c r="Z93" s="267">
        <v>0</v>
      </c>
      <c r="AA93" s="267">
        <v>0</v>
      </c>
      <c r="AB93" s="267">
        <v>0</v>
      </c>
      <c r="AC93" s="267">
        <v>0</v>
      </c>
      <c r="AD93" s="267">
        <v>0</v>
      </c>
      <c r="AE93" s="267">
        <v>0</v>
      </c>
      <c r="AF93" s="267">
        <v>9377.43</v>
      </c>
      <c r="AG93" s="267">
        <v>0</v>
      </c>
      <c r="AH93" s="267">
        <v>0</v>
      </c>
      <c r="AI93" s="267">
        <v>0</v>
      </c>
      <c r="AJ93" s="267">
        <v>0</v>
      </c>
      <c r="AK93" s="267">
        <v>0</v>
      </c>
      <c r="AL93" s="267">
        <v>0</v>
      </c>
      <c r="AM93" s="267">
        <v>0</v>
      </c>
      <c r="AN93" s="267">
        <v>0</v>
      </c>
      <c r="AO93" s="267">
        <v>0</v>
      </c>
      <c r="AP93" s="267">
        <v>0</v>
      </c>
      <c r="AQ93" s="267">
        <v>0</v>
      </c>
      <c r="AR93" s="267">
        <v>0</v>
      </c>
      <c r="AS93" s="267">
        <v>0</v>
      </c>
      <c r="AT93" s="267">
        <v>0</v>
      </c>
      <c r="AU93" s="267">
        <v>0</v>
      </c>
      <c r="AV93" s="267">
        <v>0</v>
      </c>
      <c r="AW93" s="267">
        <v>0</v>
      </c>
      <c r="AX93" s="267">
        <v>0</v>
      </c>
      <c r="AY93" s="267">
        <v>0</v>
      </c>
      <c r="AZ93" s="267">
        <v>0</v>
      </c>
      <c r="BA93" s="267">
        <v>0</v>
      </c>
      <c r="BB93" s="267">
        <v>0</v>
      </c>
      <c r="BC93" s="267">
        <v>0</v>
      </c>
      <c r="BD93" s="267">
        <v>0</v>
      </c>
      <c r="BE93" s="267">
        <v>0</v>
      </c>
      <c r="BF93" s="267">
        <v>9377.43</v>
      </c>
      <c r="BG93" s="267">
        <v>0</v>
      </c>
      <c r="BH93" s="267">
        <v>0</v>
      </c>
      <c r="BI93" s="267">
        <v>0</v>
      </c>
      <c r="BJ93" s="267">
        <v>5726.49</v>
      </c>
      <c r="BK93" s="267">
        <v>0</v>
      </c>
      <c r="BL93" s="267">
        <v>0</v>
      </c>
      <c r="BM93" s="267">
        <v>0</v>
      </c>
      <c r="BN93" s="267">
        <v>0</v>
      </c>
      <c r="BO93" s="267">
        <v>0</v>
      </c>
      <c r="BP93" s="267">
        <v>0</v>
      </c>
      <c r="BQ93" s="267">
        <v>0</v>
      </c>
      <c r="BR93" s="267">
        <v>0</v>
      </c>
      <c r="BS93" s="267">
        <v>500</v>
      </c>
      <c r="BT93" s="267">
        <v>3000</v>
      </c>
      <c r="BU93" s="267">
        <v>0</v>
      </c>
      <c r="BV93" s="267">
        <v>0</v>
      </c>
      <c r="BW93" s="267">
        <v>0</v>
      </c>
      <c r="BX93" s="267">
        <v>0</v>
      </c>
      <c r="BY93" s="267">
        <v>0</v>
      </c>
      <c r="BZ93" s="267">
        <v>0</v>
      </c>
      <c r="CA93" s="267">
        <v>0</v>
      </c>
      <c r="CB93" s="267">
        <v>0</v>
      </c>
      <c r="CC93" s="267">
        <v>0</v>
      </c>
      <c r="CD93" s="267">
        <v>0</v>
      </c>
      <c r="CE93" s="267">
        <v>0</v>
      </c>
      <c r="CF93" s="267">
        <v>150.94</v>
      </c>
      <c r="CG93" s="267">
        <v>0</v>
      </c>
      <c r="CH93" s="267">
        <v>0</v>
      </c>
      <c r="CI93" s="267">
        <v>0</v>
      </c>
      <c r="CJ93" s="267">
        <v>0</v>
      </c>
      <c r="CK93" s="267">
        <v>0</v>
      </c>
      <c r="CL93" s="267">
        <v>0</v>
      </c>
      <c r="CM93" s="267">
        <v>0</v>
      </c>
      <c r="CN93" s="267">
        <v>0</v>
      </c>
      <c r="CO93" s="267">
        <v>0</v>
      </c>
      <c r="CP93" s="267">
        <v>0</v>
      </c>
      <c r="CQ93" s="267">
        <v>0</v>
      </c>
      <c r="CR93" s="267">
        <v>0</v>
      </c>
      <c r="CS93" s="267">
        <v>0</v>
      </c>
      <c r="CT93" s="267">
        <v>0</v>
      </c>
      <c r="CU93" s="267">
        <v>0</v>
      </c>
      <c r="CV93" s="267">
        <v>0</v>
      </c>
      <c r="CW93" s="267">
        <v>0</v>
      </c>
      <c r="CX93" s="267">
        <v>0</v>
      </c>
      <c r="CY93" s="267">
        <v>0</v>
      </c>
      <c r="CZ93" s="267">
        <v>0</v>
      </c>
      <c r="DA93" s="267">
        <v>0</v>
      </c>
      <c r="DB93" s="267">
        <v>0</v>
      </c>
      <c r="DC93" s="267">
        <v>0</v>
      </c>
      <c r="DD93" s="267">
        <v>0</v>
      </c>
      <c r="DE93" s="267">
        <v>0</v>
      </c>
      <c r="DF93" s="267">
        <v>0</v>
      </c>
      <c r="DG93" s="267">
        <v>0</v>
      </c>
      <c r="DH93" s="267">
        <v>0</v>
      </c>
      <c r="DI93" s="267">
        <v>0</v>
      </c>
      <c r="DJ93" s="267">
        <v>0</v>
      </c>
      <c r="DK93" s="267">
        <v>0</v>
      </c>
      <c r="DL93" s="267">
        <v>0</v>
      </c>
      <c r="DM93" s="267">
        <v>0</v>
      </c>
      <c r="DN93" s="267">
        <v>0</v>
      </c>
      <c r="DO93" s="267">
        <v>0</v>
      </c>
      <c r="DP93" s="281">
        <v>0</v>
      </c>
      <c r="DQ93" s="281">
        <v>0</v>
      </c>
      <c r="DR93" s="281">
        <v>0</v>
      </c>
      <c r="DS93" s="281">
        <v>0</v>
      </c>
      <c r="DT93" s="281">
        <v>0</v>
      </c>
      <c r="DU93" s="281">
        <v>0</v>
      </c>
      <c r="DV93" s="281">
        <v>0</v>
      </c>
      <c r="DW93" s="281">
        <v>0</v>
      </c>
      <c r="DX93" s="281">
        <v>0</v>
      </c>
      <c r="EB93" s="260">
        <f t="shared" si="7"/>
        <v>0</v>
      </c>
      <c r="EC93" s="260">
        <f t="shared" si="8"/>
        <v>0</v>
      </c>
      <c r="ED93" s="260">
        <f t="shared" si="9"/>
        <v>0</v>
      </c>
      <c r="EE93" s="260">
        <f t="shared" si="10"/>
        <v>0</v>
      </c>
      <c r="EF93" s="260">
        <f t="shared" si="11"/>
        <v>0</v>
      </c>
      <c r="EG93" s="260">
        <f t="shared" si="12"/>
        <v>0</v>
      </c>
      <c r="EH93" s="260">
        <f t="shared" si="13"/>
        <v>0</v>
      </c>
    </row>
    <row r="94" spans="1:138">
      <c r="A94" s="266" t="s">
        <v>147</v>
      </c>
      <c r="B94" s="267">
        <v>119000</v>
      </c>
      <c r="C94" s="267">
        <v>0</v>
      </c>
      <c r="D94" s="267">
        <v>0</v>
      </c>
      <c r="E94" s="267">
        <v>0</v>
      </c>
      <c r="F94" s="267">
        <v>0</v>
      </c>
      <c r="G94" s="267">
        <v>0</v>
      </c>
      <c r="H94" s="267">
        <v>0</v>
      </c>
      <c r="I94" s="267">
        <v>0</v>
      </c>
      <c r="J94" s="267">
        <v>0</v>
      </c>
      <c r="K94" s="267">
        <v>0</v>
      </c>
      <c r="L94" s="267">
        <v>0</v>
      </c>
      <c r="M94" s="267">
        <v>0</v>
      </c>
      <c r="N94" s="267">
        <v>0</v>
      </c>
      <c r="O94" s="267">
        <v>0</v>
      </c>
      <c r="P94" s="267">
        <v>0</v>
      </c>
      <c r="Q94" s="267">
        <v>0</v>
      </c>
      <c r="R94" s="267">
        <v>0</v>
      </c>
      <c r="S94" s="267">
        <v>0</v>
      </c>
      <c r="T94" s="267">
        <v>0</v>
      </c>
      <c r="U94" s="267">
        <v>0</v>
      </c>
      <c r="V94" s="267">
        <v>0</v>
      </c>
      <c r="W94" s="267">
        <v>0</v>
      </c>
      <c r="X94" s="267">
        <v>0</v>
      </c>
      <c r="Y94" s="267">
        <v>0</v>
      </c>
      <c r="Z94" s="267">
        <v>0</v>
      </c>
      <c r="AA94" s="267">
        <v>0</v>
      </c>
      <c r="AB94" s="267">
        <v>20000</v>
      </c>
      <c r="AC94" s="267">
        <v>0</v>
      </c>
      <c r="AD94" s="267">
        <v>0</v>
      </c>
      <c r="AE94" s="267">
        <v>0</v>
      </c>
      <c r="AF94" s="267">
        <v>99000</v>
      </c>
      <c r="AG94" s="267">
        <v>0</v>
      </c>
      <c r="AH94" s="267">
        <v>0</v>
      </c>
      <c r="AI94" s="267">
        <v>0</v>
      </c>
      <c r="AJ94" s="267">
        <v>0</v>
      </c>
      <c r="AK94" s="267">
        <v>0</v>
      </c>
      <c r="AL94" s="267">
        <v>0</v>
      </c>
      <c r="AM94" s="267">
        <v>0</v>
      </c>
      <c r="AN94" s="267">
        <v>0</v>
      </c>
      <c r="AO94" s="267">
        <v>0</v>
      </c>
      <c r="AP94" s="267">
        <v>0</v>
      </c>
      <c r="AQ94" s="267">
        <v>0</v>
      </c>
      <c r="AR94" s="267">
        <v>0</v>
      </c>
      <c r="AS94" s="267">
        <v>0</v>
      </c>
      <c r="AT94" s="267">
        <v>0</v>
      </c>
      <c r="AU94" s="267">
        <v>0</v>
      </c>
      <c r="AV94" s="267">
        <v>0</v>
      </c>
      <c r="AW94" s="267">
        <v>0</v>
      </c>
      <c r="AX94" s="267">
        <v>0</v>
      </c>
      <c r="AY94" s="267">
        <v>0</v>
      </c>
      <c r="AZ94" s="267">
        <v>20000</v>
      </c>
      <c r="BA94" s="267">
        <v>0</v>
      </c>
      <c r="BB94" s="267">
        <v>0</v>
      </c>
      <c r="BC94" s="267">
        <v>0</v>
      </c>
      <c r="BD94" s="267">
        <v>0</v>
      </c>
      <c r="BE94" s="267">
        <v>0</v>
      </c>
      <c r="BF94" s="267">
        <v>99000</v>
      </c>
      <c r="BG94" s="267">
        <v>0</v>
      </c>
      <c r="BH94" s="267">
        <v>0</v>
      </c>
      <c r="BI94" s="267">
        <v>0</v>
      </c>
      <c r="BJ94" s="267">
        <v>0</v>
      </c>
      <c r="BK94" s="267">
        <v>0</v>
      </c>
      <c r="BL94" s="267">
        <v>0</v>
      </c>
      <c r="BM94" s="267">
        <v>0</v>
      </c>
      <c r="BN94" s="267">
        <v>0</v>
      </c>
      <c r="BO94" s="267">
        <v>0</v>
      </c>
      <c r="BP94" s="267">
        <v>0</v>
      </c>
      <c r="BQ94" s="267">
        <v>0</v>
      </c>
      <c r="BR94" s="267">
        <v>12000</v>
      </c>
      <c r="BS94" s="267">
        <v>0</v>
      </c>
      <c r="BT94" s="267">
        <v>0</v>
      </c>
      <c r="BU94" s="267">
        <v>0</v>
      </c>
      <c r="BV94" s="267">
        <v>0</v>
      </c>
      <c r="BW94" s="267">
        <v>0</v>
      </c>
      <c r="BX94" s="267">
        <v>0</v>
      </c>
      <c r="BY94" s="267">
        <v>0</v>
      </c>
      <c r="BZ94" s="267">
        <v>0</v>
      </c>
      <c r="CA94" s="267">
        <v>0</v>
      </c>
      <c r="CB94" s="267">
        <v>0</v>
      </c>
      <c r="CC94" s="267">
        <v>0</v>
      </c>
      <c r="CD94" s="267">
        <v>0</v>
      </c>
      <c r="CE94" s="267">
        <v>0</v>
      </c>
      <c r="CF94" s="267">
        <v>0</v>
      </c>
      <c r="CG94" s="267">
        <v>0</v>
      </c>
      <c r="CH94" s="267">
        <v>0</v>
      </c>
      <c r="CI94" s="267">
        <v>0</v>
      </c>
      <c r="CJ94" s="267">
        <v>0</v>
      </c>
      <c r="CK94" s="267">
        <v>0</v>
      </c>
      <c r="CL94" s="267">
        <v>0</v>
      </c>
      <c r="CM94" s="267">
        <v>0</v>
      </c>
      <c r="CN94" s="267">
        <v>0</v>
      </c>
      <c r="CO94" s="267">
        <v>0</v>
      </c>
      <c r="CP94" s="267">
        <v>5000</v>
      </c>
      <c r="CQ94" s="267">
        <v>5000</v>
      </c>
      <c r="CR94" s="267">
        <v>0</v>
      </c>
      <c r="CS94" s="267">
        <v>8000</v>
      </c>
      <c r="CT94" s="267">
        <v>8000</v>
      </c>
      <c r="CU94" s="267">
        <v>8000</v>
      </c>
      <c r="CV94" s="267">
        <v>10000</v>
      </c>
      <c r="CW94" s="267">
        <v>0</v>
      </c>
      <c r="CX94" s="267">
        <v>0</v>
      </c>
      <c r="CY94" s="267">
        <v>0</v>
      </c>
      <c r="CZ94" s="267">
        <v>0</v>
      </c>
      <c r="DA94" s="267">
        <v>0</v>
      </c>
      <c r="DB94" s="267">
        <v>0</v>
      </c>
      <c r="DC94" s="267">
        <v>0</v>
      </c>
      <c r="DD94" s="267">
        <v>0</v>
      </c>
      <c r="DE94" s="267">
        <v>0</v>
      </c>
      <c r="DF94" s="267">
        <v>0</v>
      </c>
      <c r="DG94" s="267">
        <v>0</v>
      </c>
      <c r="DH94" s="267">
        <v>0</v>
      </c>
      <c r="DI94" s="267">
        <v>0</v>
      </c>
      <c r="DJ94" s="267">
        <v>10000</v>
      </c>
      <c r="DK94" s="267">
        <v>0</v>
      </c>
      <c r="DL94" s="267">
        <v>0</v>
      </c>
      <c r="DM94" s="267">
        <v>0</v>
      </c>
      <c r="DN94" s="267">
        <v>5000</v>
      </c>
      <c r="DO94" s="267">
        <v>0</v>
      </c>
      <c r="DP94" s="281">
        <v>5000</v>
      </c>
      <c r="DQ94" s="281">
        <v>8000</v>
      </c>
      <c r="DR94" s="281">
        <v>5000</v>
      </c>
      <c r="DS94" s="281">
        <v>5000</v>
      </c>
      <c r="DT94" s="281">
        <v>5000</v>
      </c>
      <c r="DU94" s="281">
        <v>0</v>
      </c>
      <c r="DV94" s="281">
        <v>0</v>
      </c>
      <c r="DW94" s="281">
        <v>0</v>
      </c>
      <c r="DX94" s="281">
        <v>0</v>
      </c>
      <c r="EB94" s="260">
        <f t="shared" si="7"/>
        <v>0</v>
      </c>
      <c r="EC94" s="260">
        <f t="shared" si="8"/>
        <v>0</v>
      </c>
      <c r="ED94" s="260">
        <f t="shared" si="9"/>
        <v>0</v>
      </c>
      <c r="EE94" s="260">
        <f t="shared" si="10"/>
        <v>0</v>
      </c>
      <c r="EF94" s="260">
        <f t="shared" si="11"/>
        <v>0</v>
      </c>
      <c r="EG94" s="260">
        <f t="shared" si="12"/>
        <v>0</v>
      </c>
      <c r="EH94" s="260">
        <f t="shared" si="13"/>
        <v>0</v>
      </c>
    </row>
    <row r="95" spans="1:138">
      <c r="A95" s="266" t="s">
        <v>148</v>
      </c>
      <c r="B95" s="267">
        <v>31139.96</v>
      </c>
      <c r="C95" s="267">
        <v>0</v>
      </c>
      <c r="D95" s="267">
        <v>0</v>
      </c>
      <c r="E95" s="267">
        <v>0</v>
      </c>
      <c r="F95" s="267">
        <v>0</v>
      </c>
      <c r="G95" s="267">
        <v>0</v>
      </c>
      <c r="H95" s="267">
        <v>0</v>
      </c>
      <c r="I95" s="267">
        <v>0</v>
      </c>
      <c r="J95" s="267">
        <v>0</v>
      </c>
      <c r="K95" s="267">
        <v>0</v>
      </c>
      <c r="L95" s="267">
        <v>0</v>
      </c>
      <c r="M95" s="267">
        <v>0</v>
      </c>
      <c r="N95" s="267">
        <v>0</v>
      </c>
      <c r="O95" s="267">
        <v>0</v>
      </c>
      <c r="P95" s="267">
        <v>0</v>
      </c>
      <c r="Q95" s="267">
        <v>0</v>
      </c>
      <c r="R95" s="267">
        <v>0</v>
      </c>
      <c r="S95" s="267">
        <v>0</v>
      </c>
      <c r="T95" s="267">
        <v>0</v>
      </c>
      <c r="U95" s="267">
        <v>0</v>
      </c>
      <c r="V95" s="267">
        <v>0</v>
      </c>
      <c r="W95" s="267">
        <v>0</v>
      </c>
      <c r="X95" s="267">
        <v>0</v>
      </c>
      <c r="Y95" s="267">
        <v>9433.9599999999991</v>
      </c>
      <c r="Z95" s="267">
        <v>0</v>
      </c>
      <c r="AA95" s="267">
        <v>0</v>
      </c>
      <c r="AB95" s="267">
        <v>0</v>
      </c>
      <c r="AC95" s="267">
        <v>0</v>
      </c>
      <c r="AD95" s="267">
        <v>0</v>
      </c>
      <c r="AE95" s="267">
        <v>0</v>
      </c>
      <c r="AF95" s="267">
        <v>21706</v>
      </c>
      <c r="AG95" s="267">
        <v>0</v>
      </c>
      <c r="AH95" s="267">
        <v>0</v>
      </c>
      <c r="AI95" s="267">
        <v>0</v>
      </c>
      <c r="AJ95" s="267">
        <v>0</v>
      </c>
      <c r="AK95" s="267">
        <v>0</v>
      </c>
      <c r="AL95" s="267">
        <v>0</v>
      </c>
      <c r="AM95" s="267">
        <v>0</v>
      </c>
      <c r="AN95" s="267">
        <v>0</v>
      </c>
      <c r="AO95" s="267">
        <v>9433.9599999999991</v>
      </c>
      <c r="AP95" s="267">
        <v>0</v>
      </c>
      <c r="AQ95" s="267">
        <v>0</v>
      </c>
      <c r="AR95" s="267">
        <v>0</v>
      </c>
      <c r="AS95" s="267">
        <v>0</v>
      </c>
      <c r="AT95" s="267">
        <v>0</v>
      </c>
      <c r="AU95" s="267">
        <v>0</v>
      </c>
      <c r="AV95" s="267">
        <v>0</v>
      </c>
      <c r="AW95" s="267">
        <v>0</v>
      </c>
      <c r="AX95" s="267">
        <v>0</v>
      </c>
      <c r="AY95" s="267">
        <v>0</v>
      </c>
      <c r="AZ95" s="267">
        <v>0</v>
      </c>
      <c r="BA95" s="267">
        <v>0</v>
      </c>
      <c r="BB95" s="267">
        <v>0</v>
      </c>
      <c r="BC95" s="267">
        <v>0</v>
      </c>
      <c r="BD95" s="267">
        <v>0</v>
      </c>
      <c r="BE95" s="267">
        <v>0</v>
      </c>
      <c r="BF95" s="267">
        <v>21706</v>
      </c>
      <c r="BG95" s="267">
        <v>0</v>
      </c>
      <c r="BH95" s="267">
        <v>0</v>
      </c>
      <c r="BI95" s="267">
        <v>0</v>
      </c>
      <c r="BJ95" s="267">
        <v>0</v>
      </c>
      <c r="BK95" s="267">
        <v>0</v>
      </c>
      <c r="BL95" s="267">
        <v>0</v>
      </c>
      <c r="BM95" s="267">
        <v>0</v>
      </c>
      <c r="BN95" s="267">
        <v>0</v>
      </c>
      <c r="BO95" s="267">
        <v>21706</v>
      </c>
      <c r="BP95" s="267">
        <v>0</v>
      </c>
      <c r="BQ95" s="267">
        <v>0</v>
      </c>
      <c r="BR95" s="267">
        <v>0</v>
      </c>
      <c r="BS95" s="267">
        <v>0</v>
      </c>
      <c r="BT95" s="267">
        <v>0</v>
      </c>
      <c r="BU95" s="267">
        <v>0</v>
      </c>
      <c r="BV95" s="267">
        <v>0</v>
      </c>
      <c r="BW95" s="267">
        <v>0</v>
      </c>
      <c r="BX95" s="267">
        <v>0</v>
      </c>
      <c r="BY95" s="267">
        <v>0</v>
      </c>
      <c r="BZ95" s="267">
        <v>0</v>
      </c>
      <c r="CA95" s="267">
        <v>0</v>
      </c>
      <c r="CB95" s="267">
        <v>0</v>
      </c>
      <c r="CC95" s="267">
        <v>0</v>
      </c>
      <c r="CD95" s="267">
        <v>0</v>
      </c>
      <c r="CE95" s="267">
        <v>0</v>
      </c>
      <c r="CF95" s="267">
        <v>0</v>
      </c>
      <c r="CG95" s="267">
        <v>0</v>
      </c>
      <c r="CH95" s="267">
        <v>0</v>
      </c>
      <c r="CI95" s="267">
        <v>0</v>
      </c>
      <c r="CJ95" s="267">
        <v>0</v>
      </c>
      <c r="CK95" s="267">
        <v>0</v>
      </c>
      <c r="CL95" s="267">
        <v>0</v>
      </c>
      <c r="CM95" s="267">
        <v>0</v>
      </c>
      <c r="CN95" s="267">
        <v>0</v>
      </c>
      <c r="CO95" s="267">
        <v>0</v>
      </c>
      <c r="CP95" s="267">
        <v>0</v>
      </c>
      <c r="CQ95" s="267">
        <v>0</v>
      </c>
      <c r="CR95" s="267">
        <v>0</v>
      </c>
      <c r="CS95" s="267">
        <v>0</v>
      </c>
      <c r="CT95" s="267">
        <v>0</v>
      </c>
      <c r="CU95" s="267">
        <v>0</v>
      </c>
      <c r="CV95" s="267">
        <v>0</v>
      </c>
      <c r="CW95" s="267">
        <v>0</v>
      </c>
      <c r="CX95" s="267">
        <v>0</v>
      </c>
      <c r="CY95" s="267">
        <v>0</v>
      </c>
      <c r="CZ95" s="267">
        <v>0</v>
      </c>
      <c r="DA95" s="267">
        <v>0</v>
      </c>
      <c r="DB95" s="267">
        <v>0</v>
      </c>
      <c r="DC95" s="267">
        <v>0</v>
      </c>
      <c r="DD95" s="267">
        <v>0</v>
      </c>
      <c r="DE95" s="267">
        <v>0</v>
      </c>
      <c r="DF95" s="267">
        <v>0</v>
      </c>
      <c r="DG95" s="267">
        <v>0</v>
      </c>
      <c r="DH95" s="267">
        <v>0</v>
      </c>
      <c r="DI95" s="267">
        <v>0</v>
      </c>
      <c r="DJ95" s="267">
        <v>0</v>
      </c>
      <c r="DK95" s="267">
        <v>0</v>
      </c>
      <c r="DL95" s="267">
        <v>0</v>
      </c>
      <c r="DM95" s="267">
        <v>0</v>
      </c>
      <c r="DN95" s="267">
        <v>0</v>
      </c>
      <c r="DO95" s="267">
        <v>0</v>
      </c>
      <c r="DP95" s="281">
        <v>0</v>
      </c>
      <c r="DQ95" s="281">
        <v>0</v>
      </c>
      <c r="DR95" s="281">
        <v>0</v>
      </c>
      <c r="DS95" s="281">
        <v>0</v>
      </c>
      <c r="DT95" s="281">
        <v>0</v>
      </c>
      <c r="DU95" s="281">
        <v>0</v>
      </c>
      <c r="DV95" s="281">
        <v>0</v>
      </c>
      <c r="DW95" s="281">
        <v>0</v>
      </c>
      <c r="DX95" s="281">
        <v>0</v>
      </c>
      <c r="EB95" s="260">
        <f t="shared" si="7"/>
        <v>0</v>
      </c>
      <c r="EC95" s="260">
        <f t="shared" si="8"/>
        <v>0</v>
      </c>
      <c r="ED95" s="260">
        <f t="shared" si="9"/>
        <v>0</v>
      </c>
      <c r="EE95" s="260">
        <f t="shared" si="10"/>
        <v>0</v>
      </c>
      <c r="EF95" s="260">
        <f t="shared" si="11"/>
        <v>0</v>
      </c>
      <c r="EG95" s="260">
        <f t="shared" si="12"/>
        <v>0</v>
      </c>
      <c r="EH95" s="260">
        <f t="shared" si="13"/>
        <v>0</v>
      </c>
    </row>
    <row r="96" spans="1:138">
      <c r="A96" s="266" t="s">
        <v>149</v>
      </c>
      <c r="B96" s="267">
        <v>0</v>
      </c>
      <c r="C96" s="267">
        <v>0</v>
      </c>
      <c r="D96" s="267">
        <v>0</v>
      </c>
      <c r="E96" s="267">
        <v>0</v>
      </c>
      <c r="F96" s="267">
        <v>0</v>
      </c>
      <c r="G96" s="267">
        <v>0</v>
      </c>
      <c r="H96" s="267">
        <v>0</v>
      </c>
      <c r="I96" s="267">
        <v>0</v>
      </c>
      <c r="J96" s="267">
        <v>0</v>
      </c>
      <c r="K96" s="267">
        <v>0</v>
      </c>
      <c r="L96" s="267">
        <v>0</v>
      </c>
      <c r="M96" s="267">
        <v>0</v>
      </c>
      <c r="N96" s="267">
        <v>0</v>
      </c>
      <c r="O96" s="267">
        <v>0</v>
      </c>
      <c r="P96" s="267">
        <v>0</v>
      </c>
      <c r="Q96" s="267">
        <v>0</v>
      </c>
      <c r="R96" s="267">
        <v>0</v>
      </c>
      <c r="S96" s="267">
        <v>0</v>
      </c>
      <c r="T96" s="267">
        <v>0</v>
      </c>
      <c r="U96" s="267">
        <v>0</v>
      </c>
      <c r="V96" s="267">
        <v>0</v>
      </c>
      <c r="W96" s="267">
        <v>0</v>
      </c>
      <c r="X96" s="267">
        <v>0</v>
      </c>
      <c r="Y96" s="267">
        <v>0</v>
      </c>
      <c r="Z96" s="267">
        <v>0</v>
      </c>
      <c r="AA96" s="267">
        <v>0</v>
      </c>
      <c r="AB96" s="267">
        <v>0</v>
      </c>
      <c r="AC96" s="267">
        <v>0</v>
      </c>
      <c r="AD96" s="267">
        <v>0</v>
      </c>
      <c r="AE96" s="267">
        <v>0</v>
      </c>
      <c r="AF96" s="267">
        <v>0</v>
      </c>
      <c r="AG96" s="267">
        <v>0</v>
      </c>
      <c r="AH96" s="267">
        <v>0</v>
      </c>
      <c r="AI96" s="267">
        <v>0</v>
      </c>
      <c r="AJ96" s="267">
        <v>0</v>
      </c>
      <c r="AK96" s="267">
        <v>0</v>
      </c>
      <c r="AL96" s="267">
        <v>0</v>
      </c>
      <c r="AM96" s="267">
        <v>0</v>
      </c>
      <c r="AN96" s="267">
        <v>0</v>
      </c>
      <c r="AO96" s="267">
        <v>0</v>
      </c>
      <c r="AP96" s="267">
        <v>0</v>
      </c>
      <c r="AQ96" s="267">
        <v>0</v>
      </c>
      <c r="AR96" s="267">
        <v>0</v>
      </c>
      <c r="AS96" s="267">
        <v>0</v>
      </c>
      <c r="AT96" s="267">
        <v>0</v>
      </c>
      <c r="AU96" s="267">
        <v>0</v>
      </c>
      <c r="AV96" s="267">
        <v>0</v>
      </c>
      <c r="AW96" s="267">
        <v>0</v>
      </c>
      <c r="AX96" s="267">
        <v>0</v>
      </c>
      <c r="AY96" s="267">
        <v>0</v>
      </c>
      <c r="AZ96" s="267">
        <v>0</v>
      </c>
      <c r="BA96" s="267">
        <v>0</v>
      </c>
      <c r="BB96" s="267">
        <v>0</v>
      </c>
      <c r="BC96" s="267">
        <v>0</v>
      </c>
      <c r="BD96" s="267">
        <v>0</v>
      </c>
      <c r="BE96" s="267">
        <v>0</v>
      </c>
      <c r="BF96" s="267">
        <v>0</v>
      </c>
      <c r="BG96" s="267">
        <v>0</v>
      </c>
      <c r="BH96" s="267">
        <v>0</v>
      </c>
      <c r="BI96" s="267">
        <v>0</v>
      </c>
      <c r="BJ96" s="267">
        <v>0</v>
      </c>
      <c r="BK96" s="267">
        <v>0</v>
      </c>
      <c r="BL96" s="267">
        <v>0</v>
      </c>
      <c r="BM96" s="267">
        <v>0</v>
      </c>
      <c r="BN96" s="267">
        <v>0</v>
      </c>
      <c r="BO96" s="267">
        <v>0</v>
      </c>
      <c r="BP96" s="267">
        <v>0</v>
      </c>
      <c r="BQ96" s="267">
        <v>0</v>
      </c>
      <c r="BR96" s="267">
        <v>0</v>
      </c>
      <c r="BS96" s="267">
        <v>0</v>
      </c>
      <c r="BT96" s="267">
        <v>0</v>
      </c>
      <c r="BU96" s="267">
        <v>0</v>
      </c>
      <c r="BV96" s="267">
        <v>0</v>
      </c>
      <c r="BW96" s="267">
        <v>0</v>
      </c>
      <c r="BX96" s="267">
        <v>0</v>
      </c>
      <c r="BY96" s="267">
        <v>0</v>
      </c>
      <c r="BZ96" s="267">
        <v>0</v>
      </c>
      <c r="CA96" s="267">
        <v>0</v>
      </c>
      <c r="CB96" s="267">
        <v>0</v>
      </c>
      <c r="CC96" s="267">
        <v>0</v>
      </c>
      <c r="CD96" s="267">
        <v>0</v>
      </c>
      <c r="CE96" s="267">
        <v>0</v>
      </c>
      <c r="CF96" s="267">
        <v>0</v>
      </c>
      <c r="CG96" s="267">
        <v>0</v>
      </c>
      <c r="CH96" s="267">
        <v>0</v>
      </c>
      <c r="CI96" s="267">
        <v>0</v>
      </c>
      <c r="CJ96" s="267">
        <v>0</v>
      </c>
      <c r="CK96" s="267">
        <v>0</v>
      </c>
      <c r="CL96" s="267">
        <v>0</v>
      </c>
      <c r="CM96" s="267">
        <v>0</v>
      </c>
      <c r="CN96" s="267">
        <v>0</v>
      </c>
      <c r="CO96" s="267">
        <v>0</v>
      </c>
      <c r="CP96" s="267">
        <v>0</v>
      </c>
      <c r="CQ96" s="267">
        <v>0</v>
      </c>
      <c r="CR96" s="267">
        <v>0</v>
      </c>
      <c r="CS96" s="267">
        <v>0</v>
      </c>
      <c r="CT96" s="267">
        <v>0</v>
      </c>
      <c r="CU96" s="267">
        <v>0</v>
      </c>
      <c r="CV96" s="267">
        <v>0</v>
      </c>
      <c r="CW96" s="267">
        <v>0</v>
      </c>
      <c r="CX96" s="267">
        <v>0</v>
      </c>
      <c r="CY96" s="267">
        <v>0</v>
      </c>
      <c r="CZ96" s="267">
        <v>0</v>
      </c>
      <c r="DA96" s="267">
        <v>0</v>
      </c>
      <c r="DB96" s="267">
        <v>0</v>
      </c>
      <c r="DC96" s="267">
        <v>0</v>
      </c>
      <c r="DD96" s="267">
        <v>0</v>
      </c>
      <c r="DE96" s="267">
        <v>0</v>
      </c>
      <c r="DF96" s="267">
        <v>0</v>
      </c>
      <c r="DG96" s="267">
        <v>0</v>
      </c>
      <c r="DH96" s="267">
        <v>0</v>
      </c>
      <c r="DI96" s="267">
        <v>0</v>
      </c>
      <c r="DJ96" s="267">
        <v>0</v>
      </c>
      <c r="DK96" s="267">
        <v>0</v>
      </c>
      <c r="DL96" s="267">
        <v>0</v>
      </c>
      <c r="DM96" s="267">
        <v>0</v>
      </c>
      <c r="DN96" s="267">
        <v>0</v>
      </c>
      <c r="DO96" s="267">
        <v>0</v>
      </c>
      <c r="DP96" s="281">
        <v>0</v>
      </c>
      <c r="DQ96" s="281">
        <v>0</v>
      </c>
      <c r="DR96" s="281">
        <v>0</v>
      </c>
      <c r="DS96" s="281">
        <v>0</v>
      </c>
      <c r="DT96" s="281">
        <v>0</v>
      </c>
      <c r="DU96" s="281">
        <v>0</v>
      </c>
      <c r="DV96" s="281">
        <v>0</v>
      </c>
      <c r="DW96" s="281">
        <v>0</v>
      </c>
      <c r="DX96" s="281">
        <v>0</v>
      </c>
      <c r="EB96" s="260">
        <f t="shared" si="7"/>
        <v>0</v>
      </c>
      <c r="EC96" s="260">
        <f t="shared" si="8"/>
        <v>0</v>
      </c>
      <c r="ED96" s="260">
        <f t="shared" si="9"/>
        <v>0</v>
      </c>
      <c r="EE96" s="260">
        <f t="shared" si="10"/>
        <v>0</v>
      </c>
      <c r="EF96" s="260">
        <f t="shared" si="11"/>
        <v>0</v>
      </c>
      <c r="EG96" s="260">
        <f t="shared" si="12"/>
        <v>0</v>
      </c>
      <c r="EH96" s="260">
        <f t="shared" si="13"/>
        <v>0</v>
      </c>
    </row>
    <row r="97" spans="1:138">
      <c r="A97" s="266" t="s">
        <v>150</v>
      </c>
      <c r="B97" s="267">
        <v>409671.83</v>
      </c>
      <c r="C97" s="267">
        <v>0</v>
      </c>
      <c r="D97" s="267">
        <v>11836.94</v>
      </c>
      <c r="E97" s="267">
        <v>0</v>
      </c>
      <c r="F97" s="267">
        <v>0</v>
      </c>
      <c r="G97" s="267">
        <v>0</v>
      </c>
      <c r="H97" s="267">
        <v>0</v>
      </c>
      <c r="I97" s="267">
        <v>0</v>
      </c>
      <c r="J97" s="267">
        <v>0</v>
      </c>
      <c r="K97" s="267">
        <v>0</v>
      </c>
      <c r="L97" s="267">
        <v>0</v>
      </c>
      <c r="M97" s="267">
        <v>0</v>
      </c>
      <c r="N97" s="267">
        <v>0</v>
      </c>
      <c r="O97" s="267">
        <v>0</v>
      </c>
      <c r="P97" s="267">
        <v>0</v>
      </c>
      <c r="Q97" s="267">
        <v>14026.78</v>
      </c>
      <c r="R97" s="267">
        <v>0</v>
      </c>
      <c r="S97" s="267">
        <v>0</v>
      </c>
      <c r="T97" s="267">
        <v>0</v>
      </c>
      <c r="U97" s="267">
        <v>0</v>
      </c>
      <c r="V97" s="267">
        <v>0</v>
      </c>
      <c r="W97" s="267">
        <v>0</v>
      </c>
      <c r="X97" s="267">
        <v>25416.77</v>
      </c>
      <c r="Y97" s="267">
        <v>0</v>
      </c>
      <c r="Z97" s="267">
        <v>10506.19</v>
      </c>
      <c r="AA97" s="267">
        <v>27173.599999999999</v>
      </c>
      <c r="AB97" s="267">
        <v>0</v>
      </c>
      <c r="AC97" s="267">
        <v>5434.23</v>
      </c>
      <c r="AD97" s="267">
        <v>0</v>
      </c>
      <c r="AE97" s="267">
        <v>0</v>
      </c>
      <c r="AF97" s="267">
        <v>315277.32</v>
      </c>
      <c r="AG97" s="267">
        <v>1000</v>
      </c>
      <c r="AH97" s="267">
        <v>1361.48</v>
      </c>
      <c r="AI97" s="267">
        <v>1361.48</v>
      </c>
      <c r="AJ97" s="267">
        <v>0</v>
      </c>
      <c r="AK97" s="267">
        <v>21693.81</v>
      </c>
      <c r="AL97" s="267">
        <v>0</v>
      </c>
      <c r="AM97" s="267">
        <v>0</v>
      </c>
      <c r="AN97" s="267">
        <v>0</v>
      </c>
      <c r="AO97" s="267">
        <v>0</v>
      </c>
      <c r="AP97" s="267">
        <v>0</v>
      </c>
      <c r="AQ97" s="267">
        <v>0</v>
      </c>
      <c r="AR97" s="267">
        <v>0</v>
      </c>
      <c r="AS97" s="267">
        <v>0</v>
      </c>
      <c r="AT97" s="267">
        <v>0</v>
      </c>
      <c r="AU97" s="267">
        <v>0</v>
      </c>
      <c r="AV97" s="267">
        <v>10506.19</v>
      </c>
      <c r="AW97" s="267">
        <v>0</v>
      </c>
      <c r="AX97" s="267">
        <v>0</v>
      </c>
      <c r="AY97" s="267">
        <v>0</v>
      </c>
      <c r="AZ97" s="267">
        <v>0</v>
      </c>
      <c r="BA97" s="267">
        <v>0</v>
      </c>
      <c r="BB97" s="267">
        <v>0</v>
      </c>
      <c r="BC97" s="267">
        <v>0</v>
      </c>
      <c r="BD97" s="267">
        <v>0</v>
      </c>
      <c r="BE97" s="267">
        <v>0</v>
      </c>
      <c r="BF97" s="267">
        <v>315277.32</v>
      </c>
      <c r="BG97" s="267">
        <v>10629</v>
      </c>
      <c r="BH97" s="267">
        <v>12267</v>
      </c>
      <c r="BI97" s="267">
        <v>13732</v>
      </c>
      <c r="BJ97" s="267">
        <v>11717</v>
      </c>
      <c r="BK97" s="267">
        <v>17014.7</v>
      </c>
      <c r="BL97" s="267">
        <v>11562</v>
      </c>
      <c r="BM97" s="267">
        <v>7493</v>
      </c>
      <c r="BN97" s="267">
        <v>25603.97</v>
      </c>
      <c r="BO97" s="267">
        <v>17485.490000000002</v>
      </c>
      <c r="BP97" s="267">
        <v>20723.23</v>
      </c>
      <c r="BQ97" s="267">
        <v>20430</v>
      </c>
      <c r="BR97" s="267">
        <v>11415</v>
      </c>
      <c r="BS97" s="267">
        <v>11553</v>
      </c>
      <c r="BT97" s="267">
        <v>11131.38</v>
      </c>
      <c r="BU97" s="267">
        <v>19375</v>
      </c>
      <c r="BV97" s="267">
        <v>3301</v>
      </c>
      <c r="BW97" s="267">
        <v>10624</v>
      </c>
      <c r="BX97" s="267">
        <v>9034.3799999999992</v>
      </c>
      <c r="BY97" s="267">
        <v>3403</v>
      </c>
      <c r="BZ97" s="267">
        <v>4349</v>
      </c>
      <c r="CA97" s="267">
        <v>5074</v>
      </c>
      <c r="CB97" s="267">
        <v>5882</v>
      </c>
      <c r="CC97" s="267">
        <v>1001</v>
      </c>
      <c r="CD97" s="267">
        <v>1254</v>
      </c>
      <c r="CE97" s="267">
        <v>3787</v>
      </c>
      <c r="CF97" s="267">
        <v>1128</v>
      </c>
      <c r="CG97" s="267">
        <v>937</v>
      </c>
      <c r="CH97" s="267">
        <v>6495</v>
      </c>
      <c r="CI97" s="267">
        <v>1328</v>
      </c>
      <c r="CJ97" s="267">
        <v>3076</v>
      </c>
      <c r="CK97" s="267">
        <v>378</v>
      </c>
      <c r="CL97" s="267">
        <v>690</v>
      </c>
      <c r="CM97" s="267">
        <v>322</v>
      </c>
      <c r="CN97" s="267">
        <v>583</v>
      </c>
      <c r="CO97" s="267">
        <v>1229</v>
      </c>
      <c r="CP97" s="267">
        <v>5500</v>
      </c>
      <c r="CQ97" s="267">
        <v>2828</v>
      </c>
      <c r="CR97" s="267">
        <v>715</v>
      </c>
      <c r="CS97" s="267">
        <v>127</v>
      </c>
      <c r="CT97" s="267">
        <v>136</v>
      </c>
      <c r="CU97" s="267">
        <v>487</v>
      </c>
      <c r="CV97" s="267">
        <v>342</v>
      </c>
      <c r="CW97" s="267">
        <v>209</v>
      </c>
      <c r="CX97" s="267">
        <v>389</v>
      </c>
      <c r="CY97" s="267">
        <v>133</v>
      </c>
      <c r="CZ97" s="267">
        <v>399</v>
      </c>
      <c r="DA97" s="267">
        <v>342</v>
      </c>
      <c r="DB97" s="267">
        <v>226</v>
      </c>
      <c r="DC97" s="267">
        <v>455</v>
      </c>
      <c r="DD97" s="267">
        <v>223</v>
      </c>
      <c r="DE97" s="267">
        <v>184</v>
      </c>
      <c r="DF97" s="267">
        <v>489</v>
      </c>
      <c r="DG97" s="267">
        <v>159</v>
      </c>
      <c r="DH97" s="267">
        <v>171</v>
      </c>
      <c r="DI97" s="267">
        <v>45</v>
      </c>
      <c r="DJ97" s="267">
        <v>22</v>
      </c>
      <c r="DK97" s="267">
        <v>308</v>
      </c>
      <c r="DL97" s="267">
        <v>81</v>
      </c>
      <c r="DM97" s="267">
        <v>179</v>
      </c>
      <c r="DN97" s="267">
        <v>1196</v>
      </c>
      <c r="DO97" s="267">
        <v>3153.82</v>
      </c>
      <c r="DP97" s="281">
        <v>5906</v>
      </c>
      <c r="DQ97" s="281">
        <v>512.35</v>
      </c>
      <c r="DR97" s="281">
        <v>325</v>
      </c>
      <c r="DS97" s="281">
        <v>691</v>
      </c>
      <c r="DT97" s="281">
        <v>3337</v>
      </c>
      <c r="DU97" s="281">
        <v>0</v>
      </c>
      <c r="DV97" s="281">
        <v>0</v>
      </c>
      <c r="DW97" s="281">
        <v>0</v>
      </c>
      <c r="DX97" s="281">
        <v>0</v>
      </c>
      <c r="EB97" s="260">
        <f t="shared" si="7"/>
        <v>0</v>
      </c>
      <c r="EC97" s="260">
        <f t="shared" si="8"/>
        <v>0</v>
      </c>
      <c r="ED97" s="260">
        <f t="shared" si="9"/>
        <v>0</v>
      </c>
      <c r="EE97" s="260">
        <f t="shared" si="10"/>
        <v>0</v>
      </c>
      <c r="EF97" s="260">
        <f t="shared" si="11"/>
        <v>0</v>
      </c>
      <c r="EG97" s="260">
        <f t="shared" si="12"/>
        <v>0</v>
      </c>
      <c r="EH97" s="260">
        <f t="shared" si="13"/>
        <v>0</v>
      </c>
    </row>
    <row r="98" spans="1:138">
      <c r="A98" s="266" t="s">
        <v>151</v>
      </c>
      <c r="B98" s="267">
        <v>482880.02</v>
      </c>
      <c r="C98" s="267">
        <v>0</v>
      </c>
      <c r="D98" s="267">
        <v>0</v>
      </c>
      <c r="E98" s="267">
        <v>300</v>
      </c>
      <c r="F98" s="267">
        <v>0</v>
      </c>
      <c r="G98" s="267">
        <v>520</v>
      </c>
      <c r="H98" s="267">
        <v>0</v>
      </c>
      <c r="I98" s="267">
        <v>0</v>
      </c>
      <c r="J98" s="267">
        <v>0</v>
      </c>
      <c r="K98" s="267">
        <v>0</v>
      </c>
      <c r="L98" s="267">
        <v>0</v>
      </c>
      <c r="M98" s="267">
        <v>0</v>
      </c>
      <c r="N98" s="267">
        <v>0</v>
      </c>
      <c r="O98" s="267">
        <v>0</v>
      </c>
      <c r="P98" s="267">
        <v>0</v>
      </c>
      <c r="Q98" s="267">
        <v>138401.54999999999</v>
      </c>
      <c r="R98" s="267">
        <v>0</v>
      </c>
      <c r="S98" s="267">
        <v>0</v>
      </c>
      <c r="T98" s="267">
        <v>0</v>
      </c>
      <c r="U98" s="267">
        <v>0</v>
      </c>
      <c r="V98" s="267">
        <v>0</v>
      </c>
      <c r="W98" s="267">
        <v>0</v>
      </c>
      <c r="X98" s="267">
        <v>62893.08</v>
      </c>
      <c r="Y98" s="267">
        <v>0</v>
      </c>
      <c r="Z98" s="267">
        <v>0</v>
      </c>
      <c r="AA98" s="267">
        <v>272012.57</v>
      </c>
      <c r="AB98" s="267">
        <v>400</v>
      </c>
      <c r="AC98" s="267">
        <v>0</v>
      </c>
      <c r="AD98" s="267">
        <v>0</v>
      </c>
      <c r="AE98" s="267">
        <v>0</v>
      </c>
      <c r="AF98" s="267">
        <v>8352.82</v>
      </c>
      <c r="AG98" s="267">
        <v>0</v>
      </c>
      <c r="AH98" s="267">
        <v>20964.36</v>
      </c>
      <c r="AI98" s="267">
        <v>20964.36</v>
      </c>
      <c r="AJ98" s="267">
        <v>0</v>
      </c>
      <c r="AK98" s="267">
        <v>0</v>
      </c>
      <c r="AL98" s="267">
        <v>0</v>
      </c>
      <c r="AM98" s="267">
        <v>20964.36</v>
      </c>
      <c r="AN98" s="267">
        <v>0</v>
      </c>
      <c r="AO98" s="267">
        <v>0</v>
      </c>
      <c r="AP98" s="267">
        <v>0</v>
      </c>
      <c r="AQ98" s="267">
        <v>0</v>
      </c>
      <c r="AR98" s="267">
        <v>0</v>
      </c>
      <c r="AS98" s="267">
        <v>0</v>
      </c>
      <c r="AT98" s="267">
        <v>0</v>
      </c>
      <c r="AU98" s="267">
        <v>0</v>
      </c>
      <c r="AV98" s="267">
        <v>0</v>
      </c>
      <c r="AW98" s="267">
        <v>0</v>
      </c>
      <c r="AX98" s="267">
        <v>0</v>
      </c>
      <c r="AY98" s="267">
        <v>0</v>
      </c>
      <c r="AZ98" s="267">
        <v>400</v>
      </c>
      <c r="BA98" s="267">
        <v>0</v>
      </c>
      <c r="BB98" s="267">
        <v>0</v>
      </c>
      <c r="BC98" s="267">
        <v>0</v>
      </c>
      <c r="BD98" s="267">
        <v>0</v>
      </c>
      <c r="BE98" s="267">
        <v>0</v>
      </c>
      <c r="BF98" s="267">
        <v>8352.82</v>
      </c>
      <c r="BG98" s="267">
        <v>280.47000000000003</v>
      </c>
      <c r="BH98" s="267">
        <v>280.47000000000003</v>
      </c>
      <c r="BI98" s="267">
        <v>280.47000000000003</v>
      </c>
      <c r="BJ98" s="267">
        <v>280.47000000000003</v>
      </c>
      <c r="BK98" s="267">
        <v>280.47000000000003</v>
      </c>
      <c r="BL98" s="267">
        <v>280.47000000000003</v>
      </c>
      <c r="BM98" s="267">
        <v>280.47000000000003</v>
      </c>
      <c r="BN98" s="267">
        <v>280.47000000000003</v>
      </c>
      <c r="BO98" s="267">
        <v>280.47000000000003</v>
      </c>
      <c r="BP98" s="267">
        <v>280.47000000000003</v>
      </c>
      <c r="BQ98" s="267">
        <v>280.60000000000002</v>
      </c>
      <c r="BR98" s="267">
        <v>280.47000000000003</v>
      </c>
      <c r="BS98" s="267">
        <v>280.47000000000003</v>
      </c>
      <c r="BT98" s="267">
        <v>280.47000000000003</v>
      </c>
      <c r="BU98" s="267">
        <v>280.47000000000003</v>
      </c>
      <c r="BV98" s="267">
        <v>0</v>
      </c>
      <c r="BW98" s="267">
        <v>280.47000000000003</v>
      </c>
      <c r="BX98" s="267">
        <v>540.47</v>
      </c>
      <c r="BY98" s="267">
        <v>0</v>
      </c>
      <c r="BZ98" s="267">
        <v>280.47000000000003</v>
      </c>
      <c r="CA98" s="267">
        <v>280.47000000000003</v>
      </c>
      <c r="CB98" s="267">
        <v>280.47000000000003</v>
      </c>
      <c r="CC98" s="267">
        <v>0</v>
      </c>
      <c r="CD98" s="267">
        <v>0</v>
      </c>
      <c r="CE98" s="267">
        <v>280.47000000000003</v>
      </c>
      <c r="CF98" s="267">
        <v>0</v>
      </c>
      <c r="CG98" s="267">
        <v>0</v>
      </c>
      <c r="CH98" s="267">
        <v>280.47000000000003</v>
      </c>
      <c r="CI98" s="267">
        <v>0</v>
      </c>
      <c r="CJ98" s="267">
        <v>0</v>
      </c>
      <c r="CK98" s="267">
        <v>0</v>
      </c>
      <c r="CL98" s="267">
        <v>0</v>
      </c>
      <c r="CM98" s="267">
        <v>260</v>
      </c>
      <c r="CN98" s="267">
        <v>260</v>
      </c>
      <c r="CO98" s="267">
        <v>0</v>
      </c>
      <c r="CP98" s="267">
        <v>280.47000000000003</v>
      </c>
      <c r="CQ98" s="267">
        <v>280.47000000000003</v>
      </c>
      <c r="CR98" s="267">
        <v>0</v>
      </c>
      <c r="CS98" s="267">
        <v>0</v>
      </c>
      <c r="CT98" s="267">
        <v>0</v>
      </c>
      <c r="CU98" s="267">
        <v>0</v>
      </c>
      <c r="CV98" s="267">
        <v>0</v>
      </c>
      <c r="CW98" s="267">
        <v>0</v>
      </c>
      <c r="CX98" s="267">
        <v>0</v>
      </c>
      <c r="CY98" s="267">
        <v>0</v>
      </c>
      <c r="CZ98" s="267">
        <v>0</v>
      </c>
      <c r="DA98" s="267">
        <v>0</v>
      </c>
      <c r="DB98" s="267">
        <v>0</v>
      </c>
      <c r="DC98" s="267">
        <v>0</v>
      </c>
      <c r="DD98" s="267">
        <v>0</v>
      </c>
      <c r="DE98" s="267">
        <v>0</v>
      </c>
      <c r="DF98" s="267">
        <v>0</v>
      </c>
      <c r="DG98" s="267">
        <v>0</v>
      </c>
      <c r="DH98" s="267">
        <v>0</v>
      </c>
      <c r="DI98" s="267">
        <v>0</v>
      </c>
      <c r="DJ98" s="267">
        <v>0</v>
      </c>
      <c r="DK98" s="267">
        <v>0</v>
      </c>
      <c r="DL98" s="267">
        <v>0</v>
      </c>
      <c r="DM98" s="267">
        <v>0</v>
      </c>
      <c r="DN98" s="267">
        <v>0</v>
      </c>
      <c r="DO98" s="267">
        <v>280.47000000000003</v>
      </c>
      <c r="DP98" s="281">
        <v>280.47000000000003</v>
      </c>
      <c r="DQ98" s="281">
        <v>0</v>
      </c>
      <c r="DR98" s="281">
        <v>0</v>
      </c>
      <c r="DS98" s="281">
        <v>0</v>
      </c>
      <c r="DT98" s="281">
        <v>280.47000000000003</v>
      </c>
      <c r="DU98" s="281">
        <v>0</v>
      </c>
      <c r="DV98" s="281">
        <v>0</v>
      </c>
      <c r="DW98" s="281">
        <v>0</v>
      </c>
      <c r="DX98" s="281">
        <v>0</v>
      </c>
      <c r="EB98" s="260">
        <f t="shared" si="7"/>
        <v>0</v>
      </c>
      <c r="EC98" s="260">
        <f t="shared" si="8"/>
        <v>0</v>
      </c>
      <c r="ED98" s="260">
        <f t="shared" si="9"/>
        <v>0</v>
      </c>
      <c r="EE98" s="260">
        <f t="shared" si="10"/>
        <v>0</v>
      </c>
      <c r="EF98" s="260">
        <f t="shared" si="11"/>
        <v>0</v>
      </c>
      <c r="EG98" s="260">
        <f t="shared" si="12"/>
        <v>0</v>
      </c>
      <c r="EH98" s="260">
        <f t="shared" si="13"/>
        <v>0</v>
      </c>
    </row>
    <row r="99" spans="1:138">
      <c r="A99" s="266" t="s">
        <v>152</v>
      </c>
      <c r="B99" s="267">
        <v>6195454.4400000004</v>
      </c>
      <c r="C99" s="267">
        <v>0</v>
      </c>
      <c r="D99" s="267">
        <v>0</v>
      </c>
      <c r="E99" s="267">
        <v>0</v>
      </c>
      <c r="F99" s="267">
        <v>542626.74</v>
      </c>
      <c r="G99" s="267">
        <v>0</v>
      </c>
      <c r="H99" s="267">
        <v>0</v>
      </c>
      <c r="I99" s="267">
        <v>0</v>
      </c>
      <c r="J99" s="267">
        <v>0</v>
      </c>
      <c r="K99" s="267">
        <v>0</v>
      </c>
      <c r="L99" s="267">
        <v>0</v>
      </c>
      <c r="M99" s="267">
        <v>0</v>
      </c>
      <c r="N99" s="267">
        <v>0</v>
      </c>
      <c r="O99" s="267">
        <v>0</v>
      </c>
      <c r="P99" s="267">
        <v>0</v>
      </c>
      <c r="Q99" s="267">
        <v>0</v>
      </c>
      <c r="R99" s="267">
        <v>0</v>
      </c>
      <c r="S99" s="267">
        <v>0</v>
      </c>
      <c r="T99" s="267">
        <v>0</v>
      </c>
      <c r="U99" s="267">
        <v>0</v>
      </c>
      <c r="V99" s="267">
        <v>0</v>
      </c>
      <c r="W99" s="267">
        <v>0</v>
      </c>
      <c r="X99" s="267">
        <v>2844258.1</v>
      </c>
      <c r="Y99" s="267">
        <v>576586.75</v>
      </c>
      <c r="Z99" s="267">
        <v>0</v>
      </c>
      <c r="AA99" s="267">
        <v>16577.05</v>
      </c>
      <c r="AB99" s="267">
        <v>3609.98</v>
      </c>
      <c r="AC99" s="267">
        <v>0</v>
      </c>
      <c r="AD99" s="267">
        <v>0</v>
      </c>
      <c r="AE99" s="267">
        <v>24008</v>
      </c>
      <c r="AF99" s="267">
        <v>2187787.8199999998</v>
      </c>
      <c r="AG99" s="267">
        <v>2844258.1</v>
      </c>
      <c r="AH99" s="267">
        <v>0</v>
      </c>
      <c r="AI99" s="267">
        <v>0</v>
      </c>
      <c r="AJ99" s="267">
        <v>0</v>
      </c>
      <c r="AK99" s="267">
        <v>0</v>
      </c>
      <c r="AL99" s="267">
        <v>0</v>
      </c>
      <c r="AM99" s="267">
        <v>0</v>
      </c>
      <c r="AN99" s="267">
        <v>576586.75</v>
      </c>
      <c r="AO99" s="267">
        <v>0</v>
      </c>
      <c r="AP99" s="267">
        <v>0</v>
      </c>
      <c r="AQ99" s="267">
        <v>0</v>
      </c>
      <c r="AR99" s="267">
        <v>0</v>
      </c>
      <c r="AS99" s="267">
        <v>0</v>
      </c>
      <c r="AT99" s="267">
        <v>0</v>
      </c>
      <c r="AU99" s="267">
        <v>0</v>
      </c>
      <c r="AV99" s="267">
        <v>0</v>
      </c>
      <c r="AW99" s="267">
        <v>0</v>
      </c>
      <c r="AX99" s="267">
        <v>0</v>
      </c>
      <c r="AY99" s="267">
        <v>0</v>
      </c>
      <c r="AZ99" s="267">
        <v>3609.98</v>
      </c>
      <c r="BA99" s="267">
        <v>0</v>
      </c>
      <c r="BB99" s="267">
        <v>64482.39</v>
      </c>
      <c r="BC99" s="267">
        <v>0</v>
      </c>
      <c r="BD99" s="267">
        <v>0</v>
      </c>
      <c r="BE99" s="267">
        <v>0</v>
      </c>
      <c r="BF99" s="267">
        <v>2123305.4300000002</v>
      </c>
      <c r="BG99" s="267">
        <v>55603.65</v>
      </c>
      <c r="BH99" s="267">
        <v>82362.47</v>
      </c>
      <c r="BI99" s="267">
        <v>77808.67</v>
      </c>
      <c r="BJ99" s="267">
        <v>65168.79</v>
      </c>
      <c r="BK99" s="267">
        <v>93751.98</v>
      </c>
      <c r="BL99" s="267">
        <v>57108.37</v>
      </c>
      <c r="BM99" s="267">
        <v>19601.689999999999</v>
      </c>
      <c r="BN99" s="267">
        <v>44028.57</v>
      </c>
      <c r="BO99" s="267">
        <v>88809.53</v>
      </c>
      <c r="BP99" s="267">
        <v>108712.52</v>
      </c>
      <c r="BQ99" s="267">
        <v>9514.56</v>
      </c>
      <c r="BR99" s="267">
        <v>84351.61</v>
      </c>
      <c r="BS99" s="267">
        <v>123809.54</v>
      </c>
      <c r="BT99" s="267">
        <v>87893.42</v>
      </c>
      <c r="BU99" s="267">
        <v>28969.57</v>
      </c>
      <c r="BV99" s="267">
        <v>10500</v>
      </c>
      <c r="BW99" s="267">
        <v>21095.54</v>
      </c>
      <c r="BX99" s="267">
        <v>39702.639999999999</v>
      </c>
      <c r="BY99" s="267">
        <v>26640</v>
      </c>
      <c r="BZ99" s="267">
        <v>18438.63</v>
      </c>
      <c r="CA99" s="267">
        <v>26970.9</v>
      </c>
      <c r="CB99" s="267">
        <v>5243</v>
      </c>
      <c r="CC99" s="267">
        <v>33670.730000000003</v>
      </c>
      <c r="CD99" s="267">
        <v>14737.06</v>
      </c>
      <c r="CE99" s="267">
        <v>12754.14</v>
      </c>
      <c r="CF99" s="267">
        <v>16685.59</v>
      </c>
      <c r="CG99" s="267">
        <v>9487.5</v>
      </c>
      <c r="CH99" s="267">
        <v>16980</v>
      </c>
      <c r="CI99" s="267">
        <v>26462.94</v>
      </c>
      <c r="CJ99" s="267">
        <v>22095.83</v>
      </c>
      <c r="CK99" s="267">
        <v>6190.69</v>
      </c>
      <c r="CL99" s="267">
        <v>20626.509999999998</v>
      </c>
      <c r="CM99" s="267">
        <v>3207.63</v>
      </c>
      <c r="CN99" s="267">
        <v>5984</v>
      </c>
      <c r="CO99" s="267">
        <v>10858.89</v>
      </c>
      <c r="CP99" s="267">
        <v>94008.639999999999</v>
      </c>
      <c r="CQ99" s="267">
        <v>4335.54</v>
      </c>
      <c r="CR99" s="267">
        <v>26666.67</v>
      </c>
      <c r="CS99" s="267">
        <v>18075.810000000001</v>
      </c>
      <c r="CT99" s="267">
        <v>0</v>
      </c>
      <c r="CU99" s="267">
        <v>24381.200000000001</v>
      </c>
      <c r="CV99" s="267">
        <v>18121.16</v>
      </c>
      <c r="CW99" s="267">
        <v>13723.94</v>
      </c>
      <c r="CX99" s="267">
        <v>0</v>
      </c>
      <c r="CY99" s="267">
        <v>11310.71</v>
      </c>
      <c r="CZ99" s="267">
        <v>9770.5400000000009</v>
      </c>
      <c r="DA99" s="267">
        <v>16833.77</v>
      </c>
      <c r="DB99" s="267">
        <v>10979.87</v>
      </c>
      <c r="DC99" s="267">
        <v>11402.5</v>
      </c>
      <c r="DD99" s="267">
        <v>11227</v>
      </c>
      <c r="DE99" s="267">
        <v>8444.77</v>
      </c>
      <c r="DF99" s="267">
        <v>50000</v>
      </c>
      <c r="DG99" s="267">
        <v>11340.08</v>
      </c>
      <c r="DH99" s="267">
        <v>11465.13</v>
      </c>
      <c r="DI99" s="267">
        <v>14253.27</v>
      </c>
      <c r="DJ99" s="267">
        <v>16338.24</v>
      </c>
      <c r="DK99" s="267">
        <v>6000</v>
      </c>
      <c r="DL99" s="267">
        <v>13042.46</v>
      </c>
      <c r="DM99" s="267">
        <v>11039.35</v>
      </c>
      <c r="DN99" s="267">
        <v>38905.040000000001</v>
      </c>
      <c r="DO99" s="267">
        <v>92641.9</v>
      </c>
      <c r="DP99" s="281">
        <v>15086.25</v>
      </c>
      <c r="DQ99" s="281">
        <v>38095.24</v>
      </c>
      <c r="DR99" s="281">
        <v>8117.85</v>
      </c>
      <c r="DS99" s="281">
        <v>41482.78</v>
      </c>
      <c r="DT99" s="281">
        <v>9166.66</v>
      </c>
      <c r="DU99" s="281">
        <v>0</v>
      </c>
      <c r="DV99" s="281">
        <v>9401.67</v>
      </c>
      <c r="DW99" s="281">
        <v>37300.959999999999</v>
      </c>
      <c r="DX99" s="281">
        <v>44519.27</v>
      </c>
      <c r="EB99" s="260">
        <f t="shared" si="7"/>
        <v>0</v>
      </c>
      <c r="EC99" s="260">
        <f t="shared" si="8"/>
        <v>0</v>
      </c>
      <c r="ED99" s="260">
        <f t="shared" si="9"/>
        <v>0</v>
      </c>
      <c r="EE99" s="260">
        <f t="shared" si="10"/>
        <v>0</v>
      </c>
      <c r="EF99" s="260">
        <f t="shared" si="11"/>
        <v>0</v>
      </c>
      <c r="EG99" s="260">
        <f t="shared" si="12"/>
        <v>0</v>
      </c>
      <c r="EH99" s="260">
        <f t="shared" si="13"/>
        <v>0</v>
      </c>
    </row>
    <row r="100" spans="1:138">
      <c r="A100" s="266" t="s">
        <v>153</v>
      </c>
      <c r="B100" s="267">
        <v>1399625.04</v>
      </c>
      <c r="C100" s="267">
        <v>0</v>
      </c>
      <c r="D100" s="267">
        <v>1009325.55</v>
      </c>
      <c r="E100" s="267">
        <v>0</v>
      </c>
      <c r="F100" s="267">
        <v>0</v>
      </c>
      <c r="G100" s="267">
        <v>0</v>
      </c>
      <c r="H100" s="267">
        <v>0</v>
      </c>
      <c r="I100" s="267">
        <v>0</v>
      </c>
      <c r="J100" s="267">
        <v>0</v>
      </c>
      <c r="K100" s="267">
        <v>0</v>
      </c>
      <c r="L100" s="267">
        <v>0</v>
      </c>
      <c r="M100" s="267">
        <v>0</v>
      </c>
      <c r="N100" s="267">
        <v>0</v>
      </c>
      <c r="O100" s="267">
        <v>0</v>
      </c>
      <c r="P100" s="267">
        <v>0</v>
      </c>
      <c r="Q100" s="267">
        <v>0</v>
      </c>
      <c r="R100" s="267">
        <v>0</v>
      </c>
      <c r="S100" s="267">
        <v>0</v>
      </c>
      <c r="T100" s="267">
        <v>0</v>
      </c>
      <c r="U100" s="267">
        <v>0</v>
      </c>
      <c r="V100" s="267">
        <v>0</v>
      </c>
      <c r="W100" s="267">
        <v>0</v>
      </c>
      <c r="X100" s="267">
        <v>62796.35</v>
      </c>
      <c r="Y100" s="267">
        <v>0</v>
      </c>
      <c r="Z100" s="267">
        <v>3049.95</v>
      </c>
      <c r="AA100" s="267">
        <v>76129.69</v>
      </c>
      <c r="AB100" s="267">
        <v>-21712.46</v>
      </c>
      <c r="AC100" s="267">
        <v>2529.5100000000002</v>
      </c>
      <c r="AD100" s="267">
        <v>0</v>
      </c>
      <c r="AE100" s="267">
        <v>0</v>
      </c>
      <c r="AF100" s="267">
        <v>267506.45</v>
      </c>
      <c r="AG100" s="267">
        <v>45921.98</v>
      </c>
      <c r="AH100" s="267">
        <v>2651.48</v>
      </c>
      <c r="AI100" s="267">
        <v>2774.19</v>
      </c>
      <c r="AJ100" s="267">
        <v>5176.59</v>
      </c>
      <c r="AK100" s="267">
        <v>2551.44</v>
      </c>
      <c r="AL100" s="267">
        <v>785.93</v>
      </c>
      <c r="AM100" s="267">
        <v>2934.74</v>
      </c>
      <c r="AN100" s="267">
        <v>0</v>
      </c>
      <c r="AO100" s="267">
        <v>0</v>
      </c>
      <c r="AP100" s="267">
        <v>0</v>
      </c>
      <c r="AQ100" s="267">
        <v>0</v>
      </c>
      <c r="AR100" s="267">
        <v>0</v>
      </c>
      <c r="AS100" s="267">
        <v>0</v>
      </c>
      <c r="AT100" s="267">
        <v>0</v>
      </c>
      <c r="AU100" s="267">
        <v>0</v>
      </c>
      <c r="AV100" s="267">
        <v>1822.1</v>
      </c>
      <c r="AW100" s="267">
        <v>0</v>
      </c>
      <c r="AX100" s="267">
        <v>0</v>
      </c>
      <c r="AY100" s="267">
        <v>1227.8499999999999</v>
      </c>
      <c r="AZ100" s="267">
        <v>-21949.96</v>
      </c>
      <c r="BA100" s="267">
        <v>237.5</v>
      </c>
      <c r="BB100" s="267">
        <v>0</v>
      </c>
      <c r="BC100" s="267">
        <v>0</v>
      </c>
      <c r="BD100" s="267">
        <v>0</v>
      </c>
      <c r="BE100" s="267">
        <v>0</v>
      </c>
      <c r="BF100" s="267">
        <v>267506.45</v>
      </c>
      <c r="BG100" s="267">
        <v>4169.34</v>
      </c>
      <c r="BH100" s="267">
        <v>7372.38</v>
      </c>
      <c r="BI100" s="267">
        <v>9702.4500000000007</v>
      </c>
      <c r="BJ100" s="267">
        <v>5968.36</v>
      </c>
      <c r="BK100" s="267">
        <v>8711.26</v>
      </c>
      <c r="BL100" s="267">
        <v>11015.76</v>
      </c>
      <c r="BM100" s="267">
        <v>3274.82</v>
      </c>
      <c r="BN100" s="267">
        <v>11340.92</v>
      </c>
      <c r="BO100" s="267">
        <v>5199.3500000000004</v>
      </c>
      <c r="BP100" s="267">
        <v>5674.95</v>
      </c>
      <c r="BQ100" s="267">
        <v>4031.33</v>
      </c>
      <c r="BR100" s="267">
        <v>5306.07</v>
      </c>
      <c r="BS100" s="267">
        <v>12105.34</v>
      </c>
      <c r="BT100" s="267">
        <v>1489.18</v>
      </c>
      <c r="BU100" s="267">
        <v>4392.8900000000003</v>
      </c>
      <c r="BV100" s="267">
        <v>4293.76</v>
      </c>
      <c r="BW100" s="267">
        <v>1866.19</v>
      </c>
      <c r="BX100" s="267">
        <v>8150.94</v>
      </c>
      <c r="BY100" s="267">
        <v>3768.07</v>
      </c>
      <c r="BZ100" s="267">
        <v>2719.21</v>
      </c>
      <c r="CA100" s="267">
        <v>3485.54</v>
      </c>
      <c r="CB100" s="267">
        <v>4033.3</v>
      </c>
      <c r="CC100" s="267">
        <v>3028.95</v>
      </c>
      <c r="CD100" s="267">
        <v>1959.47</v>
      </c>
      <c r="CE100" s="267">
        <v>2714.13</v>
      </c>
      <c r="CF100" s="267">
        <v>8703.14</v>
      </c>
      <c r="CG100" s="267">
        <v>1941.07</v>
      </c>
      <c r="CH100" s="267">
        <v>3037.08</v>
      </c>
      <c r="CI100" s="267">
        <v>1652.75</v>
      </c>
      <c r="CJ100" s="267">
        <v>2823.01</v>
      </c>
      <c r="CK100" s="267">
        <v>1304.42</v>
      </c>
      <c r="CL100" s="267">
        <v>3264.94</v>
      </c>
      <c r="CM100" s="267">
        <v>835.49</v>
      </c>
      <c r="CN100" s="267">
        <v>1463.39</v>
      </c>
      <c r="CO100" s="267">
        <v>1635.32</v>
      </c>
      <c r="CP100" s="267">
        <v>11185.91</v>
      </c>
      <c r="CQ100" s="267">
        <v>21563.439999999999</v>
      </c>
      <c r="CR100" s="267">
        <v>1268.3900000000001</v>
      </c>
      <c r="CS100" s="267">
        <v>1668.35</v>
      </c>
      <c r="CT100" s="267">
        <v>1462.29</v>
      </c>
      <c r="CU100" s="267">
        <v>2354.2399999999998</v>
      </c>
      <c r="CV100" s="267">
        <v>2126.58</v>
      </c>
      <c r="CW100" s="267">
        <v>1972.88</v>
      </c>
      <c r="CX100" s="267">
        <v>2103.85</v>
      </c>
      <c r="CY100" s="267">
        <v>2689.81</v>
      </c>
      <c r="CZ100" s="267">
        <v>2223.8200000000002</v>
      </c>
      <c r="DA100" s="267">
        <v>3196.73</v>
      </c>
      <c r="DB100" s="267">
        <v>2058.9299999999998</v>
      </c>
      <c r="DC100" s="267">
        <v>3145.39</v>
      </c>
      <c r="DD100" s="267">
        <v>1667.49</v>
      </c>
      <c r="DE100" s="267">
        <v>2340.2199999999998</v>
      </c>
      <c r="DF100" s="267">
        <v>2212.81</v>
      </c>
      <c r="DG100" s="267">
        <v>2216.87</v>
      </c>
      <c r="DH100" s="267">
        <v>2505.8000000000002</v>
      </c>
      <c r="DI100" s="267">
        <v>1633.99</v>
      </c>
      <c r="DJ100" s="267">
        <v>2606.3000000000002</v>
      </c>
      <c r="DK100" s="267">
        <v>2313.4499999999998</v>
      </c>
      <c r="DL100" s="267">
        <v>1880.72</v>
      </c>
      <c r="DM100" s="267">
        <v>1840.45</v>
      </c>
      <c r="DN100" s="267">
        <v>4888.6499999999996</v>
      </c>
      <c r="DO100" s="267">
        <v>4673.08</v>
      </c>
      <c r="DP100" s="281">
        <v>4107.3999999999996</v>
      </c>
      <c r="DQ100" s="281">
        <v>3472.48</v>
      </c>
      <c r="DR100" s="281">
        <v>2596.13</v>
      </c>
      <c r="DS100" s="281">
        <v>1619.14</v>
      </c>
      <c r="DT100" s="281">
        <v>3476.29</v>
      </c>
      <c r="DU100" s="281">
        <v>0</v>
      </c>
      <c r="DV100" s="281">
        <v>0</v>
      </c>
      <c r="DW100" s="281">
        <v>0</v>
      </c>
      <c r="DX100" s="281">
        <v>0</v>
      </c>
      <c r="EB100" s="260">
        <f t="shared" si="7"/>
        <v>0</v>
      </c>
      <c r="EC100" s="260">
        <f t="shared" si="8"/>
        <v>0</v>
      </c>
      <c r="ED100" s="260">
        <f t="shared" si="9"/>
        <v>0</v>
      </c>
      <c r="EE100" s="260">
        <f t="shared" si="10"/>
        <v>0</v>
      </c>
      <c r="EF100" s="260">
        <f t="shared" si="11"/>
        <v>0</v>
      </c>
      <c r="EG100" s="260">
        <f t="shared" si="12"/>
        <v>0</v>
      </c>
      <c r="EH100" s="260">
        <f t="shared" si="13"/>
        <v>0</v>
      </c>
    </row>
    <row r="101" spans="1:138">
      <c r="A101" s="266" t="s">
        <v>154</v>
      </c>
      <c r="B101" s="267">
        <v>886575.22</v>
      </c>
      <c r="C101" s="267">
        <v>0</v>
      </c>
      <c r="D101" s="267">
        <v>823341.75</v>
      </c>
      <c r="E101" s="267">
        <v>0</v>
      </c>
      <c r="F101" s="267">
        <v>0</v>
      </c>
      <c r="G101" s="267">
        <v>0</v>
      </c>
      <c r="H101" s="267">
        <v>0</v>
      </c>
      <c r="I101" s="267">
        <v>0</v>
      </c>
      <c r="J101" s="267">
        <v>0</v>
      </c>
      <c r="K101" s="267">
        <v>0</v>
      </c>
      <c r="L101" s="267">
        <v>0</v>
      </c>
      <c r="M101" s="267">
        <v>0</v>
      </c>
      <c r="N101" s="267">
        <v>0</v>
      </c>
      <c r="O101" s="267">
        <v>0</v>
      </c>
      <c r="P101" s="267">
        <v>0</v>
      </c>
      <c r="Q101" s="267">
        <v>0</v>
      </c>
      <c r="R101" s="267">
        <v>0</v>
      </c>
      <c r="S101" s="267">
        <v>0</v>
      </c>
      <c r="T101" s="267">
        <v>0</v>
      </c>
      <c r="U101" s="267">
        <v>0</v>
      </c>
      <c r="V101" s="267">
        <v>0</v>
      </c>
      <c r="W101" s="267">
        <v>0</v>
      </c>
      <c r="X101" s="267">
        <v>11161.91</v>
      </c>
      <c r="Y101" s="267">
        <v>0</v>
      </c>
      <c r="Z101" s="267">
        <v>0</v>
      </c>
      <c r="AA101" s="267">
        <v>44775.9</v>
      </c>
      <c r="AB101" s="267">
        <v>0</v>
      </c>
      <c r="AC101" s="267">
        <v>0</v>
      </c>
      <c r="AD101" s="267">
        <v>0</v>
      </c>
      <c r="AE101" s="267">
        <v>628.94000000000005</v>
      </c>
      <c r="AF101" s="267">
        <v>6666.72</v>
      </c>
      <c r="AG101" s="267">
        <v>0</v>
      </c>
      <c r="AH101" s="267">
        <v>11161.91</v>
      </c>
      <c r="AI101" s="267">
        <v>0</v>
      </c>
      <c r="AJ101" s="267">
        <v>0</v>
      </c>
      <c r="AK101" s="267">
        <v>0</v>
      </c>
      <c r="AL101" s="267">
        <v>0</v>
      </c>
      <c r="AM101" s="267">
        <v>0</v>
      </c>
      <c r="AN101" s="267">
        <v>0</v>
      </c>
      <c r="AO101" s="267">
        <v>0</v>
      </c>
      <c r="AP101" s="267">
        <v>0</v>
      </c>
      <c r="AQ101" s="267">
        <v>0</v>
      </c>
      <c r="AR101" s="267">
        <v>0</v>
      </c>
      <c r="AS101" s="267">
        <v>0</v>
      </c>
      <c r="AT101" s="267">
        <v>0</v>
      </c>
      <c r="AU101" s="267">
        <v>0</v>
      </c>
      <c r="AV101" s="267">
        <v>0</v>
      </c>
      <c r="AW101" s="267">
        <v>0</v>
      </c>
      <c r="AX101" s="267">
        <v>0</v>
      </c>
      <c r="AY101" s="267">
        <v>0</v>
      </c>
      <c r="AZ101" s="267">
        <v>0</v>
      </c>
      <c r="BA101" s="267">
        <v>0</v>
      </c>
      <c r="BB101" s="267">
        <v>0</v>
      </c>
      <c r="BC101" s="267">
        <v>1666.68</v>
      </c>
      <c r="BD101" s="267">
        <v>0</v>
      </c>
      <c r="BE101" s="267">
        <v>0</v>
      </c>
      <c r="BF101" s="267">
        <v>5000.04</v>
      </c>
      <c r="BG101" s="267">
        <v>0</v>
      </c>
      <c r="BH101" s="267">
        <v>0</v>
      </c>
      <c r="BI101" s="267">
        <v>0</v>
      </c>
      <c r="BJ101" s="267">
        <v>0</v>
      </c>
      <c r="BK101" s="267">
        <v>0</v>
      </c>
      <c r="BL101" s="267">
        <v>0</v>
      </c>
      <c r="BM101" s="267">
        <v>0</v>
      </c>
      <c r="BN101" s="267">
        <v>0</v>
      </c>
      <c r="BO101" s="267">
        <v>0</v>
      </c>
      <c r="BP101" s="267">
        <v>0</v>
      </c>
      <c r="BQ101" s="267">
        <v>0</v>
      </c>
      <c r="BR101" s="267">
        <v>0</v>
      </c>
      <c r="BS101" s="267">
        <v>0</v>
      </c>
      <c r="BT101" s="267">
        <v>0</v>
      </c>
      <c r="BU101" s="267">
        <v>0</v>
      </c>
      <c r="BV101" s="267">
        <v>0</v>
      </c>
      <c r="BW101" s="267">
        <v>0</v>
      </c>
      <c r="BX101" s="267">
        <v>0</v>
      </c>
      <c r="BY101" s="267">
        <v>0</v>
      </c>
      <c r="BZ101" s="267">
        <v>0</v>
      </c>
      <c r="CA101" s="267">
        <v>0</v>
      </c>
      <c r="CB101" s="267">
        <v>0</v>
      </c>
      <c r="CC101" s="267">
        <v>0</v>
      </c>
      <c r="CD101" s="267">
        <v>0</v>
      </c>
      <c r="CE101" s="267">
        <v>0</v>
      </c>
      <c r="CF101" s="267">
        <v>0</v>
      </c>
      <c r="CG101" s="267">
        <v>0</v>
      </c>
      <c r="CH101" s="267">
        <v>0</v>
      </c>
      <c r="CI101" s="267">
        <v>0</v>
      </c>
      <c r="CJ101" s="267">
        <v>5000.04</v>
      </c>
      <c r="CK101" s="267">
        <v>0</v>
      </c>
      <c r="CL101" s="267">
        <v>0</v>
      </c>
      <c r="CM101" s="267">
        <v>0</v>
      </c>
      <c r="CN101" s="267">
        <v>0</v>
      </c>
      <c r="CO101" s="267">
        <v>0</v>
      </c>
      <c r="CP101" s="267">
        <v>0</v>
      </c>
      <c r="CQ101" s="267">
        <v>0</v>
      </c>
      <c r="CR101" s="267">
        <v>0</v>
      </c>
      <c r="CS101" s="267">
        <v>0</v>
      </c>
      <c r="CT101" s="267">
        <v>0</v>
      </c>
      <c r="CU101" s="267">
        <v>0</v>
      </c>
      <c r="CV101" s="267">
        <v>0</v>
      </c>
      <c r="CW101" s="267">
        <v>0</v>
      </c>
      <c r="CX101" s="267">
        <v>0</v>
      </c>
      <c r="CY101" s="267">
        <v>0</v>
      </c>
      <c r="CZ101" s="267">
        <v>0</v>
      </c>
      <c r="DA101" s="267">
        <v>0</v>
      </c>
      <c r="DB101" s="267">
        <v>0</v>
      </c>
      <c r="DC101" s="267">
        <v>0</v>
      </c>
      <c r="DD101" s="267">
        <v>0</v>
      </c>
      <c r="DE101" s="267">
        <v>0</v>
      </c>
      <c r="DF101" s="267">
        <v>0</v>
      </c>
      <c r="DG101" s="267">
        <v>0</v>
      </c>
      <c r="DH101" s="267">
        <v>0</v>
      </c>
      <c r="DI101" s="267">
        <v>0</v>
      </c>
      <c r="DJ101" s="267">
        <v>0</v>
      </c>
      <c r="DK101" s="267">
        <v>0</v>
      </c>
      <c r="DL101" s="267">
        <v>0</v>
      </c>
      <c r="DM101" s="267">
        <v>0</v>
      </c>
      <c r="DN101" s="267">
        <v>0</v>
      </c>
      <c r="DO101" s="267">
        <v>0</v>
      </c>
      <c r="DP101" s="281">
        <v>0</v>
      </c>
      <c r="DQ101" s="281">
        <v>0</v>
      </c>
      <c r="DR101" s="281">
        <v>0</v>
      </c>
      <c r="DS101" s="281">
        <v>0</v>
      </c>
      <c r="DT101" s="281">
        <v>0</v>
      </c>
      <c r="DU101" s="281">
        <v>0</v>
      </c>
      <c r="DV101" s="281">
        <v>0</v>
      </c>
      <c r="DW101" s="281">
        <v>0</v>
      </c>
      <c r="DX101" s="281">
        <v>0</v>
      </c>
      <c r="EB101" s="260">
        <f t="shared" si="7"/>
        <v>0</v>
      </c>
      <c r="EC101" s="260">
        <f t="shared" si="8"/>
        <v>0</v>
      </c>
      <c r="ED101" s="260">
        <f t="shared" si="9"/>
        <v>0</v>
      </c>
      <c r="EE101" s="260">
        <f t="shared" si="10"/>
        <v>0</v>
      </c>
      <c r="EF101" s="260">
        <f t="shared" si="11"/>
        <v>0</v>
      </c>
      <c r="EG101" s="260">
        <f t="shared" si="12"/>
        <v>0</v>
      </c>
      <c r="EH101" s="260">
        <f t="shared" si="13"/>
        <v>0</v>
      </c>
    </row>
    <row r="102" spans="1:138">
      <c r="A102" s="266" t="s">
        <v>155</v>
      </c>
      <c r="B102" s="267">
        <v>580577.17000000004</v>
      </c>
      <c r="C102" s="267">
        <v>0</v>
      </c>
      <c r="D102" s="267">
        <v>185431.01</v>
      </c>
      <c r="E102" s="267">
        <v>0</v>
      </c>
      <c r="F102" s="267">
        <v>0</v>
      </c>
      <c r="G102" s="267">
        <v>0</v>
      </c>
      <c r="H102" s="267">
        <v>0</v>
      </c>
      <c r="I102" s="267">
        <v>0</v>
      </c>
      <c r="J102" s="267">
        <v>0</v>
      </c>
      <c r="K102" s="267">
        <v>0</v>
      </c>
      <c r="L102" s="267">
        <v>0</v>
      </c>
      <c r="M102" s="267">
        <v>0</v>
      </c>
      <c r="N102" s="267">
        <v>0</v>
      </c>
      <c r="O102" s="267">
        <v>0</v>
      </c>
      <c r="P102" s="267">
        <v>0</v>
      </c>
      <c r="Q102" s="267">
        <v>0</v>
      </c>
      <c r="R102" s="267">
        <v>0</v>
      </c>
      <c r="S102" s="267">
        <v>0</v>
      </c>
      <c r="T102" s="267">
        <v>0</v>
      </c>
      <c r="U102" s="267">
        <v>0</v>
      </c>
      <c r="V102" s="267">
        <v>0</v>
      </c>
      <c r="W102" s="267">
        <v>0</v>
      </c>
      <c r="X102" s="267">
        <v>16247.45</v>
      </c>
      <c r="Y102" s="267">
        <v>1568.2</v>
      </c>
      <c r="Z102" s="267">
        <v>5323.07</v>
      </c>
      <c r="AA102" s="267">
        <v>3334.54</v>
      </c>
      <c r="AB102" s="267">
        <v>152.88</v>
      </c>
      <c r="AC102" s="267">
        <v>3289.24</v>
      </c>
      <c r="AD102" s="267">
        <v>0</v>
      </c>
      <c r="AE102" s="267">
        <v>0</v>
      </c>
      <c r="AF102" s="267">
        <v>365230.78</v>
      </c>
      <c r="AG102" s="267">
        <v>3251.12</v>
      </c>
      <c r="AH102" s="267">
        <v>2258.2800000000002</v>
      </c>
      <c r="AI102" s="267">
        <v>2147.61</v>
      </c>
      <c r="AJ102" s="267">
        <v>2147.61</v>
      </c>
      <c r="AK102" s="267">
        <v>2147.61</v>
      </c>
      <c r="AL102" s="267">
        <v>2147.61</v>
      </c>
      <c r="AM102" s="267">
        <v>2147.61</v>
      </c>
      <c r="AN102" s="267">
        <v>0</v>
      </c>
      <c r="AO102" s="267">
        <v>156.66999999999999</v>
      </c>
      <c r="AP102" s="267">
        <v>1411.53</v>
      </c>
      <c r="AQ102" s="267">
        <v>0</v>
      </c>
      <c r="AR102" s="267">
        <v>0</v>
      </c>
      <c r="AS102" s="267">
        <v>0</v>
      </c>
      <c r="AT102" s="267">
        <v>0</v>
      </c>
      <c r="AU102" s="267">
        <v>0</v>
      </c>
      <c r="AV102" s="267">
        <v>2147.61</v>
      </c>
      <c r="AW102" s="267">
        <v>1027.8499999999999</v>
      </c>
      <c r="AX102" s="267">
        <v>0</v>
      </c>
      <c r="AY102" s="267">
        <v>2147.61</v>
      </c>
      <c r="AZ102" s="267">
        <v>152.88</v>
      </c>
      <c r="BA102" s="267">
        <v>0</v>
      </c>
      <c r="BB102" s="267">
        <v>7969.91</v>
      </c>
      <c r="BC102" s="267">
        <v>0</v>
      </c>
      <c r="BD102" s="267">
        <v>0</v>
      </c>
      <c r="BE102" s="267">
        <v>0</v>
      </c>
      <c r="BF102" s="267">
        <v>357260.87</v>
      </c>
      <c r="BG102" s="267">
        <v>3635.9</v>
      </c>
      <c r="BH102" s="267">
        <v>0</v>
      </c>
      <c r="BI102" s="267">
        <v>0</v>
      </c>
      <c r="BJ102" s="267">
        <v>0</v>
      </c>
      <c r="BK102" s="267">
        <v>4332.8999999999996</v>
      </c>
      <c r="BL102" s="267">
        <v>47912.47</v>
      </c>
      <c r="BM102" s="267">
        <v>13283.75</v>
      </c>
      <c r="BN102" s="267">
        <v>20660.22</v>
      </c>
      <c r="BO102" s="267">
        <v>12685.36</v>
      </c>
      <c r="BP102" s="267">
        <v>13188</v>
      </c>
      <c r="BQ102" s="267">
        <v>0</v>
      </c>
      <c r="BR102" s="267">
        <v>0</v>
      </c>
      <c r="BS102" s="267">
        <v>50174.41</v>
      </c>
      <c r="BT102" s="267">
        <v>8325.92</v>
      </c>
      <c r="BU102" s="267">
        <v>6698.5</v>
      </c>
      <c r="BV102" s="267">
        <v>12219.14</v>
      </c>
      <c r="BW102" s="267">
        <v>1075.5999999999999</v>
      </c>
      <c r="BX102" s="267">
        <v>7204.79</v>
      </c>
      <c r="BY102" s="267">
        <v>0</v>
      </c>
      <c r="BZ102" s="267">
        <v>4938.5600000000004</v>
      </c>
      <c r="CA102" s="267">
        <v>10511.88</v>
      </c>
      <c r="CB102" s="267">
        <v>0</v>
      </c>
      <c r="CC102" s="267">
        <v>3724.73</v>
      </c>
      <c r="CD102" s="267">
        <v>6200.08</v>
      </c>
      <c r="CE102" s="267">
        <v>0</v>
      </c>
      <c r="CF102" s="267">
        <v>0</v>
      </c>
      <c r="CG102" s="267">
        <v>774.84</v>
      </c>
      <c r="CH102" s="267">
        <v>13190.55</v>
      </c>
      <c r="CI102" s="267">
        <v>0</v>
      </c>
      <c r="CJ102" s="267">
        <v>13563.55</v>
      </c>
      <c r="CK102" s="267">
        <v>3191.2</v>
      </c>
      <c r="CL102" s="267">
        <v>9944.1200000000008</v>
      </c>
      <c r="CM102" s="267">
        <v>4046.51</v>
      </c>
      <c r="CN102" s="267">
        <v>0</v>
      </c>
      <c r="CO102" s="267">
        <v>3969.26</v>
      </c>
      <c r="CP102" s="267">
        <v>0</v>
      </c>
      <c r="CQ102" s="267">
        <v>144.38999999999999</v>
      </c>
      <c r="CR102" s="267">
        <v>4814.1499999999996</v>
      </c>
      <c r="CS102" s="267">
        <v>2380.7199999999998</v>
      </c>
      <c r="CT102" s="267">
        <v>0</v>
      </c>
      <c r="CU102" s="267">
        <v>3293.91</v>
      </c>
      <c r="CV102" s="267">
        <v>866.68</v>
      </c>
      <c r="CW102" s="267">
        <v>1436.12</v>
      </c>
      <c r="CX102" s="267">
        <v>2948.02</v>
      </c>
      <c r="CY102" s="267">
        <v>1845.68</v>
      </c>
      <c r="CZ102" s="267">
        <v>1356.4</v>
      </c>
      <c r="DA102" s="267">
        <v>0</v>
      </c>
      <c r="DB102" s="267">
        <v>2571.1799999999998</v>
      </c>
      <c r="DC102" s="267">
        <v>1498.29</v>
      </c>
      <c r="DD102" s="267">
        <v>0</v>
      </c>
      <c r="DE102" s="267">
        <v>5447.29</v>
      </c>
      <c r="DF102" s="267">
        <v>0</v>
      </c>
      <c r="DG102" s="267">
        <v>2772.63</v>
      </c>
      <c r="DH102" s="267">
        <v>874.49</v>
      </c>
      <c r="DI102" s="267">
        <v>0</v>
      </c>
      <c r="DJ102" s="267">
        <v>2457.11</v>
      </c>
      <c r="DK102" s="267">
        <v>4658.17</v>
      </c>
      <c r="DL102" s="267">
        <v>0</v>
      </c>
      <c r="DM102" s="267">
        <v>1707.19</v>
      </c>
      <c r="DN102" s="267">
        <v>6596.55</v>
      </c>
      <c r="DO102" s="267">
        <v>1793.55</v>
      </c>
      <c r="DP102" s="281">
        <v>5468.86</v>
      </c>
      <c r="DQ102" s="281">
        <v>18841.240000000002</v>
      </c>
      <c r="DR102" s="281">
        <v>1937.1</v>
      </c>
      <c r="DS102" s="281">
        <v>1138.9000000000001</v>
      </c>
      <c r="DT102" s="281">
        <v>4452.97</v>
      </c>
      <c r="DU102" s="281">
        <v>0</v>
      </c>
      <c r="DV102" s="281">
        <v>316.95</v>
      </c>
      <c r="DW102" s="281">
        <v>190.09</v>
      </c>
      <c r="DX102" s="281">
        <v>0</v>
      </c>
      <c r="EB102" s="260">
        <f t="shared" si="7"/>
        <v>0</v>
      </c>
      <c r="EC102" s="260">
        <f t="shared" si="8"/>
        <v>0</v>
      </c>
      <c r="ED102" s="260">
        <f t="shared" si="9"/>
        <v>0</v>
      </c>
      <c r="EE102" s="260">
        <f t="shared" si="10"/>
        <v>0</v>
      </c>
      <c r="EF102" s="260">
        <f t="shared" si="11"/>
        <v>0</v>
      </c>
      <c r="EG102" s="260">
        <f t="shared" si="12"/>
        <v>0</v>
      </c>
      <c r="EH102" s="260">
        <f t="shared" si="13"/>
        <v>0</v>
      </c>
    </row>
    <row r="103" spans="1:138">
      <c r="A103" s="266" t="s">
        <v>156</v>
      </c>
      <c r="B103" s="267">
        <v>133445.32</v>
      </c>
      <c r="C103" s="267">
        <v>0</v>
      </c>
      <c r="D103" s="267">
        <v>0</v>
      </c>
      <c r="E103" s="267">
        <v>0</v>
      </c>
      <c r="F103" s="267">
        <v>0</v>
      </c>
      <c r="G103" s="267">
        <v>0</v>
      </c>
      <c r="H103" s="267">
        <v>0</v>
      </c>
      <c r="I103" s="267">
        <v>0</v>
      </c>
      <c r="J103" s="267">
        <v>0</v>
      </c>
      <c r="K103" s="267">
        <v>0</v>
      </c>
      <c r="L103" s="267">
        <v>0</v>
      </c>
      <c r="M103" s="267">
        <v>0</v>
      </c>
      <c r="N103" s="267">
        <v>0</v>
      </c>
      <c r="O103" s="267">
        <v>0</v>
      </c>
      <c r="P103" s="267">
        <v>0</v>
      </c>
      <c r="Q103" s="267">
        <v>33018.870000000003</v>
      </c>
      <c r="R103" s="267">
        <v>0</v>
      </c>
      <c r="S103" s="267">
        <v>0</v>
      </c>
      <c r="T103" s="267">
        <v>0</v>
      </c>
      <c r="U103" s="267">
        <v>0</v>
      </c>
      <c r="V103" s="267">
        <v>0</v>
      </c>
      <c r="W103" s="267">
        <v>0</v>
      </c>
      <c r="X103" s="267">
        <v>31067.96</v>
      </c>
      <c r="Y103" s="267">
        <v>0</v>
      </c>
      <c r="Z103" s="267">
        <v>0</v>
      </c>
      <c r="AA103" s="267">
        <v>17783.02</v>
      </c>
      <c r="AB103" s="267">
        <v>4924.5300000000025</v>
      </c>
      <c r="AC103" s="267">
        <v>0</v>
      </c>
      <c r="AD103" s="267">
        <v>0</v>
      </c>
      <c r="AE103" s="267">
        <v>0</v>
      </c>
      <c r="AF103" s="267">
        <v>46650.94</v>
      </c>
      <c r="AG103" s="267">
        <v>0</v>
      </c>
      <c r="AH103" s="267">
        <v>0</v>
      </c>
      <c r="AI103" s="267">
        <v>0</v>
      </c>
      <c r="AJ103" s="267">
        <v>0</v>
      </c>
      <c r="AK103" s="267">
        <v>31067.96</v>
      </c>
      <c r="AL103" s="267">
        <v>0</v>
      </c>
      <c r="AM103" s="267">
        <v>0</v>
      </c>
      <c r="AN103" s="267">
        <v>0</v>
      </c>
      <c r="AO103" s="267">
        <v>0</v>
      </c>
      <c r="AP103" s="267">
        <v>0</v>
      </c>
      <c r="AQ103" s="267">
        <v>0</v>
      </c>
      <c r="AR103" s="267">
        <v>0</v>
      </c>
      <c r="AS103" s="267">
        <v>0</v>
      </c>
      <c r="AT103" s="267">
        <v>0</v>
      </c>
      <c r="AU103" s="267">
        <v>0</v>
      </c>
      <c r="AV103" s="267">
        <v>0</v>
      </c>
      <c r="AW103" s="267">
        <v>0</v>
      </c>
      <c r="AX103" s="267">
        <v>0</v>
      </c>
      <c r="AY103" s="267">
        <v>0</v>
      </c>
      <c r="AZ103" s="267">
        <v>4924.5300000000025</v>
      </c>
      <c r="BA103" s="267">
        <v>0</v>
      </c>
      <c r="BB103" s="267">
        <v>0</v>
      </c>
      <c r="BC103" s="267">
        <v>0</v>
      </c>
      <c r="BD103" s="267">
        <v>0</v>
      </c>
      <c r="BE103" s="267">
        <v>0</v>
      </c>
      <c r="BF103" s="267">
        <v>46650.94</v>
      </c>
      <c r="BG103" s="267">
        <v>0</v>
      </c>
      <c r="BH103" s="267">
        <v>0</v>
      </c>
      <c r="BI103" s="267">
        <v>0</v>
      </c>
      <c r="BJ103" s="267">
        <v>0</v>
      </c>
      <c r="BK103" s="267">
        <v>0</v>
      </c>
      <c r="BL103" s="267">
        <v>0</v>
      </c>
      <c r="BM103" s="267">
        <v>0</v>
      </c>
      <c r="BN103" s="267">
        <v>0</v>
      </c>
      <c r="BO103" s="267">
        <v>0</v>
      </c>
      <c r="BP103" s="267">
        <v>0</v>
      </c>
      <c r="BQ103" s="267">
        <v>0</v>
      </c>
      <c r="BR103" s="267">
        <v>0</v>
      </c>
      <c r="BS103" s="267">
        <v>0</v>
      </c>
      <c r="BT103" s="267">
        <v>0</v>
      </c>
      <c r="BU103" s="267">
        <v>0</v>
      </c>
      <c r="BV103" s="267">
        <v>0</v>
      </c>
      <c r="BW103" s="267">
        <v>0</v>
      </c>
      <c r="BX103" s="267">
        <v>0</v>
      </c>
      <c r="BY103" s="267">
        <v>0</v>
      </c>
      <c r="BZ103" s="267">
        <v>0</v>
      </c>
      <c r="CA103" s="267">
        <v>0</v>
      </c>
      <c r="CB103" s="267">
        <v>0</v>
      </c>
      <c r="CC103" s="267">
        <v>0</v>
      </c>
      <c r="CD103" s="267">
        <v>0</v>
      </c>
      <c r="CE103" s="267">
        <v>0</v>
      </c>
      <c r="CF103" s="267">
        <v>0</v>
      </c>
      <c r="CG103" s="267">
        <v>0</v>
      </c>
      <c r="CH103" s="267">
        <v>0</v>
      </c>
      <c r="CI103" s="267">
        <v>0</v>
      </c>
      <c r="CJ103" s="267">
        <v>0</v>
      </c>
      <c r="CK103" s="267">
        <v>0</v>
      </c>
      <c r="CL103" s="267">
        <v>0</v>
      </c>
      <c r="CM103" s="267">
        <v>0</v>
      </c>
      <c r="CN103" s="267">
        <v>0</v>
      </c>
      <c r="CO103" s="267">
        <v>0</v>
      </c>
      <c r="CP103" s="267">
        <v>0</v>
      </c>
      <c r="CQ103" s="267">
        <v>4650.9399999999996</v>
      </c>
      <c r="CR103" s="267">
        <v>0</v>
      </c>
      <c r="CS103" s="267">
        <v>0</v>
      </c>
      <c r="CT103" s="267">
        <v>0</v>
      </c>
      <c r="CU103" s="267">
        <v>0</v>
      </c>
      <c r="CV103" s="267">
        <v>0</v>
      </c>
      <c r="CW103" s="267">
        <v>0</v>
      </c>
      <c r="CX103" s="267">
        <v>0</v>
      </c>
      <c r="CY103" s="267">
        <v>0</v>
      </c>
      <c r="CZ103" s="267">
        <v>0</v>
      </c>
      <c r="DA103" s="267">
        <v>0</v>
      </c>
      <c r="DB103" s="267">
        <v>0</v>
      </c>
      <c r="DC103" s="267">
        <v>0</v>
      </c>
      <c r="DD103" s="267">
        <v>0</v>
      </c>
      <c r="DE103" s="267">
        <v>0</v>
      </c>
      <c r="DF103" s="267">
        <v>0</v>
      </c>
      <c r="DG103" s="267">
        <v>0</v>
      </c>
      <c r="DH103" s="267">
        <v>0</v>
      </c>
      <c r="DI103" s="267">
        <v>0</v>
      </c>
      <c r="DJ103" s="267">
        <v>0</v>
      </c>
      <c r="DK103" s="267">
        <v>0</v>
      </c>
      <c r="DL103" s="267">
        <v>0</v>
      </c>
      <c r="DM103" s="267">
        <v>0</v>
      </c>
      <c r="DN103" s="267">
        <v>0</v>
      </c>
      <c r="DO103" s="267">
        <v>0</v>
      </c>
      <c r="DP103" s="281">
        <v>0</v>
      </c>
      <c r="DQ103" s="281">
        <v>0</v>
      </c>
      <c r="DR103" s="281">
        <v>0</v>
      </c>
      <c r="DS103" s="281">
        <v>0</v>
      </c>
      <c r="DT103" s="281">
        <v>42000</v>
      </c>
      <c r="DU103" s="281">
        <v>0</v>
      </c>
      <c r="DV103" s="281">
        <v>0</v>
      </c>
      <c r="DW103" s="281">
        <v>0</v>
      </c>
      <c r="DX103" s="281">
        <v>0</v>
      </c>
      <c r="EB103" s="260">
        <f t="shared" si="7"/>
        <v>0</v>
      </c>
      <c r="EC103" s="260">
        <f t="shared" si="8"/>
        <v>0</v>
      </c>
      <c r="ED103" s="260">
        <f t="shared" si="9"/>
        <v>0</v>
      </c>
      <c r="EE103" s="260">
        <f t="shared" si="10"/>
        <v>0</v>
      </c>
      <c r="EF103" s="260">
        <f t="shared" si="11"/>
        <v>0</v>
      </c>
      <c r="EG103" s="260">
        <f t="shared" si="12"/>
        <v>0</v>
      </c>
      <c r="EH103" s="260">
        <f t="shared" si="13"/>
        <v>0</v>
      </c>
    </row>
    <row r="104" spans="1:138" s="287" customFormat="1">
      <c r="A104" s="285" t="s">
        <v>119</v>
      </c>
      <c r="B104" s="286">
        <v>11067675.9</v>
      </c>
      <c r="C104" s="286">
        <v>2910.85</v>
      </c>
      <c r="D104" s="286">
        <v>2029960.25</v>
      </c>
      <c r="E104" s="286">
        <v>48345</v>
      </c>
      <c r="F104" s="286">
        <v>679369.02</v>
      </c>
      <c r="G104" s="286">
        <v>43468.09</v>
      </c>
      <c r="H104" s="286">
        <v>270.49</v>
      </c>
      <c r="I104" s="286">
        <v>294.08</v>
      </c>
      <c r="J104" s="286">
        <v>0</v>
      </c>
      <c r="K104" s="286">
        <v>1690.66</v>
      </c>
      <c r="L104" s="286">
        <v>282.68</v>
      </c>
      <c r="M104" s="286">
        <v>0</v>
      </c>
      <c r="N104" s="286">
        <v>456.09</v>
      </c>
      <c r="O104" s="286">
        <v>438.85</v>
      </c>
      <c r="P104" s="286">
        <v>83.01</v>
      </c>
      <c r="Q104" s="286">
        <v>187096.86</v>
      </c>
      <c r="R104" s="286">
        <v>133.74</v>
      </c>
      <c r="S104" s="286">
        <v>20.29</v>
      </c>
      <c r="T104" s="286">
        <v>0</v>
      </c>
      <c r="U104" s="286">
        <v>0</v>
      </c>
      <c r="V104" s="286">
        <v>0</v>
      </c>
      <c r="W104" s="286">
        <v>0</v>
      </c>
      <c r="X104" s="286">
        <v>3090236.52</v>
      </c>
      <c r="Y104" s="286">
        <v>598389.93000000005</v>
      </c>
      <c r="Z104" s="286">
        <v>21119.23</v>
      </c>
      <c r="AA104" s="286">
        <v>507937.07</v>
      </c>
      <c r="AB104" s="286">
        <v>-23624.51</v>
      </c>
      <c r="AC104" s="286">
        <v>11998.28</v>
      </c>
      <c r="AD104" s="286">
        <v>0</v>
      </c>
      <c r="AE104" s="286">
        <v>36923.26</v>
      </c>
      <c r="AF104" s="286">
        <v>3829876.16</v>
      </c>
      <c r="AG104" s="286">
        <v>2926764.04</v>
      </c>
      <c r="AH104" s="286">
        <v>38840.92</v>
      </c>
      <c r="AI104" s="286">
        <v>28356.47</v>
      </c>
      <c r="AJ104" s="286">
        <v>8517.6299999999992</v>
      </c>
      <c r="AK104" s="286">
        <v>58305.21</v>
      </c>
      <c r="AL104" s="286">
        <v>2994.41</v>
      </c>
      <c r="AM104" s="286">
        <v>26457.84</v>
      </c>
      <c r="AN104" s="286">
        <v>583744.12</v>
      </c>
      <c r="AO104" s="286">
        <v>10582.56</v>
      </c>
      <c r="AP104" s="286">
        <v>2917.22</v>
      </c>
      <c r="AQ104" s="286">
        <v>146.65</v>
      </c>
      <c r="AR104" s="286">
        <v>125.78</v>
      </c>
      <c r="AS104" s="286">
        <v>558.6</v>
      </c>
      <c r="AT104" s="286">
        <v>315</v>
      </c>
      <c r="AU104" s="286">
        <v>0</v>
      </c>
      <c r="AV104" s="286">
        <v>15629.73</v>
      </c>
      <c r="AW104" s="286">
        <v>1480.71</v>
      </c>
      <c r="AX104" s="286">
        <v>10.15</v>
      </c>
      <c r="AY104" s="286">
        <v>3998.64</v>
      </c>
      <c r="AZ104" s="286">
        <v>-23862.01</v>
      </c>
      <c r="BA104" s="286">
        <v>237.5</v>
      </c>
      <c r="BB104" s="286">
        <v>84563.71</v>
      </c>
      <c r="BC104" s="286">
        <v>1773.67</v>
      </c>
      <c r="BD104" s="286">
        <v>199.27</v>
      </c>
      <c r="BE104" s="286">
        <v>71.209999999999994</v>
      </c>
      <c r="BF104" s="286">
        <v>3743268.3</v>
      </c>
      <c r="BG104" s="286">
        <v>102485.04</v>
      </c>
      <c r="BH104" s="286">
        <v>150804.23000000001</v>
      </c>
      <c r="BI104" s="286">
        <v>112226.41</v>
      </c>
      <c r="BJ104" s="286">
        <v>90431.28</v>
      </c>
      <c r="BK104" s="286">
        <v>136501.07999999999</v>
      </c>
      <c r="BL104" s="286">
        <v>147337.74</v>
      </c>
      <c r="BM104" s="286">
        <v>53457.79</v>
      </c>
      <c r="BN104" s="286">
        <v>127504.4</v>
      </c>
      <c r="BO104" s="286">
        <v>148258.43</v>
      </c>
      <c r="BP104" s="286">
        <v>157222.22</v>
      </c>
      <c r="BQ104" s="286">
        <v>52376.42</v>
      </c>
      <c r="BR104" s="286">
        <v>148950.53</v>
      </c>
      <c r="BS104" s="286">
        <v>232073.59</v>
      </c>
      <c r="BT104" s="286">
        <v>130803.05</v>
      </c>
      <c r="BU104" s="286">
        <v>72392.19</v>
      </c>
      <c r="BV104" s="286">
        <v>30915.02</v>
      </c>
      <c r="BW104" s="286">
        <v>58400.41</v>
      </c>
      <c r="BX104" s="286">
        <v>71298.12</v>
      </c>
      <c r="BY104" s="286">
        <v>45602.68</v>
      </c>
      <c r="BZ104" s="286">
        <v>52039.96</v>
      </c>
      <c r="CA104" s="286">
        <v>69610.009999999995</v>
      </c>
      <c r="CB104" s="286">
        <v>54746.45</v>
      </c>
      <c r="CC104" s="286">
        <v>42231.86</v>
      </c>
      <c r="CD104" s="286">
        <v>24535.07</v>
      </c>
      <c r="CE104" s="286">
        <v>20916.52</v>
      </c>
      <c r="CF104" s="286">
        <v>28507.21</v>
      </c>
      <c r="CG104" s="286">
        <v>14265.01</v>
      </c>
      <c r="CH104" s="286">
        <v>43740.49</v>
      </c>
      <c r="CI104" s="286">
        <v>31498.59</v>
      </c>
      <c r="CJ104" s="286">
        <v>49242.35</v>
      </c>
      <c r="CK104" s="286">
        <v>14500.8</v>
      </c>
      <c r="CL104" s="286">
        <v>34613.18</v>
      </c>
      <c r="CM104" s="286">
        <v>9270.7199999999993</v>
      </c>
      <c r="CN104" s="286">
        <v>8687.34</v>
      </c>
      <c r="CO104" s="286">
        <v>17849.98</v>
      </c>
      <c r="CP104" s="286">
        <v>121800.3</v>
      </c>
      <c r="CQ104" s="286">
        <v>55889.89</v>
      </c>
      <c r="CR104" s="286">
        <v>35070.11</v>
      </c>
      <c r="CS104" s="286">
        <v>32446.81</v>
      </c>
      <c r="CT104" s="286">
        <v>9990.69</v>
      </c>
      <c r="CU104" s="286">
        <v>40547.15</v>
      </c>
      <c r="CV104" s="286">
        <v>32038.400000000001</v>
      </c>
      <c r="CW104" s="286">
        <v>17609.689999999999</v>
      </c>
      <c r="CX104" s="286">
        <v>5653.42</v>
      </c>
      <c r="CY104" s="286">
        <v>16307.78</v>
      </c>
      <c r="CZ104" s="286">
        <v>14926.65</v>
      </c>
      <c r="DA104" s="286">
        <v>20672.599999999999</v>
      </c>
      <c r="DB104" s="286">
        <v>16136.09</v>
      </c>
      <c r="DC104" s="286">
        <v>16606.95</v>
      </c>
      <c r="DD104" s="286">
        <v>16054.83</v>
      </c>
      <c r="DE104" s="286">
        <v>16495.36</v>
      </c>
      <c r="DF104" s="286">
        <v>56371.09</v>
      </c>
      <c r="DG104" s="286">
        <v>17115.77</v>
      </c>
      <c r="DH104" s="286">
        <v>15198.08</v>
      </c>
      <c r="DI104" s="286">
        <v>18316.849999999999</v>
      </c>
      <c r="DJ104" s="286">
        <v>31713.88</v>
      </c>
      <c r="DK104" s="286">
        <v>14161.06</v>
      </c>
      <c r="DL104" s="286">
        <v>17136.11</v>
      </c>
      <c r="DM104" s="286">
        <v>15516.26</v>
      </c>
      <c r="DN104" s="286">
        <v>58416.98</v>
      </c>
      <c r="DO104" s="286">
        <v>103575.19</v>
      </c>
      <c r="DP104" s="286">
        <v>40166.54</v>
      </c>
      <c r="DQ104" s="286">
        <v>72142.81</v>
      </c>
      <c r="DR104" s="286">
        <v>18990.349999999999</v>
      </c>
      <c r="DS104" s="286">
        <v>51362.71</v>
      </c>
      <c r="DT104" s="286">
        <v>67812.789999999994</v>
      </c>
      <c r="DU104" s="286">
        <v>0</v>
      </c>
      <c r="DV104" s="286">
        <v>9718.6200000000008</v>
      </c>
      <c r="DW104" s="286">
        <v>37491.050000000003</v>
      </c>
      <c r="DX104" s="286">
        <v>44519.27</v>
      </c>
      <c r="DY104" s="260"/>
      <c r="DZ104" s="260"/>
      <c r="EA104" s="260"/>
      <c r="EB104" s="260">
        <f t="shared" si="7"/>
        <v>0</v>
      </c>
      <c r="EC104" s="260">
        <f t="shared" si="8"/>
        <v>0</v>
      </c>
      <c r="ED104" s="260">
        <f t="shared" si="9"/>
        <v>0</v>
      </c>
      <c r="EE104" s="260">
        <f t="shared" si="10"/>
        <v>0</v>
      </c>
      <c r="EF104" s="260">
        <f t="shared" si="11"/>
        <v>0</v>
      </c>
      <c r="EG104" s="260">
        <f t="shared" si="12"/>
        <v>0</v>
      </c>
      <c r="EH104" s="260">
        <f t="shared" si="13"/>
        <v>0</v>
      </c>
    </row>
    <row r="105" spans="1:138" s="273" customFormat="1" ht="12.75" thickBot="1">
      <c r="A105" s="271" t="s">
        <v>1109</v>
      </c>
      <c r="B105" s="272"/>
      <c r="C105" s="272">
        <v>0</v>
      </c>
      <c r="D105" s="272">
        <v>0</v>
      </c>
      <c r="E105" s="272">
        <v>0</v>
      </c>
      <c r="F105" s="272">
        <v>0</v>
      </c>
      <c r="G105" s="272">
        <v>0</v>
      </c>
      <c r="H105" s="272">
        <v>0</v>
      </c>
      <c r="I105" s="272">
        <v>0</v>
      </c>
      <c r="J105" s="272">
        <v>0</v>
      </c>
      <c r="K105" s="272">
        <v>0</v>
      </c>
      <c r="L105" s="272">
        <v>0</v>
      </c>
      <c r="M105" s="272">
        <v>0</v>
      </c>
      <c r="N105" s="272">
        <v>0</v>
      </c>
      <c r="O105" s="272">
        <v>0</v>
      </c>
      <c r="P105" s="272">
        <v>0</v>
      </c>
      <c r="Q105" s="272">
        <v>0</v>
      </c>
      <c r="R105" s="272">
        <v>0</v>
      </c>
      <c r="S105" s="272">
        <v>0</v>
      </c>
      <c r="T105" s="272">
        <v>0</v>
      </c>
      <c r="U105" s="272">
        <v>0</v>
      </c>
      <c r="V105" s="272">
        <v>0</v>
      </c>
      <c r="W105" s="272">
        <v>0</v>
      </c>
      <c r="X105" s="288">
        <v>0</v>
      </c>
      <c r="Y105" s="272">
        <v>0</v>
      </c>
      <c r="Z105" s="272">
        <v>0</v>
      </c>
      <c r="AA105" s="272">
        <v>0</v>
      </c>
      <c r="AB105" s="272"/>
      <c r="AC105" s="272">
        <v>0</v>
      </c>
      <c r="AD105" s="272">
        <v>0</v>
      </c>
      <c r="AE105" s="272">
        <v>0</v>
      </c>
      <c r="AF105" s="272">
        <v>0</v>
      </c>
      <c r="AG105" s="272">
        <v>0</v>
      </c>
      <c r="AH105" s="272">
        <v>0</v>
      </c>
      <c r="AI105" s="272">
        <v>0</v>
      </c>
      <c r="AJ105" s="272">
        <v>0</v>
      </c>
      <c r="AK105" s="272">
        <v>0</v>
      </c>
      <c r="AL105" s="272">
        <v>0</v>
      </c>
      <c r="AM105" s="272">
        <v>0</v>
      </c>
      <c r="AN105" s="272">
        <v>0</v>
      </c>
      <c r="AO105" s="272">
        <v>0</v>
      </c>
      <c r="AP105" s="272">
        <v>0</v>
      </c>
      <c r="AQ105" s="272">
        <v>0</v>
      </c>
      <c r="AR105" s="272">
        <v>0</v>
      </c>
      <c r="AS105" s="272">
        <v>0</v>
      </c>
      <c r="AT105" s="272">
        <v>0</v>
      </c>
      <c r="AU105" s="272">
        <v>0</v>
      </c>
      <c r="AV105" s="272">
        <v>0</v>
      </c>
      <c r="AW105" s="272">
        <v>0</v>
      </c>
      <c r="AX105" s="272">
        <v>0</v>
      </c>
      <c r="AY105" s="272">
        <v>0</v>
      </c>
      <c r="AZ105" s="272">
        <v>0</v>
      </c>
      <c r="BA105" s="272">
        <v>0</v>
      </c>
      <c r="BB105" s="272">
        <v>0</v>
      </c>
      <c r="BC105" s="272">
        <v>0</v>
      </c>
      <c r="BD105" s="272">
        <v>0</v>
      </c>
      <c r="BE105" s="272">
        <v>0</v>
      </c>
      <c r="BF105" s="272">
        <v>0</v>
      </c>
      <c r="BG105" s="272">
        <v>0</v>
      </c>
      <c r="BH105" s="272">
        <v>0</v>
      </c>
      <c r="BI105" s="272">
        <v>0</v>
      </c>
      <c r="BJ105" s="272">
        <v>0</v>
      </c>
      <c r="BK105" s="272">
        <v>0</v>
      </c>
      <c r="BL105" s="272">
        <v>0</v>
      </c>
      <c r="BM105" s="272">
        <v>0</v>
      </c>
      <c r="BN105" s="272">
        <v>0</v>
      </c>
      <c r="BO105" s="272">
        <v>0</v>
      </c>
      <c r="BP105" s="272">
        <v>0</v>
      </c>
      <c r="BQ105" s="272">
        <v>0</v>
      </c>
      <c r="BR105" s="272">
        <v>0</v>
      </c>
      <c r="BS105" s="272">
        <v>0</v>
      </c>
      <c r="BT105" s="272">
        <v>0</v>
      </c>
      <c r="BU105" s="272">
        <v>0</v>
      </c>
      <c r="BV105" s="272">
        <v>0</v>
      </c>
      <c r="BW105" s="272">
        <v>0</v>
      </c>
      <c r="BX105" s="272">
        <v>0</v>
      </c>
      <c r="BY105" s="272">
        <v>0</v>
      </c>
      <c r="BZ105" s="272">
        <v>0</v>
      </c>
      <c r="CA105" s="272">
        <v>0</v>
      </c>
      <c r="CB105" s="272">
        <v>0</v>
      </c>
      <c r="CC105" s="272">
        <v>0</v>
      </c>
      <c r="CD105" s="272">
        <v>0</v>
      </c>
      <c r="CE105" s="272">
        <v>0</v>
      </c>
      <c r="CF105" s="272">
        <v>0</v>
      </c>
      <c r="CG105" s="272">
        <v>0</v>
      </c>
      <c r="CH105" s="272">
        <v>0</v>
      </c>
      <c r="CI105" s="272">
        <v>0</v>
      </c>
      <c r="CJ105" s="272">
        <v>0</v>
      </c>
      <c r="CK105" s="272">
        <v>0</v>
      </c>
      <c r="CL105" s="272">
        <v>0</v>
      </c>
      <c r="CM105" s="272">
        <v>0</v>
      </c>
      <c r="CN105" s="272">
        <v>0</v>
      </c>
      <c r="CO105" s="272">
        <v>0</v>
      </c>
      <c r="CP105" s="272">
        <v>0</v>
      </c>
      <c r="CQ105" s="272">
        <v>0</v>
      </c>
      <c r="CR105" s="272">
        <v>0</v>
      </c>
      <c r="CS105" s="272">
        <v>0</v>
      </c>
      <c r="CT105" s="272">
        <v>0</v>
      </c>
      <c r="CU105" s="272">
        <v>0</v>
      </c>
      <c r="CV105" s="272">
        <v>0</v>
      </c>
      <c r="CW105" s="272">
        <v>0</v>
      </c>
      <c r="CX105" s="272">
        <v>0</v>
      </c>
      <c r="CY105" s="272">
        <v>0</v>
      </c>
      <c r="CZ105" s="272">
        <v>0</v>
      </c>
      <c r="DA105" s="272">
        <v>0</v>
      </c>
      <c r="DB105" s="272">
        <v>0</v>
      </c>
      <c r="DC105" s="272">
        <v>0</v>
      </c>
      <c r="DD105" s="272">
        <v>0</v>
      </c>
      <c r="DE105" s="272">
        <v>0</v>
      </c>
      <c r="DF105" s="272">
        <v>0</v>
      </c>
      <c r="DG105" s="272">
        <v>0</v>
      </c>
      <c r="DH105" s="272">
        <v>0</v>
      </c>
      <c r="DI105" s="272">
        <v>0</v>
      </c>
      <c r="DJ105" s="272">
        <v>0</v>
      </c>
      <c r="DK105" s="272">
        <v>0</v>
      </c>
      <c r="DL105" s="272">
        <v>0</v>
      </c>
      <c r="DM105" s="272">
        <v>0</v>
      </c>
      <c r="DN105" s="272">
        <v>0</v>
      </c>
      <c r="DO105" s="272">
        <v>0</v>
      </c>
      <c r="DP105" s="272">
        <v>0</v>
      </c>
      <c r="DQ105" s="272">
        <v>0</v>
      </c>
      <c r="DR105" s="272">
        <v>0</v>
      </c>
      <c r="DS105" s="272">
        <v>0</v>
      </c>
      <c r="DT105" s="272">
        <v>0</v>
      </c>
      <c r="DU105" s="272">
        <v>0</v>
      </c>
      <c r="DV105" s="272">
        <v>0</v>
      </c>
      <c r="DW105" s="272">
        <v>0</v>
      </c>
      <c r="DX105" s="272">
        <v>0</v>
      </c>
      <c r="DZ105" s="260"/>
      <c r="EB105" s="260">
        <f t="shared" si="7"/>
        <v>0</v>
      </c>
      <c r="EC105" s="260">
        <f t="shared" si="8"/>
        <v>0</v>
      </c>
      <c r="ED105" s="260">
        <f t="shared" si="9"/>
        <v>0</v>
      </c>
      <c r="EE105" s="260">
        <f t="shared" si="10"/>
        <v>0</v>
      </c>
      <c r="EF105" s="260">
        <f t="shared" si="11"/>
        <v>0</v>
      </c>
      <c r="EG105" s="260">
        <f t="shared" si="12"/>
        <v>0</v>
      </c>
      <c r="EH105" s="260">
        <f t="shared" si="13"/>
        <v>0</v>
      </c>
    </row>
    <row r="106" spans="1:138" s="275" customFormat="1" ht="12.75" thickBot="1">
      <c r="A106" s="274" t="s">
        <v>1110</v>
      </c>
      <c r="B106" s="275">
        <v>46333312.369999997</v>
      </c>
      <c r="C106" s="275">
        <v>1107298.31</v>
      </c>
      <c r="D106" s="275">
        <v>1658649.48</v>
      </c>
      <c r="E106" s="275">
        <v>234552.69</v>
      </c>
      <c r="F106" s="275">
        <v>1234772.54</v>
      </c>
      <c r="G106" s="275">
        <v>526887.71</v>
      </c>
      <c r="H106" s="275">
        <v>144888.26999999999</v>
      </c>
      <c r="I106" s="275">
        <v>274186.48</v>
      </c>
      <c r="J106" s="275">
        <v>0</v>
      </c>
      <c r="K106" s="275">
        <v>94811.15</v>
      </c>
      <c r="L106" s="275">
        <v>248580.82</v>
      </c>
      <c r="M106" s="275">
        <v>430403.33</v>
      </c>
      <c r="N106" s="275">
        <v>278302.33</v>
      </c>
      <c r="O106" s="275">
        <v>483829.33</v>
      </c>
      <c r="P106" s="275">
        <v>360890.67</v>
      </c>
      <c r="Q106" s="275">
        <v>1125879.52</v>
      </c>
      <c r="R106" s="275">
        <v>269681.58</v>
      </c>
      <c r="S106" s="275">
        <v>90159.06</v>
      </c>
      <c r="T106" s="275">
        <v>0</v>
      </c>
      <c r="U106" s="275">
        <v>0</v>
      </c>
      <c r="V106" s="275">
        <v>23053.1</v>
      </c>
      <c r="X106" s="289">
        <v>4605722.63</v>
      </c>
      <c r="Y106" s="275">
        <v>5873279.8899999997</v>
      </c>
      <c r="Z106" s="275">
        <v>1656858.93</v>
      </c>
      <c r="AA106" s="275">
        <v>1263858.81</v>
      </c>
      <c r="AB106" s="275">
        <v>288903.67</v>
      </c>
      <c r="AC106" s="275">
        <v>286605.8</v>
      </c>
      <c r="AD106" s="275">
        <v>0</v>
      </c>
      <c r="AE106" s="275">
        <v>811012.48</v>
      </c>
      <c r="AF106" s="275">
        <v>22960243.789999999</v>
      </c>
      <c r="AG106" s="275">
        <v>3157849.22</v>
      </c>
      <c r="AH106" s="275">
        <v>327991.44</v>
      </c>
      <c r="AI106" s="275">
        <v>272230.61</v>
      </c>
      <c r="AJ106" s="275">
        <v>435614.05</v>
      </c>
      <c r="AK106" s="275">
        <v>255112.86</v>
      </c>
      <c r="AL106" s="275">
        <v>37593.910000000003</v>
      </c>
      <c r="AM106" s="275">
        <v>119330.54</v>
      </c>
      <c r="AN106" s="275">
        <v>1166202.4099999999</v>
      </c>
      <c r="AO106" s="275">
        <v>2238740.71</v>
      </c>
      <c r="AP106" s="275">
        <v>896944.46</v>
      </c>
      <c r="AQ106" s="275">
        <v>884727.8</v>
      </c>
      <c r="AR106" s="275">
        <v>258189.36</v>
      </c>
      <c r="AS106" s="275">
        <v>277089.65999999997</v>
      </c>
      <c r="AT106" s="275">
        <v>151385.49</v>
      </c>
      <c r="AU106" s="275">
        <v>0</v>
      </c>
      <c r="AV106" s="275">
        <v>195299.5</v>
      </c>
      <c r="AW106" s="275">
        <v>318595.46999999997</v>
      </c>
      <c r="AX106" s="275">
        <v>404306.17</v>
      </c>
      <c r="AY106" s="275">
        <v>738657.79</v>
      </c>
      <c r="AZ106" s="275">
        <v>231940.74</v>
      </c>
      <c r="BA106" s="275">
        <v>56962.93</v>
      </c>
      <c r="BB106" s="275">
        <v>4678604.26</v>
      </c>
      <c r="BC106" s="275">
        <v>320915.09999999998</v>
      </c>
      <c r="BD106" s="275">
        <v>760821.91</v>
      </c>
      <c r="BE106" s="275">
        <v>317068.3</v>
      </c>
      <c r="BF106" s="275">
        <v>16882834.219999999</v>
      </c>
      <c r="BG106" s="275">
        <v>638019.52</v>
      </c>
      <c r="BH106" s="275">
        <v>702454.44</v>
      </c>
      <c r="BI106" s="275">
        <v>746576.99</v>
      </c>
      <c r="BJ106" s="275">
        <v>881994.84</v>
      </c>
      <c r="BK106" s="275">
        <v>638170.85</v>
      </c>
      <c r="BL106" s="275">
        <v>621429.93000000005</v>
      </c>
      <c r="BM106" s="275">
        <v>261252.84</v>
      </c>
      <c r="BN106" s="275">
        <v>726144.32</v>
      </c>
      <c r="BO106" s="275">
        <v>405239.16</v>
      </c>
      <c r="BP106" s="275">
        <v>378920.78</v>
      </c>
      <c r="BQ106" s="275">
        <v>818196.12</v>
      </c>
      <c r="BR106" s="275">
        <v>497847.14</v>
      </c>
      <c r="BS106" s="275">
        <v>663407.85</v>
      </c>
      <c r="BT106" s="275">
        <v>545905.71</v>
      </c>
      <c r="BU106" s="275">
        <v>323498.82</v>
      </c>
      <c r="BV106" s="275">
        <v>247926.68</v>
      </c>
      <c r="BW106" s="275">
        <v>318832.55</v>
      </c>
      <c r="BX106" s="275">
        <v>351812.31</v>
      </c>
      <c r="BY106" s="275">
        <v>191736.91</v>
      </c>
      <c r="BZ106" s="275">
        <v>206788.67</v>
      </c>
      <c r="CA106" s="275">
        <v>289346.07</v>
      </c>
      <c r="CB106" s="275">
        <v>316277.90000000002</v>
      </c>
      <c r="CC106" s="275">
        <v>169300.08</v>
      </c>
      <c r="CD106" s="275">
        <v>150168.65</v>
      </c>
      <c r="CE106" s="275">
        <v>181107.03</v>
      </c>
      <c r="CF106" s="275">
        <v>159634.70000000001</v>
      </c>
      <c r="CG106" s="275">
        <v>142732.72</v>
      </c>
      <c r="CH106" s="275">
        <v>238944.69</v>
      </c>
      <c r="CI106" s="275">
        <v>144876.87</v>
      </c>
      <c r="CJ106" s="275">
        <v>347843.02</v>
      </c>
      <c r="CK106" s="275">
        <v>90776.49</v>
      </c>
      <c r="CL106" s="275">
        <v>153518.67000000001</v>
      </c>
      <c r="CM106" s="275">
        <v>58874.5</v>
      </c>
      <c r="CN106" s="275">
        <v>92375.66</v>
      </c>
      <c r="CO106" s="275">
        <v>90257.69</v>
      </c>
      <c r="CP106" s="275">
        <v>277806.33</v>
      </c>
      <c r="CQ106" s="275">
        <v>385315.16</v>
      </c>
      <c r="CR106" s="275">
        <v>88322.43</v>
      </c>
      <c r="CS106" s="275">
        <v>93584.89</v>
      </c>
      <c r="CT106" s="275">
        <v>43792.63</v>
      </c>
      <c r="CU106" s="275">
        <v>142977.31</v>
      </c>
      <c r="CV106" s="275">
        <v>75762.710000000006</v>
      </c>
      <c r="CW106" s="275">
        <v>81070.850000000006</v>
      </c>
      <c r="CX106" s="275">
        <v>88572.84</v>
      </c>
      <c r="CY106" s="275">
        <v>102550.5</v>
      </c>
      <c r="CZ106" s="275">
        <v>106617.73</v>
      </c>
      <c r="DA106" s="275">
        <v>122205.34</v>
      </c>
      <c r="DB106" s="275">
        <v>122018.64</v>
      </c>
      <c r="DC106" s="275">
        <v>105612.07</v>
      </c>
      <c r="DD106" s="275">
        <v>83242.58</v>
      </c>
      <c r="DE106" s="275">
        <v>100454.18</v>
      </c>
      <c r="DF106" s="275">
        <v>121944.6</v>
      </c>
      <c r="DG106" s="275">
        <v>73797.919999999998</v>
      </c>
      <c r="DH106" s="275">
        <v>89254.86</v>
      </c>
      <c r="DI106" s="275">
        <v>72584.44</v>
      </c>
      <c r="DJ106" s="275">
        <v>78666.5</v>
      </c>
      <c r="DK106" s="275">
        <v>179671.36</v>
      </c>
      <c r="DL106" s="275">
        <v>56631.48</v>
      </c>
      <c r="DM106" s="275">
        <v>108697.43</v>
      </c>
      <c r="DN106" s="275">
        <v>177078.81</v>
      </c>
      <c r="DO106" s="275">
        <v>261030.39999999999</v>
      </c>
      <c r="DP106" s="275">
        <v>160751.75</v>
      </c>
      <c r="DQ106" s="275">
        <v>148616.87</v>
      </c>
      <c r="DR106" s="275">
        <v>82693.66</v>
      </c>
      <c r="DS106" s="275">
        <v>194611.7</v>
      </c>
      <c r="DT106" s="275">
        <v>153329.91</v>
      </c>
      <c r="DU106" s="275">
        <v>0</v>
      </c>
      <c r="DV106" s="275">
        <v>10180.129999999999</v>
      </c>
      <c r="DW106" s="275">
        <v>44823.37</v>
      </c>
      <c r="DX106" s="275">
        <v>56371.67</v>
      </c>
      <c r="DY106" s="260"/>
      <c r="DZ106" s="260"/>
      <c r="EA106" s="260"/>
      <c r="EB106" s="260">
        <f t="shared" si="7"/>
        <v>0</v>
      </c>
      <c r="EC106" s="260">
        <f t="shared" si="8"/>
        <v>0</v>
      </c>
      <c r="ED106" s="260">
        <f t="shared" si="9"/>
        <v>0</v>
      </c>
      <c r="EE106" s="260">
        <f t="shared" si="10"/>
        <v>0</v>
      </c>
      <c r="EF106" s="260">
        <f t="shared" si="11"/>
        <v>0</v>
      </c>
      <c r="EG106" s="260">
        <f t="shared" si="12"/>
        <v>0</v>
      </c>
      <c r="EH106" s="260">
        <f t="shared" si="13"/>
        <v>0</v>
      </c>
    </row>
    <row r="113" spans="91:92">
      <c r="CM113" s="260" t="s">
        <v>769</v>
      </c>
      <c r="CN113" s="260">
        <v>-285.79999999999927</v>
      </c>
    </row>
    <row r="114" spans="91:92">
      <c r="CM114" s="260" t="s">
        <v>770</v>
      </c>
      <c r="CN114" s="260">
        <v>-221.26999999999998</v>
      </c>
    </row>
    <row r="115" spans="91:92">
      <c r="CM115" s="260" t="s">
        <v>771</v>
      </c>
      <c r="CN115" s="260">
        <v>-188.16999999999962</v>
      </c>
    </row>
    <row r="116" spans="91:92">
      <c r="CM116" s="260" t="s">
        <v>772</v>
      </c>
      <c r="CN116" s="260">
        <v>-158</v>
      </c>
    </row>
    <row r="117" spans="91:92">
      <c r="CM117" s="260" t="s">
        <v>775</v>
      </c>
      <c r="CN117" s="260">
        <v>-99.839999999999918</v>
      </c>
    </row>
    <row r="118" spans="91:92">
      <c r="CM118" s="260" t="s">
        <v>776</v>
      </c>
      <c r="CN118" s="260">
        <v>-101.89999999999986</v>
      </c>
    </row>
    <row r="119" spans="91:92">
      <c r="CM119" s="260" t="s">
        <v>777</v>
      </c>
      <c r="CN119" s="260">
        <v>7.4700000000000273</v>
      </c>
    </row>
    <row r="120" spans="91:92">
      <c r="CM120" s="260" t="s">
        <v>778</v>
      </c>
      <c r="CN120" s="260">
        <v>-65.009999999999991</v>
      </c>
    </row>
    <row r="121" spans="91:92">
      <c r="CM121" s="260" t="s">
        <v>779</v>
      </c>
      <c r="CN121" s="260">
        <v>-14.44999999999996</v>
      </c>
    </row>
    <row r="122" spans="91:92">
      <c r="CM122" s="260" t="s">
        <v>780</v>
      </c>
      <c r="CN122" s="260">
        <v>-111.50999999999976</v>
      </c>
    </row>
    <row r="123" spans="91:92">
      <c r="CM123" s="260" t="s">
        <v>781</v>
      </c>
      <c r="CN123" s="260">
        <v>-164.79000000000042</v>
      </c>
    </row>
    <row r="124" spans="91:92">
      <c r="CM124" s="260" t="s">
        <v>782</v>
      </c>
      <c r="CN124" s="260">
        <v>-188.98999999999978</v>
      </c>
    </row>
    <row r="125" spans="91:92">
      <c r="CM125" s="260" t="s">
        <v>783</v>
      </c>
      <c r="CN125" s="260">
        <v>-423.34999999999945</v>
      </c>
    </row>
    <row r="126" spans="91:92">
      <c r="CM126" s="260" t="s">
        <v>784</v>
      </c>
      <c r="CN126" s="260">
        <v>-209.12000000000035</v>
      </c>
    </row>
    <row r="127" spans="91:92">
      <c r="CM127" s="260" t="s">
        <v>785</v>
      </c>
      <c r="CN127" s="260">
        <v>-343.59999999999945</v>
      </c>
    </row>
    <row r="128" spans="91:92">
      <c r="CM128" s="260" t="s">
        <v>786</v>
      </c>
      <c r="CN128" s="260">
        <v>-28.199999999999989</v>
      </c>
    </row>
    <row r="129" spans="91:92">
      <c r="CM129" s="260" t="s">
        <v>787</v>
      </c>
      <c r="CN129" s="260">
        <v>-34.950000000000045</v>
      </c>
    </row>
    <row r="130" spans="91:92">
      <c r="CM130" s="260" t="s">
        <v>788</v>
      </c>
      <c r="CN130" s="260">
        <v>-169.84000000000015</v>
      </c>
    </row>
    <row r="131" spans="91:92">
      <c r="CM131" s="260" t="s">
        <v>789</v>
      </c>
      <c r="CN131" s="260">
        <v>-38.370000000000005</v>
      </c>
    </row>
    <row r="132" spans="91:92">
      <c r="CM132" s="260" t="s">
        <v>790</v>
      </c>
      <c r="CN132" s="260">
        <v>-58.650000000000091</v>
      </c>
    </row>
    <row r="133" spans="91:92">
      <c r="CM133" s="260" t="s">
        <v>795</v>
      </c>
      <c r="CN133" s="260">
        <v>-54.350000000000136</v>
      </c>
    </row>
    <row r="134" spans="91:92">
      <c r="CM134" s="260" t="s">
        <v>796</v>
      </c>
      <c r="CN134" s="260">
        <v>-1340.9099999999999</v>
      </c>
    </row>
    <row r="135" spans="91:92">
      <c r="CM135" s="260" t="s">
        <v>797</v>
      </c>
      <c r="CN135" s="260">
        <v>-172.13000000000011</v>
      </c>
    </row>
  </sheetData>
  <mergeCells count="1">
    <mergeCell ref="EB1:EG1"/>
  </mergeCells>
  <phoneticPr fontId="4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07"/>
  <sheetViews>
    <sheetView showGridLines="0" workbookViewId="0">
      <selection activeCell="A16" sqref="A16"/>
    </sheetView>
  </sheetViews>
  <sheetFormatPr defaultRowHeight="12"/>
  <cols>
    <col min="1" max="1" width="68.5" style="69" bestFit="1" customWidth="1"/>
    <col min="2" max="3" width="16.125" style="69" bestFit="1" customWidth="1"/>
    <col min="4" max="5" width="15.125" style="69" bestFit="1" customWidth="1"/>
    <col min="6" max="6" width="14.125" style="69" bestFit="1" customWidth="1"/>
    <col min="7" max="9" width="16.125" style="69" bestFit="1" customWidth="1"/>
    <col min="10" max="10" width="10.25" style="69" bestFit="1" customWidth="1"/>
    <col min="11" max="11" width="12.25" style="69" bestFit="1" customWidth="1"/>
    <col min="12" max="12" width="16.125" style="69" bestFit="1" customWidth="1"/>
    <col min="13" max="13" width="15.125" style="69" bestFit="1" customWidth="1"/>
    <col min="14" max="14" width="16.125" style="69" bestFit="1" customWidth="1"/>
    <col min="15" max="15" width="15.125" style="69" bestFit="1" customWidth="1"/>
    <col min="16" max="17" width="13.125" style="69" bestFit="1" customWidth="1"/>
    <col min="18" max="18" width="12.25" style="69" bestFit="1" customWidth="1"/>
    <col min="19" max="19" width="13.125" style="69" bestFit="1" customWidth="1"/>
    <col min="20" max="21" width="15.125" style="69" bestFit="1" customWidth="1"/>
    <col min="22" max="23" width="16.125" style="69" bestFit="1" customWidth="1"/>
    <col min="24" max="24" width="15.125" style="69" bestFit="1" customWidth="1"/>
    <col min="25" max="25" width="14.125" style="69" bestFit="1" customWidth="1"/>
    <col min="26" max="26" width="16.125" style="69" bestFit="1" customWidth="1"/>
    <col min="27" max="27" width="12.25" style="69" bestFit="1" customWidth="1"/>
    <col min="28" max="28" width="16.125" style="69" bestFit="1" customWidth="1"/>
    <col min="29" max="29" width="15.125" style="69" bestFit="1" customWidth="1"/>
    <col min="30" max="32" width="14.125" style="69" bestFit="1" customWidth="1"/>
    <col min="33" max="35" width="18" style="69" bestFit="1" customWidth="1"/>
    <col min="36" max="36" width="16.125" style="69" bestFit="1" customWidth="1"/>
    <col min="37" max="37" width="12.25" style="69" bestFit="1" customWidth="1"/>
    <col min="38" max="39" width="16.125" style="69" bestFit="1" customWidth="1"/>
    <col min="40" max="40" width="14.125" style="69" bestFit="1" customWidth="1"/>
    <col min="41" max="41" width="12.25" style="69" bestFit="1" customWidth="1"/>
    <col min="42" max="42" width="15.125" style="69" bestFit="1" customWidth="1"/>
    <col min="43" max="43" width="13.125" style="69" bestFit="1" customWidth="1"/>
    <col min="44" max="44" width="15.125" style="69" bestFit="1" customWidth="1"/>
    <col min="45" max="45" width="13.125" style="69" bestFit="1" customWidth="1"/>
    <col min="46" max="46" width="15.125" style="69" bestFit="1" customWidth="1"/>
    <col min="47" max="51" width="16.125" style="69" bestFit="1" customWidth="1"/>
    <col min="52" max="52" width="14.125" style="69" bestFit="1" customWidth="1"/>
    <col min="53" max="53" width="12.25" style="69" bestFit="1" customWidth="1"/>
    <col min="54" max="54" width="14.125" style="69" bestFit="1" customWidth="1"/>
    <col min="55" max="56" width="18" style="69" bestFit="1" customWidth="1"/>
    <col min="57" max="58" width="14.125" style="69" bestFit="1" customWidth="1"/>
    <col min="59" max="59" width="20" style="69" bestFit="1" customWidth="1"/>
    <col min="60" max="60" width="16.125" style="69" bestFit="1" customWidth="1"/>
    <col min="61" max="61" width="12.25" style="69" bestFit="1" customWidth="1"/>
    <col min="62" max="62" width="14.125" style="69" bestFit="1" customWidth="1"/>
    <col min="63" max="67" width="12.25" style="69" bestFit="1" customWidth="1"/>
    <col min="68" max="68" width="16.125" style="69" bestFit="1" customWidth="1"/>
    <col min="69" max="69" width="18" style="69" bestFit="1" customWidth="1"/>
    <col min="70" max="75" width="12.25" style="69" bestFit="1" customWidth="1"/>
    <col min="76" max="76" width="16.125" style="69" bestFit="1" customWidth="1"/>
    <col min="77" max="80" width="12.25" style="69" bestFit="1" customWidth="1"/>
    <col min="81" max="81" width="16.125" style="69" bestFit="1" customWidth="1"/>
    <col min="82" max="82" width="13.125" style="69" bestFit="1" customWidth="1"/>
    <col min="83" max="83" width="15.125" style="69" bestFit="1" customWidth="1"/>
    <col min="84" max="84" width="18" style="69" bestFit="1" customWidth="1"/>
    <col min="85" max="93" width="12.25" style="69" bestFit="1" customWidth="1"/>
    <col min="94" max="94" width="13.125" style="69" bestFit="1" customWidth="1"/>
    <col min="95" max="96" width="12.25" style="69" bestFit="1" customWidth="1"/>
    <col min="97" max="97" width="14.125" style="69" bestFit="1" customWidth="1"/>
    <col min="98" max="98" width="12.25" style="69" bestFit="1" customWidth="1"/>
    <col min="99" max="99" width="14.125" style="69" bestFit="1" customWidth="1"/>
    <col min="100" max="102" width="12.25" style="69" bestFit="1" customWidth="1"/>
    <col min="103" max="103" width="13.125" style="69" bestFit="1" customWidth="1"/>
    <col min="104" max="106" width="12.25" style="69" bestFit="1" customWidth="1"/>
    <col min="107" max="107" width="16.125" style="69" bestFit="1" customWidth="1"/>
    <col min="108" max="108" width="12.25" style="69" bestFit="1" customWidth="1"/>
    <col min="109" max="109" width="13.125" style="69" bestFit="1" customWidth="1"/>
    <col min="110" max="110" width="16.125" style="69" bestFit="1" customWidth="1"/>
    <col min="111" max="111" width="18" style="69" bestFit="1" customWidth="1"/>
    <col min="112" max="116" width="16.125" style="69" bestFit="1" customWidth="1"/>
    <col min="117" max="16384" width="9" style="69"/>
  </cols>
  <sheetData>
    <row r="1" spans="1:116" ht="12.75" thickBot="1">
      <c r="A1" s="70" t="s">
        <v>1056</v>
      </c>
      <c r="B1" s="71"/>
      <c r="C1" s="71"/>
      <c r="E1" s="245"/>
      <c r="F1" s="245"/>
      <c r="G1" s="245"/>
      <c r="H1" s="245"/>
    </row>
    <row r="2" spans="1:116" s="67" customFormat="1">
      <c r="A2" s="72"/>
      <c r="I2" s="308" t="s">
        <v>1057</v>
      </c>
      <c r="J2" s="308"/>
      <c r="K2" s="308"/>
      <c r="L2" s="308"/>
      <c r="M2" s="308"/>
      <c r="N2" s="308"/>
      <c r="O2" s="308"/>
      <c r="P2" s="308"/>
      <c r="Q2" s="308"/>
      <c r="R2" s="308"/>
      <c r="S2" s="308"/>
      <c r="T2" s="308"/>
      <c r="U2" s="308" t="s">
        <v>1058</v>
      </c>
      <c r="V2" s="308"/>
      <c r="W2" s="308"/>
      <c r="X2" s="308"/>
      <c r="Y2" s="308"/>
      <c r="Z2" s="308"/>
      <c r="AA2" s="308"/>
      <c r="AB2" s="308" t="s">
        <v>1059</v>
      </c>
      <c r="AC2" s="308"/>
      <c r="AD2" s="308"/>
      <c r="AE2" s="308"/>
      <c r="AF2" s="244"/>
      <c r="AG2" s="244"/>
      <c r="AH2" s="244"/>
      <c r="AI2" s="244"/>
      <c r="AJ2" s="244"/>
      <c r="AK2" s="308" t="s">
        <v>165</v>
      </c>
      <c r="AL2" s="308"/>
      <c r="AM2" s="308"/>
      <c r="AN2" s="308" t="s">
        <v>1060</v>
      </c>
      <c r="AO2" s="308"/>
      <c r="AP2" s="308" t="s">
        <v>1061</v>
      </c>
      <c r="AQ2" s="308"/>
      <c r="AR2" s="308"/>
      <c r="AS2" s="308"/>
      <c r="AT2" s="308"/>
      <c r="AU2" s="308" t="s">
        <v>1062</v>
      </c>
      <c r="AV2" s="308"/>
      <c r="AW2" s="308"/>
      <c r="AX2" s="308"/>
      <c r="AY2" s="308"/>
      <c r="AZ2" s="308"/>
      <c r="BA2" s="308"/>
      <c r="BB2" s="308"/>
      <c r="BC2" s="308"/>
      <c r="BD2" s="308"/>
      <c r="BE2" s="308"/>
      <c r="BF2" s="308"/>
      <c r="BG2" s="308"/>
      <c r="BH2" s="308"/>
      <c r="BI2" s="308"/>
      <c r="BJ2" s="308"/>
      <c r="BK2" s="308"/>
      <c r="BL2" s="308"/>
      <c r="BM2" s="308"/>
      <c r="BN2" s="308"/>
      <c r="BO2" s="308"/>
      <c r="BP2" s="308"/>
      <c r="BQ2" s="308"/>
      <c r="BR2" s="308"/>
      <c r="BS2" s="308"/>
      <c r="BT2" s="308"/>
      <c r="BU2" s="308"/>
      <c r="BV2" s="308"/>
      <c r="BW2" s="308"/>
      <c r="BX2" s="308"/>
      <c r="BY2" s="308"/>
      <c r="BZ2" s="308"/>
      <c r="CA2" s="308"/>
      <c r="CB2" s="308"/>
      <c r="CC2" s="308"/>
      <c r="CD2" s="308"/>
      <c r="CE2" s="308"/>
      <c r="CF2" s="308"/>
      <c r="CG2" s="308"/>
      <c r="CH2" s="308"/>
      <c r="CI2" s="308"/>
      <c r="CJ2" s="308"/>
      <c r="CK2" s="308"/>
      <c r="CL2" s="308"/>
      <c r="CM2" s="308"/>
      <c r="CN2" s="308"/>
      <c r="CO2" s="308"/>
      <c r="CP2" s="308"/>
      <c r="CQ2" s="308"/>
      <c r="CR2" s="308"/>
      <c r="CS2" s="308"/>
      <c r="CT2" s="308"/>
      <c r="CU2" s="308"/>
      <c r="CV2" s="308"/>
      <c r="CW2" s="308"/>
      <c r="CX2" s="308"/>
      <c r="CY2" s="308"/>
      <c r="CZ2" s="308"/>
      <c r="DA2" s="308"/>
      <c r="DB2" s="308"/>
      <c r="DC2" s="308"/>
      <c r="DD2" s="308"/>
      <c r="DE2" s="244"/>
      <c r="DF2" s="244"/>
      <c r="DG2" s="244"/>
      <c r="DH2" s="244"/>
      <c r="DI2" s="244"/>
      <c r="DJ2" s="244"/>
      <c r="DK2" s="244"/>
      <c r="DL2" s="244"/>
    </row>
    <row r="3" spans="1:116" s="245" customFormat="1">
      <c r="A3" s="246"/>
      <c r="B3" s="245" t="s">
        <v>806</v>
      </c>
      <c r="C3" s="245" t="s">
        <v>703</v>
      </c>
      <c r="D3" s="245" t="s">
        <v>807</v>
      </c>
      <c r="E3" s="245" t="s">
        <v>808</v>
      </c>
      <c r="F3" s="245" t="s">
        <v>1063</v>
      </c>
      <c r="G3" s="245" t="s">
        <v>809</v>
      </c>
      <c r="H3" s="245" t="s">
        <v>810</v>
      </c>
      <c r="I3" s="245" t="s">
        <v>4</v>
      </c>
      <c r="J3" s="245" t="s">
        <v>161</v>
      </c>
      <c r="K3" s="245" t="s">
        <v>162</v>
      </c>
      <c r="L3" s="245" t="s">
        <v>163</v>
      </c>
      <c r="M3" s="245" t="s">
        <v>1059</v>
      </c>
      <c r="N3" s="245" t="s">
        <v>1064</v>
      </c>
      <c r="O3" s="245" t="s">
        <v>166</v>
      </c>
      <c r="P3" s="245" t="s">
        <v>167</v>
      </c>
      <c r="Q3" s="245" t="s">
        <v>168</v>
      </c>
      <c r="R3" s="245" t="s">
        <v>1065</v>
      </c>
      <c r="S3" s="245" t="s">
        <v>1066</v>
      </c>
      <c r="T3" s="245" t="s">
        <v>5</v>
      </c>
      <c r="U3" s="245" t="s">
        <v>19</v>
      </c>
      <c r="V3" s="245" t="s">
        <v>1067</v>
      </c>
      <c r="W3" s="245" t="s">
        <v>1068</v>
      </c>
      <c r="X3" s="245" t="s">
        <v>10</v>
      </c>
      <c r="Y3" s="245" t="s">
        <v>18</v>
      </c>
      <c r="Z3" s="245" t="s">
        <v>17</v>
      </c>
      <c r="AA3" s="245" t="s">
        <v>15</v>
      </c>
      <c r="AB3" s="245" t="s">
        <v>1069</v>
      </c>
      <c r="AC3" s="245" t="s">
        <v>1070</v>
      </c>
      <c r="AD3" s="245" t="s">
        <v>1071</v>
      </c>
      <c r="AE3" s="245" t="s">
        <v>1072</v>
      </c>
      <c r="AF3" s="245" t="s">
        <v>24</v>
      </c>
      <c r="AG3" s="245" t="s">
        <v>25</v>
      </c>
      <c r="AH3" s="245" t="s">
        <v>26</v>
      </c>
      <c r="AI3" s="245" t="s">
        <v>60</v>
      </c>
      <c r="AJ3" s="245" t="s">
        <v>9</v>
      </c>
      <c r="AK3" s="245" t="s">
        <v>6</v>
      </c>
      <c r="AL3" s="245" t="s">
        <v>8</v>
      </c>
      <c r="AM3" s="245" t="s">
        <v>14</v>
      </c>
      <c r="AN3" s="245" t="s">
        <v>725</v>
      </c>
      <c r="AO3" s="245" t="s">
        <v>726</v>
      </c>
      <c r="AP3" s="245" t="s">
        <v>727</v>
      </c>
      <c r="AQ3" s="245" t="s">
        <v>728</v>
      </c>
      <c r="AR3" s="245" t="s">
        <v>1073</v>
      </c>
      <c r="AS3" s="245" t="s">
        <v>730</v>
      </c>
      <c r="AT3" s="245" t="s">
        <v>731</v>
      </c>
      <c r="AU3" s="245" t="s">
        <v>732</v>
      </c>
      <c r="AV3" s="245" t="s">
        <v>733</v>
      </c>
      <c r="AW3" s="245" t="s">
        <v>734</v>
      </c>
      <c r="AX3" s="245" t="s">
        <v>735</v>
      </c>
      <c r="AY3" s="245" t="s">
        <v>736</v>
      </c>
      <c r="AZ3" s="245" t="s">
        <v>737</v>
      </c>
      <c r="BA3" s="245" t="s">
        <v>738</v>
      </c>
      <c r="BB3" s="245" t="s">
        <v>739</v>
      </c>
      <c r="BC3" s="245" t="s">
        <v>740</v>
      </c>
      <c r="BD3" s="245" t="s">
        <v>741</v>
      </c>
      <c r="BE3" s="245" t="s">
        <v>742</v>
      </c>
      <c r="BF3" s="245" t="s">
        <v>743</v>
      </c>
      <c r="BG3" s="245" t="s">
        <v>744</v>
      </c>
      <c r="BH3" s="245" t="s">
        <v>745</v>
      </c>
      <c r="BI3" s="245" t="s">
        <v>746</v>
      </c>
      <c r="BJ3" s="245" t="s">
        <v>747</v>
      </c>
      <c r="BK3" s="247" t="s">
        <v>748</v>
      </c>
      <c r="BL3" s="247" t="s">
        <v>749</v>
      </c>
      <c r="BM3" s="245" t="s">
        <v>750</v>
      </c>
      <c r="BN3" s="245" t="s">
        <v>751</v>
      </c>
      <c r="BO3" s="245" t="s">
        <v>752</v>
      </c>
      <c r="BP3" s="245" t="s">
        <v>753</v>
      </c>
      <c r="BQ3" s="245" t="s">
        <v>804</v>
      </c>
      <c r="BR3" s="245" t="s">
        <v>755</v>
      </c>
      <c r="BS3" s="245" t="s">
        <v>756</v>
      </c>
      <c r="BT3" s="245" t="s">
        <v>757</v>
      </c>
      <c r="BU3" s="245" t="s">
        <v>758</v>
      </c>
      <c r="BV3" s="245" t="s">
        <v>759</v>
      </c>
      <c r="BW3" s="245" t="s">
        <v>760</v>
      </c>
      <c r="BX3" s="245" t="s">
        <v>761</v>
      </c>
      <c r="BY3" s="245" t="s">
        <v>762</v>
      </c>
      <c r="BZ3" s="245" t="s">
        <v>763</v>
      </c>
      <c r="CA3" s="245" t="s">
        <v>764</v>
      </c>
      <c r="CB3" s="245" t="s">
        <v>765</v>
      </c>
      <c r="CC3" s="245" t="s">
        <v>766</v>
      </c>
      <c r="CD3" s="245" t="s">
        <v>767</v>
      </c>
      <c r="CE3" s="245" t="s">
        <v>768</v>
      </c>
      <c r="CF3" s="245" t="s">
        <v>769</v>
      </c>
      <c r="CG3" s="245" t="s">
        <v>770</v>
      </c>
      <c r="CH3" s="245" t="s">
        <v>771</v>
      </c>
      <c r="CI3" s="245" t="s">
        <v>772</v>
      </c>
      <c r="CJ3" s="245" t="s">
        <v>773</v>
      </c>
      <c r="CK3" s="245" t="s">
        <v>774</v>
      </c>
      <c r="CL3" s="245" t="s">
        <v>775</v>
      </c>
      <c r="CM3" s="245" t="s">
        <v>776</v>
      </c>
      <c r="CN3" s="245" t="s">
        <v>777</v>
      </c>
      <c r="CO3" s="245" t="s">
        <v>778</v>
      </c>
      <c r="CP3" s="245" t="s">
        <v>779</v>
      </c>
      <c r="CQ3" s="245" t="s">
        <v>780</v>
      </c>
      <c r="CR3" s="245" t="s">
        <v>781</v>
      </c>
      <c r="CS3" s="245" t="s">
        <v>782</v>
      </c>
      <c r="CT3" s="245" t="s">
        <v>783</v>
      </c>
      <c r="CU3" s="245" t="s">
        <v>784</v>
      </c>
      <c r="CV3" s="245" t="s">
        <v>785</v>
      </c>
      <c r="CW3" s="245" t="s">
        <v>786</v>
      </c>
      <c r="CX3" s="245" t="s">
        <v>787</v>
      </c>
      <c r="CY3" s="245" t="s">
        <v>788</v>
      </c>
      <c r="CZ3" s="245" t="s">
        <v>789</v>
      </c>
      <c r="DA3" s="245" t="s">
        <v>790</v>
      </c>
      <c r="DB3" s="245" t="s">
        <v>791</v>
      </c>
      <c r="DC3" s="245" t="s">
        <v>792</v>
      </c>
      <c r="DD3" s="245" t="s">
        <v>793</v>
      </c>
      <c r="DE3" s="245" t="s">
        <v>794</v>
      </c>
      <c r="DF3" s="245" t="s">
        <v>795</v>
      </c>
      <c r="DG3" s="245" t="s">
        <v>796</v>
      </c>
      <c r="DH3" s="245" t="s">
        <v>797</v>
      </c>
      <c r="DI3" s="245" t="s">
        <v>798</v>
      </c>
      <c r="DJ3" s="245" t="s">
        <v>799</v>
      </c>
      <c r="DK3" s="245" t="s">
        <v>800</v>
      </c>
      <c r="DL3" s="245" t="s">
        <v>801</v>
      </c>
    </row>
    <row r="4" spans="1:116" s="245" customFormat="1">
      <c r="A4" s="248" t="s">
        <v>31</v>
      </c>
      <c r="B4" s="249">
        <v>63037035.480000302</v>
      </c>
      <c r="C4" s="249">
        <v>196337703.84</v>
      </c>
      <c r="D4" s="249">
        <v>11464267.469999999</v>
      </c>
      <c r="E4" s="249">
        <v>9922099.1399999987</v>
      </c>
      <c r="F4" s="249">
        <v>3697507.3900000006</v>
      </c>
      <c r="G4" s="249">
        <v>-7707142.0299999714</v>
      </c>
      <c r="H4" s="249">
        <v>-150677400.32999977</v>
      </c>
      <c r="I4" s="249">
        <v>-114003056.95999999</v>
      </c>
      <c r="J4" s="249">
        <v>921546.7</v>
      </c>
      <c r="K4" s="249">
        <v>0</v>
      </c>
      <c r="L4" s="249">
        <v>-43264688.490000002</v>
      </c>
      <c r="M4" s="249">
        <v>10498236.5</v>
      </c>
      <c r="N4" s="249">
        <v>24187489.309999999</v>
      </c>
      <c r="O4" s="249">
        <v>-289.89999999999998</v>
      </c>
      <c r="P4" s="249">
        <v>-85.23</v>
      </c>
      <c r="Q4" s="249">
        <v>-45.29</v>
      </c>
      <c r="R4" s="249">
        <v>-0.11</v>
      </c>
      <c r="S4" s="249">
        <v>0</v>
      </c>
      <c r="T4" s="249">
        <v>317998597.31</v>
      </c>
      <c r="U4" s="249">
        <v>-1097.6400000000001</v>
      </c>
      <c r="V4" s="249">
        <v>23232369.989999998</v>
      </c>
      <c r="W4" s="249">
        <v>26546228.16</v>
      </c>
      <c r="X4" s="249">
        <v>-9390793.3900000006</v>
      </c>
      <c r="Y4" s="249">
        <v>-8081037.5499999998</v>
      </c>
      <c r="Z4" s="249">
        <v>-76462697.269999996</v>
      </c>
      <c r="AA4" s="249">
        <v>892339.21</v>
      </c>
      <c r="AB4" s="249">
        <v>15000</v>
      </c>
      <c r="AC4" s="249">
        <v>7942382.04</v>
      </c>
      <c r="AD4" s="249">
        <v>261792.46</v>
      </c>
      <c r="AE4" s="249">
        <v>2268293.42</v>
      </c>
      <c r="AF4" s="249">
        <v>10766.98</v>
      </c>
      <c r="AG4" s="249">
        <v>0</v>
      </c>
      <c r="AH4" s="249">
        <v>1.6</v>
      </c>
      <c r="AI4" s="249">
        <v>0</v>
      </c>
      <c r="AJ4" s="249">
        <v>-296625.11</v>
      </c>
      <c r="AK4" s="249">
        <v>3240340.4</v>
      </c>
      <c r="AL4" s="249">
        <v>9456542.4199999999</v>
      </c>
      <c r="AM4" s="249">
        <v>11787231.6</v>
      </c>
      <c r="AN4" s="249">
        <v>-85.23</v>
      </c>
      <c r="AO4" s="249">
        <v>0</v>
      </c>
      <c r="AP4" s="249">
        <v>950051.08</v>
      </c>
      <c r="AQ4" s="249">
        <v>0</v>
      </c>
      <c r="AR4" s="249">
        <v>141731315.83000001</v>
      </c>
      <c r="AS4" s="249">
        <v>11354.57</v>
      </c>
      <c r="AT4" s="249">
        <v>175305875.83000001</v>
      </c>
      <c r="AU4" s="249">
        <v>6382427.1399999997</v>
      </c>
      <c r="AV4" s="249">
        <v>6746370.7199999997</v>
      </c>
      <c r="AW4" s="249">
        <v>7389264.6600000001</v>
      </c>
      <c r="AX4" s="249">
        <v>7641149.2199999997</v>
      </c>
      <c r="AY4" s="249">
        <v>7553969.54</v>
      </c>
      <c r="AZ4" s="249">
        <v>6654139.6600000001</v>
      </c>
      <c r="BA4" s="249">
        <v>2269067.34</v>
      </c>
      <c r="BB4" s="249">
        <v>8076368.5099999998</v>
      </c>
      <c r="BC4" s="249">
        <v>3185099.26</v>
      </c>
      <c r="BD4" s="249">
        <v>2309578.14</v>
      </c>
      <c r="BE4" s="249">
        <v>7523555.5700000003</v>
      </c>
      <c r="BF4" s="249">
        <v>23622356.949999999</v>
      </c>
      <c r="BG4" s="249">
        <v>3834109.93</v>
      </c>
      <c r="BH4" s="249">
        <v>2306441.58</v>
      </c>
      <c r="BI4" s="249">
        <v>2073743.35</v>
      </c>
      <c r="BJ4" s="249">
        <v>2116215.08</v>
      </c>
      <c r="BK4" s="249">
        <v>2214432.66</v>
      </c>
      <c r="BL4" s="249">
        <v>2247234.8199999998</v>
      </c>
      <c r="BM4" s="249">
        <v>1964037.41</v>
      </c>
      <c r="BN4" s="249">
        <v>1311745.6399999999</v>
      </c>
      <c r="BO4" s="249">
        <v>1726435.65</v>
      </c>
      <c r="BP4" s="249">
        <v>2416116</v>
      </c>
      <c r="BQ4" s="249">
        <v>634386.89</v>
      </c>
      <c r="BR4" s="249">
        <v>827250.02</v>
      </c>
      <c r="BS4" s="249">
        <v>796336.3</v>
      </c>
      <c r="BT4" s="249">
        <v>755396.52</v>
      </c>
      <c r="BU4" s="249">
        <v>521657.04</v>
      </c>
      <c r="BV4" s="249">
        <v>1352106.97</v>
      </c>
      <c r="BW4" s="249">
        <v>673257.38</v>
      </c>
      <c r="BX4" s="249">
        <v>139578.64000000001</v>
      </c>
      <c r="BY4" s="249">
        <v>195520.35</v>
      </c>
      <c r="BZ4" s="249">
        <v>428748.42</v>
      </c>
      <c r="CA4" s="249">
        <v>545178.28</v>
      </c>
      <c r="CB4" s="249">
        <v>379795.02</v>
      </c>
      <c r="CC4" s="249">
        <v>693110.98</v>
      </c>
      <c r="CD4" s="249">
        <v>1879274.07</v>
      </c>
      <c r="CE4" s="249">
        <v>41749714.590000004</v>
      </c>
      <c r="CF4" s="249">
        <v>306892.40999999997</v>
      </c>
      <c r="CG4" s="249">
        <v>170984.89</v>
      </c>
      <c r="CH4" s="249">
        <v>338492.33</v>
      </c>
      <c r="CI4" s="249">
        <v>482252.94</v>
      </c>
      <c r="CJ4" s="249">
        <v>1574198.84</v>
      </c>
      <c r="CK4" s="249">
        <v>431863.19</v>
      </c>
      <c r="CL4" s="249">
        <v>585157.65</v>
      </c>
      <c r="CM4" s="249">
        <v>123391.33</v>
      </c>
      <c r="CN4" s="249">
        <v>106389.29</v>
      </c>
      <c r="CO4" s="249">
        <v>383267.89</v>
      </c>
      <c r="CP4" s="249">
        <v>160518.63</v>
      </c>
      <c r="CQ4" s="249">
        <v>215247.86</v>
      </c>
      <c r="CR4" s="249">
        <v>152697.99</v>
      </c>
      <c r="CS4" s="249">
        <v>136472.20000000001</v>
      </c>
      <c r="CT4" s="249">
        <v>196144.97</v>
      </c>
      <c r="CU4" s="249">
        <v>172271.11</v>
      </c>
      <c r="CV4" s="249">
        <v>159077.63</v>
      </c>
      <c r="CW4" s="249">
        <v>30038.04</v>
      </c>
      <c r="CX4" s="249">
        <v>22079.05</v>
      </c>
      <c r="CY4" s="249">
        <v>181579.32</v>
      </c>
      <c r="CZ4" s="249">
        <v>46780.01</v>
      </c>
      <c r="DA4" s="249">
        <v>130191.78</v>
      </c>
      <c r="DB4" s="249">
        <v>458675.76</v>
      </c>
      <c r="DC4" s="249">
        <v>1374081.72</v>
      </c>
      <c r="DD4" s="249">
        <v>524813.63</v>
      </c>
      <c r="DE4" s="249">
        <v>96842.35</v>
      </c>
      <c r="DF4" s="249">
        <v>148637.26999999999</v>
      </c>
      <c r="DG4" s="249">
        <v>3249983.22</v>
      </c>
      <c r="DH4" s="249">
        <v>211682.23</v>
      </c>
      <c r="DI4" s="249">
        <v>0</v>
      </c>
      <c r="DJ4" s="249">
        <v>0</v>
      </c>
      <c r="DK4" s="249">
        <v>0</v>
      </c>
      <c r="DL4" s="249">
        <v>0</v>
      </c>
    </row>
    <row r="5" spans="1:116" s="245" customFormat="1">
      <c r="A5" s="246" t="s">
        <v>811</v>
      </c>
      <c r="B5" s="249">
        <v>173983901.07000002</v>
      </c>
      <c r="C5" s="250">
        <v>172098517.37</v>
      </c>
      <c r="D5" s="250">
        <v>10513596.76</v>
      </c>
      <c r="E5" s="250">
        <v>-6542.32</v>
      </c>
      <c r="F5" s="250">
        <v>2061281.96</v>
      </c>
      <c r="G5" s="251">
        <v>0</v>
      </c>
      <c r="H5" s="252">
        <v>-10682952.699999999</v>
      </c>
      <c r="I5" s="251">
        <v>-1413340.02</v>
      </c>
      <c r="J5" s="251">
        <v>0</v>
      </c>
      <c r="K5" s="251">
        <v>0</v>
      </c>
      <c r="L5" s="251">
        <v>-1895648.76</v>
      </c>
      <c r="M5" s="249">
        <v>10498226.16</v>
      </c>
      <c r="N5" s="251">
        <v>24568780.43</v>
      </c>
      <c r="O5" s="251">
        <v>0</v>
      </c>
      <c r="P5" s="251">
        <v>-621.5</v>
      </c>
      <c r="Q5" s="251">
        <v>-400</v>
      </c>
      <c r="R5" s="251">
        <v>0</v>
      </c>
      <c r="S5" s="251">
        <v>0</v>
      </c>
      <c r="T5" s="251">
        <v>140341521.06</v>
      </c>
      <c r="U5" s="251">
        <v>-3242</v>
      </c>
      <c r="V5" s="251">
        <v>-2058544.5</v>
      </c>
      <c r="W5" s="251">
        <v>-724892.62</v>
      </c>
      <c r="X5" s="251">
        <v>0</v>
      </c>
      <c r="Y5" s="251">
        <v>-1308.8499999999999</v>
      </c>
      <c r="Z5" s="251">
        <v>0</v>
      </c>
      <c r="AA5" s="251">
        <v>892339.21</v>
      </c>
      <c r="AB5" s="251">
        <v>15000</v>
      </c>
      <c r="AC5" s="251">
        <v>7942373.2999999998</v>
      </c>
      <c r="AD5" s="251">
        <v>261792.46</v>
      </c>
      <c r="AE5" s="251">
        <v>2268293.42</v>
      </c>
      <c r="AF5" s="251">
        <v>10766.98</v>
      </c>
      <c r="AG5" s="251">
        <v>0</v>
      </c>
      <c r="AH5" s="251">
        <v>0</v>
      </c>
      <c r="AI5" s="251">
        <v>0</v>
      </c>
      <c r="AJ5" s="251">
        <v>2355971.81</v>
      </c>
      <c r="AK5" s="251">
        <v>2542920.6800000002</v>
      </c>
      <c r="AL5" s="251">
        <v>9440722.8000000007</v>
      </c>
      <c r="AM5" s="251">
        <v>10229165.140000001</v>
      </c>
      <c r="AN5" s="251">
        <v>-621.5</v>
      </c>
      <c r="AO5" s="251">
        <v>0</v>
      </c>
      <c r="AP5" s="251">
        <v>-1953.88</v>
      </c>
      <c r="AQ5" s="251">
        <v>0</v>
      </c>
      <c r="AR5" s="251">
        <v>275436.17</v>
      </c>
      <c r="AS5" s="251">
        <v>11354.57</v>
      </c>
      <c r="AT5" s="251">
        <v>140056684.19999999</v>
      </c>
      <c r="AU5" s="251">
        <v>5116453.75</v>
      </c>
      <c r="AV5" s="251">
        <v>5589516.2800000003</v>
      </c>
      <c r="AW5" s="251">
        <v>5675459.2400000002</v>
      </c>
      <c r="AX5" s="251">
        <v>6599897.5899999999</v>
      </c>
      <c r="AY5" s="251">
        <v>6384028.9800000004</v>
      </c>
      <c r="AZ5" s="251">
        <v>5561532.2199999997</v>
      </c>
      <c r="BA5" s="251">
        <v>1976001.22</v>
      </c>
      <c r="BB5" s="251">
        <v>6933181.9900000002</v>
      </c>
      <c r="BC5" s="251">
        <v>2208952.2799999998</v>
      </c>
      <c r="BD5" s="251">
        <v>1850693.35</v>
      </c>
      <c r="BE5" s="251">
        <v>6228951.2199999997</v>
      </c>
      <c r="BF5" s="251">
        <v>19832165.5</v>
      </c>
      <c r="BG5" s="251">
        <v>3193787.06</v>
      </c>
      <c r="BH5" s="251">
        <v>1697013.17</v>
      </c>
      <c r="BI5" s="251">
        <v>1651634.33</v>
      </c>
      <c r="BJ5" s="251">
        <v>1836873.39</v>
      </c>
      <c r="BK5" s="251">
        <v>1855859.44</v>
      </c>
      <c r="BL5" s="251">
        <v>1923964.71</v>
      </c>
      <c r="BM5" s="251">
        <v>1671684.4</v>
      </c>
      <c r="BN5" s="251">
        <v>1081144.01</v>
      </c>
      <c r="BO5" s="251">
        <v>1446223.02</v>
      </c>
      <c r="BP5" s="251">
        <v>1970152.58</v>
      </c>
      <c r="BQ5" s="251">
        <v>458522.32</v>
      </c>
      <c r="BR5" s="251">
        <v>627712.27</v>
      </c>
      <c r="BS5" s="251">
        <v>699387.71</v>
      </c>
      <c r="BT5" s="251">
        <v>634376.76</v>
      </c>
      <c r="BU5" s="251">
        <v>446338.34</v>
      </c>
      <c r="BV5" s="251">
        <v>861404.79</v>
      </c>
      <c r="BW5" s="251">
        <v>560057.18000000005</v>
      </c>
      <c r="BX5" s="251">
        <v>-3870.2</v>
      </c>
      <c r="BY5" s="251">
        <v>154426.94</v>
      </c>
      <c r="BZ5" s="251">
        <v>370579.9</v>
      </c>
      <c r="CA5" s="251">
        <v>185189.33</v>
      </c>
      <c r="CB5" s="251">
        <v>326104.42</v>
      </c>
      <c r="CC5" s="251">
        <v>553303.92000000004</v>
      </c>
      <c r="CD5" s="251">
        <v>475948.63</v>
      </c>
      <c r="CE5" s="251">
        <v>36237700.5</v>
      </c>
      <c r="CF5" s="251">
        <v>224791.17</v>
      </c>
      <c r="CG5" s="251">
        <v>66453.13</v>
      </c>
      <c r="CH5" s="251">
        <v>317634.38</v>
      </c>
      <c r="CI5" s="251">
        <v>234304.43</v>
      </c>
      <c r="CJ5" s="251">
        <v>55943.28</v>
      </c>
      <c r="CK5" s="251">
        <v>114864.38</v>
      </c>
      <c r="CL5" s="251">
        <v>139707.35</v>
      </c>
      <c r="CM5" s="251">
        <v>76294.5</v>
      </c>
      <c r="CN5" s="251">
        <v>76314.36</v>
      </c>
      <c r="CO5" s="251">
        <v>141039.69</v>
      </c>
      <c r="CP5" s="251">
        <v>105900.3</v>
      </c>
      <c r="CQ5" s="251">
        <v>178792.07</v>
      </c>
      <c r="CR5" s="251">
        <v>124218.24000000001</v>
      </c>
      <c r="CS5" s="251">
        <v>82848.05</v>
      </c>
      <c r="CT5" s="251">
        <v>151201.01</v>
      </c>
      <c r="CU5" s="251">
        <v>137783.76</v>
      </c>
      <c r="CV5" s="251">
        <v>68762.820000000007</v>
      </c>
      <c r="CW5" s="251">
        <v>24735.79</v>
      </c>
      <c r="CX5" s="251">
        <v>16593.740000000002</v>
      </c>
      <c r="CY5" s="251">
        <v>148281.60000000001</v>
      </c>
      <c r="CZ5" s="251">
        <v>39125.82</v>
      </c>
      <c r="DA5" s="251">
        <v>85662.69</v>
      </c>
      <c r="DB5" s="251">
        <v>303891.64</v>
      </c>
      <c r="DC5" s="251">
        <v>1131102.92</v>
      </c>
      <c r="DD5" s="251">
        <v>472327.61</v>
      </c>
      <c r="DE5" s="251">
        <v>57996.160000000003</v>
      </c>
      <c r="DF5" s="251">
        <v>114176.19</v>
      </c>
      <c r="DG5" s="251">
        <v>330575.61</v>
      </c>
      <c r="DH5" s="251">
        <v>163008.97</v>
      </c>
      <c r="DI5" s="251">
        <v>0</v>
      </c>
      <c r="DJ5" s="251">
        <v>0</v>
      </c>
      <c r="DK5" s="251">
        <v>0</v>
      </c>
      <c r="DL5" s="251">
        <v>0</v>
      </c>
    </row>
    <row r="6" spans="1:116" s="245" customFormat="1">
      <c r="A6" s="246" t="s">
        <v>33</v>
      </c>
      <c r="B6" s="249">
        <v>147551297.54999998</v>
      </c>
      <c r="C6" s="250">
        <v>137037700.78999999</v>
      </c>
      <c r="D6" s="250">
        <v>0</v>
      </c>
      <c r="E6" s="250">
        <v>0</v>
      </c>
      <c r="F6" s="250">
        <v>0</v>
      </c>
      <c r="G6" s="251">
        <v>0</v>
      </c>
      <c r="H6" s="252">
        <v>10513596.76</v>
      </c>
      <c r="I6" s="251">
        <v>-1243120.01</v>
      </c>
      <c r="J6" s="251">
        <v>0</v>
      </c>
      <c r="K6" s="251">
        <v>0</v>
      </c>
      <c r="L6" s="251">
        <v>-1308.8499999999999</v>
      </c>
      <c r="M6" s="249">
        <v>0</v>
      </c>
      <c r="N6" s="251">
        <v>125353.32</v>
      </c>
      <c r="O6" s="251">
        <v>0</v>
      </c>
      <c r="P6" s="251">
        <v>0</v>
      </c>
      <c r="Q6" s="251">
        <v>0</v>
      </c>
      <c r="R6" s="251">
        <v>0</v>
      </c>
      <c r="S6" s="251">
        <v>0</v>
      </c>
      <c r="T6" s="251">
        <v>138156776.33000001</v>
      </c>
      <c r="U6" s="251">
        <v>0</v>
      </c>
      <c r="V6" s="251">
        <v>0</v>
      </c>
      <c r="W6" s="251">
        <v>0</v>
      </c>
      <c r="X6" s="251">
        <v>0</v>
      </c>
      <c r="Y6" s="251">
        <v>-1308.8499999999999</v>
      </c>
      <c r="Z6" s="251">
        <v>0</v>
      </c>
      <c r="AA6" s="251">
        <v>0</v>
      </c>
      <c r="AB6" s="251">
        <v>0</v>
      </c>
      <c r="AC6" s="251">
        <v>0</v>
      </c>
      <c r="AD6" s="251">
        <v>0</v>
      </c>
      <c r="AE6" s="251">
        <v>0</v>
      </c>
      <c r="AF6" s="251">
        <v>0</v>
      </c>
      <c r="AG6" s="251">
        <v>0</v>
      </c>
      <c r="AH6" s="251">
        <v>0</v>
      </c>
      <c r="AI6" s="251">
        <v>0</v>
      </c>
      <c r="AJ6" s="251">
        <v>76911.429999999993</v>
      </c>
      <c r="AK6" s="251">
        <v>48441.89</v>
      </c>
      <c r="AL6" s="251">
        <v>0</v>
      </c>
      <c r="AM6" s="251">
        <v>0</v>
      </c>
      <c r="AN6" s="251">
        <v>0</v>
      </c>
      <c r="AO6" s="251">
        <v>0</v>
      </c>
      <c r="AP6" s="251">
        <v>0</v>
      </c>
      <c r="AQ6" s="251">
        <v>0</v>
      </c>
      <c r="AR6" s="251">
        <v>275436.17</v>
      </c>
      <c r="AS6" s="251">
        <v>11354.57</v>
      </c>
      <c r="AT6" s="251">
        <v>137869985.59</v>
      </c>
      <c r="AU6" s="251">
        <v>5115204.7</v>
      </c>
      <c r="AV6" s="251">
        <v>5589601.1799999997</v>
      </c>
      <c r="AW6" s="251">
        <v>5648331.8099999996</v>
      </c>
      <c r="AX6" s="251">
        <v>4447536.45</v>
      </c>
      <c r="AY6" s="251">
        <v>6382644.8300000001</v>
      </c>
      <c r="AZ6" s="251">
        <v>5562381</v>
      </c>
      <c r="BA6" s="251">
        <v>1975648.39</v>
      </c>
      <c r="BB6" s="251">
        <v>6933788.4100000001</v>
      </c>
      <c r="BC6" s="251">
        <v>2209393.79</v>
      </c>
      <c r="BD6" s="251">
        <v>1851449.96</v>
      </c>
      <c r="BE6" s="251">
        <v>6221122.3799999999</v>
      </c>
      <c r="BF6" s="251">
        <v>19830485.5</v>
      </c>
      <c r="BG6" s="251">
        <v>3194708.75</v>
      </c>
      <c r="BH6" s="251">
        <v>1699070.18</v>
      </c>
      <c r="BI6" s="251">
        <v>1651807.92</v>
      </c>
      <c r="BJ6" s="251">
        <v>1836967.74</v>
      </c>
      <c r="BK6" s="251">
        <v>1854908.5</v>
      </c>
      <c r="BL6" s="251">
        <v>1924253.39</v>
      </c>
      <c r="BM6" s="251">
        <v>1671501.38</v>
      </c>
      <c r="BN6" s="251">
        <v>1081530.81</v>
      </c>
      <c r="BO6" s="251">
        <v>1446664.12</v>
      </c>
      <c r="BP6" s="251">
        <v>1970448.33</v>
      </c>
      <c r="BQ6" s="251">
        <v>458507.23</v>
      </c>
      <c r="BR6" s="251">
        <v>628006.61</v>
      </c>
      <c r="BS6" s="251">
        <v>700087.71</v>
      </c>
      <c r="BT6" s="251">
        <v>634271.1</v>
      </c>
      <c r="BU6" s="251">
        <v>446077.97</v>
      </c>
      <c r="BV6" s="251">
        <v>861480.26</v>
      </c>
      <c r="BW6" s="251">
        <v>561026.99</v>
      </c>
      <c r="BX6" s="251">
        <v>-4038.12</v>
      </c>
      <c r="BY6" s="251">
        <v>154336.23000000001</v>
      </c>
      <c r="BZ6" s="251">
        <v>370844.05</v>
      </c>
      <c r="CA6" s="251">
        <v>185149.71</v>
      </c>
      <c r="CB6" s="251">
        <v>327104.42</v>
      </c>
      <c r="CC6" s="251">
        <v>553145.42000000004</v>
      </c>
      <c r="CD6" s="251">
        <v>476920.71</v>
      </c>
      <c r="CE6" s="251">
        <v>36222354.840000004</v>
      </c>
      <c r="CF6" s="251">
        <v>225134.62</v>
      </c>
      <c r="CG6" s="251">
        <v>66853.13</v>
      </c>
      <c r="CH6" s="251">
        <v>318914.38</v>
      </c>
      <c r="CI6" s="251">
        <v>234603.23</v>
      </c>
      <c r="CJ6" s="251">
        <v>56267.81</v>
      </c>
      <c r="CK6" s="251">
        <v>115081.36</v>
      </c>
      <c r="CL6" s="251">
        <v>140299.57999999999</v>
      </c>
      <c r="CM6" s="251">
        <v>77036.73</v>
      </c>
      <c r="CN6" s="251">
        <v>76834.36</v>
      </c>
      <c r="CO6" s="251">
        <v>141239.69</v>
      </c>
      <c r="CP6" s="251">
        <v>106292.3</v>
      </c>
      <c r="CQ6" s="251">
        <v>179948.77</v>
      </c>
      <c r="CR6" s="251">
        <v>124860.47</v>
      </c>
      <c r="CS6" s="251">
        <v>83374.149999999994</v>
      </c>
      <c r="CT6" s="251">
        <v>151961.39000000001</v>
      </c>
      <c r="CU6" s="251">
        <v>137842.98000000001</v>
      </c>
      <c r="CV6" s="251">
        <v>67188.820000000007</v>
      </c>
      <c r="CW6" s="251">
        <v>25335.79</v>
      </c>
      <c r="CX6" s="251">
        <v>16793.740000000002</v>
      </c>
      <c r="CY6" s="251">
        <v>148741.6</v>
      </c>
      <c r="CZ6" s="251">
        <v>39641.82</v>
      </c>
      <c r="DA6" s="251">
        <v>86192.79</v>
      </c>
      <c r="DB6" s="251">
        <v>303941.64</v>
      </c>
      <c r="DC6" s="251">
        <v>1130618.01</v>
      </c>
      <c r="DD6" s="251">
        <v>472934.17</v>
      </c>
      <c r="DE6" s="251">
        <v>58448.61</v>
      </c>
      <c r="DF6" s="251">
        <v>114574.19</v>
      </c>
      <c r="DG6" s="251">
        <v>330775.61</v>
      </c>
      <c r="DH6" s="251">
        <v>163529.20000000001</v>
      </c>
      <c r="DI6" s="251">
        <v>0</v>
      </c>
      <c r="DJ6" s="251">
        <v>0</v>
      </c>
      <c r="DK6" s="251">
        <v>0</v>
      </c>
      <c r="DL6" s="251">
        <v>0</v>
      </c>
    </row>
    <row r="7" spans="1:116" s="245" customFormat="1">
      <c r="A7" s="246" t="s">
        <v>34</v>
      </c>
      <c r="B7" s="249">
        <v>10498226.16</v>
      </c>
      <c r="C7" s="250">
        <v>10498226.16</v>
      </c>
      <c r="D7" s="250">
        <v>0</v>
      </c>
      <c r="E7" s="250">
        <v>0</v>
      </c>
      <c r="F7" s="250">
        <v>0</v>
      </c>
      <c r="G7" s="251">
        <v>0</v>
      </c>
      <c r="H7" s="252">
        <v>0</v>
      </c>
      <c r="I7" s="251">
        <v>0</v>
      </c>
      <c r="J7" s="251">
        <v>0</v>
      </c>
      <c r="K7" s="251">
        <v>0</v>
      </c>
      <c r="L7" s="251">
        <v>0</v>
      </c>
      <c r="M7" s="249">
        <v>10498226.16</v>
      </c>
      <c r="N7" s="251">
        <v>0</v>
      </c>
      <c r="O7" s="251">
        <v>0</v>
      </c>
      <c r="P7" s="251">
        <v>0</v>
      </c>
      <c r="Q7" s="251">
        <v>0</v>
      </c>
      <c r="R7" s="251">
        <v>0</v>
      </c>
      <c r="S7" s="251">
        <v>0</v>
      </c>
      <c r="T7" s="251">
        <v>0</v>
      </c>
      <c r="U7" s="251">
        <v>0</v>
      </c>
      <c r="V7" s="251">
        <v>0</v>
      </c>
      <c r="W7" s="251">
        <v>0</v>
      </c>
      <c r="X7" s="251">
        <v>0</v>
      </c>
      <c r="Y7" s="251">
        <v>0</v>
      </c>
      <c r="Z7" s="251">
        <v>0</v>
      </c>
      <c r="AA7" s="251">
        <v>0</v>
      </c>
      <c r="AB7" s="251">
        <v>15000</v>
      </c>
      <c r="AC7" s="251">
        <v>7942373.2999999998</v>
      </c>
      <c r="AD7" s="251">
        <v>261792.46</v>
      </c>
      <c r="AE7" s="251">
        <v>2268293.42</v>
      </c>
      <c r="AF7" s="251">
        <v>10766.98</v>
      </c>
      <c r="AG7" s="251">
        <v>0</v>
      </c>
      <c r="AH7" s="251">
        <v>0</v>
      </c>
      <c r="AI7" s="251">
        <v>0</v>
      </c>
      <c r="AJ7" s="251">
        <v>0</v>
      </c>
      <c r="AK7" s="251">
        <v>0</v>
      </c>
      <c r="AL7" s="251">
        <v>0</v>
      </c>
      <c r="AM7" s="251">
        <v>0</v>
      </c>
      <c r="AN7" s="251">
        <v>0</v>
      </c>
      <c r="AO7" s="251">
        <v>0</v>
      </c>
      <c r="AP7" s="251">
        <v>0</v>
      </c>
      <c r="AQ7" s="251">
        <v>0</v>
      </c>
      <c r="AR7" s="251">
        <v>0</v>
      </c>
      <c r="AS7" s="251">
        <v>0</v>
      </c>
      <c r="AT7" s="251">
        <v>0</v>
      </c>
      <c r="AU7" s="251">
        <v>0</v>
      </c>
      <c r="AV7" s="251">
        <v>0</v>
      </c>
      <c r="AW7" s="251">
        <v>0</v>
      </c>
      <c r="AX7" s="251">
        <v>0</v>
      </c>
      <c r="AY7" s="251">
        <v>0</v>
      </c>
      <c r="AZ7" s="251">
        <v>0</v>
      </c>
      <c r="BA7" s="251">
        <v>0</v>
      </c>
      <c r="BB7" s="251">
        <v>0</v>
      </c>
      <c r="BC7" s="251">
        <v>0</v>
      </c>
      <c r="BD7" s="251">
        <v>0</v>
      </c>
      <c r="BE7" s="251">
        <v>0</v>
      </c>
      <c r="BF7" s="251">
        <v>0</v>
      </c>
      <c r="BG7" s="251">
        <v>0</v>
      </c>
      <c r="BH7" s="251">
        <v>0</v>
      </c>
      <c r="BI7" s="251">
        <v>0</v>
      </c>
      <c r="BJ7" s="251">
        <v>0</v>
      </c>
      <c r="BK7" s="251">
        <v>0</v>
      </c>
      <c r="BL7" s="251">
        <v>0</v>
      </c>
      <c r="BM7" s="251">
        <v>0</v>
      </c>
      <c r="BN7" s="251">
        <v>0</v>
      </c>
      <c r="BO7" s="251">
        <v>0</v>
      </c>
      <c r="BP7" s="251">
        <v>0</v>
      </c>
      <c r="BQ7" s="251">
        <v>0</v>
      </c>
      <c r="BR7" s="251">
        <v>0</v>
      </c>
      <c r="BS7" s="251">
        <v>0</v>
      </c>
      <c r="BT7" s="251">
        <v>0</v>
      </c>
      <c r="BU7" s="251">
        <v>0</v>
      </c>
      <c r="BV7" s="251">
        <v>0</v>
      </c>
      <c r="BW7" s="251">
        <v>0</v>
      </c>
      <c r="BX7" s="251">
        <v>0</v>
      </c>
      <c r="BY7" s="251">
        <v>0</v>
      </c>
      <c r="BZ7" s="251">
        <v>0</v>
      </c>
      <c r="CA7" s="251">
        <v>0</v>
      </c>
      <c r="CB7" s="251">
        <v>0</v>
      </c>
      <c r="CC7" s="251">
        <v>0</v>
      </c>
      <c r="CD7" s="251">
        <v>0</v>
      </c>
      <c r="CE7" s="251">
        <v>0</v>
      </c>
      <c r="CF7" s="251">
        <v>0</v>
      </c>
      <c r="CG7" s="251">
        <v>0</v>
      </c>
      <c r="CH7" s="251">
        <v>0</v>
      </c>
      <c r="CI7" s="251">
        <v>0</v>
      </c>
      <c r="CJ7" s="251">
        <v>0</v>
      </c>
      <c r="CK7" s="251">
        <v>0</v>
      </c>
      <c r="CL7" s="251">
        <v>0</v>
      </c>
      <c r="CM7" s="251">
        <v>0</v>
      </c>
      <c r="CN7" s="251">
        <v>0</v>
      </c>
      <c r="CO7" s="251">
        <v>0</v>
      </c>
      <c r="CP7" s="251">
        <v>0</v>
      </c>
      <c r="CQ7" s="251">
        <v>0</v>
      </c>
      <c r="CR7" s="251">
        <v>0</v>
      </c>
      <c r="CS7" s="251">
        <v>0</v>
      </c>
      <c r="CT7" s="251">
        <v>0</v>
      </c>
      <c r="CU7" s="251">
        <v>0</v>
      </c>
      <c r="CV7" s="251">
        <v>0</v>
      </c>
      <c r="CW7" s="251">
        <v>0</v>
      </c>
      <c r="CX7" s="251">
        <v>0</v>
      </c>
      <c r="CY7" s="251">
        <v>0</v>
      </c>
      <c r="CZ7" s="251">
        <v>0</v>
      </c>
      <c r="DA7" s="251">
        <v>0</v>
      </c>
      <c r="DB7" s="251">
        <v>0</v>
      </c>
      <c r="DC7" s="251">
        <v>0</v>
      </c>
      <c r="DD7" s="251">
        <v>0</v>
      </c>
      <c r="DE7" s="251">
        <v>0</v>
      </c>
      <c r="DF7" s="251">
        <v>0</v>
      </c>
      <c r="DG7" s="251">
        <v>0</v>
      </c>
      <c r="DH7" s="251">
        <v>0</v>
      </c>
      <c r="DI7" s="251">
        <v>0</v>
      </c>
      <c r="DJ7" s="251">
        <v>0</v>
      </c>
      <c r="DK7" s="251">
        <v>0</v>
      </c>
      <c r="DL7" s="251">
        <v>0</v>
      </c>
    </row>
    <row r="8" spans="1:116" s="245" customFormat="1">
      <c r="A8" s="246" t="s">
        <v>35</v>
      </c>
      <c r="B8" s="249">
        <v>15832311.579999998</v>
      </c>
      <c r="C8" s="250">
        <v>24446340.219999999</v>
      </c>
      <c r="D8" s="250">
        <v>0</v>
      </c>
      <c r="E8" s="250">
        <v>0</v>
      </c>
      <c r="F8" s="250">
        <v>2063947.72</v>
      </c>
      <c r="G8" s="251">
        <v>0</v>
      </c>
      <c r="H8" s="252">
        <v>-10677976.359999999</v>
      </c>
      <c r="I8" s="251">
        <v>0</v>
      </c>
      <c r="J8" s="251">
        <v>0</v>
      </c>
      <c r="K8" s="251">
        <v>0</v>
      </c>
      <c r="L8" s="251">
        <v>0</v>
      </c>
      <c r="M8" s="249">
        <v>0</v>
      </c>
      <c r="N8" s="251">
        <v>24446340.219999999</v>
      </c>
      <c r="O8" s="251">
        <v>0</v>
      </c>
      <c r="P8" s="251">
        <v>0</v>
      </c>
      <c r="Q8" s="251">
        <v>0</v>
      </c>
      <c r="R8" s="251">
        <v>0</v>
      </c>
      <c r="S8" s="251">
        <v>0</v>
      </c>
      <c r="T8" s="251">
        <v>0</v>
      </c>
      <c r="U8" s="251">
        <v>0</v>
      </c>
      <c r="V8" s="251">
        <v>0</v>
      </c>
      <c r="W8" s="251">
        <v>0</v>
      </c>
      <c r="X8" s="251">
        <v>0</v>
      </c>
      <c r="Y8" s="251">
        <v>0</v>
      </c>
      <c r="Z8" s="251">
        <v>0</v>
      </c>
      <c r="AA8" s="251">
        <v>0</v>
      </c>
      <c r="AB8" s="251">
        <v>0</v>
      </c>
      <c r="AC8" s="251">
        <v>0</v>
      </c>
      <c r="AD8" s="251">
        <v>0</v>
      </c>
      <c r="AE8" s="251">
        <v>0</v>
      </c>
      <c r="AF8" s="251">
        <v>0</v>
      </c>
      <c r="AG8" s="251">
        <v>0</v>
      </c>
      <c r="AH8" s="251">
        <v>0</v>
      </c>
      <c r="AI8" s="251">
        <v>0</v>
      </c>
      <c r="AJ8" s="251">
        <v>2279060.38</v>
      </c>
      <c r="AK8" s="251">
        <v>2497391.9</v>
      </c>
      <c r="AL8" s="251">
        <v>9440722.8000000007</v>
      </c>
      <c r="AM8" s="251">
        <v>10229165.140000001</v>
      </c>
      <c r="AN8" s="251">
        <v>0</v>
      </c>
      <c r="AO8" s="251">
        <v>0</v>
      </c>
      <c r="AP8" s="251">
        <v>0</v>
      </c>
      <c r="AQ8" s="251">
        <v>0</v>
      </c>
      <c r="AR8" s="251">
        <v>0</v>
      </c>
      <c r="AS8" s="251">
        <v>0</v>
      </c>
      <c r="AT8" s="251">
        <v>0</v>
      </c>
      <c r="AU8" s="251">
        <v>0</v>
      </c>
      <c r="AV8" s="251">
        <v>0</v>
      </c>
      <c r="AW8" s="251">
        <v>0</v>
      </c>
      <c r="AX8" s="251">
        <v>0</v>
      </c>
      <c r="AY8" s="251">
        <v>0</v>
      </c>
      <c r="AZ8" s="251">
        <v>0</v>
      </c>
      <c r="BA8" s="251">
        <v>0</v>
      </c>
      <c r="BB8" s="251">
        <v>0</v>
      </c>
      <c r="BC8" s="251">
        <v>0</v>
      </c>
      <c r="BD8" s="251">
        <v>0</v>
      </c>
      <c r="BE8" s="251">
        <v>0</v>
      </c>
      <c r="BF8" s="251">
        <v>0</v>
      </c>
      <c r="BG8" s="251">
        <v>0</v>
      </c>
      <c r="BH8" s="251">
        <v>0</v>
      </c>
      <c r="BI8" s="251">
        <v>0</v>
      </c>
      <c r="BJ8" s="251">
        <v>0</v>
      </c>
      <c r="BK8" s="251">
        <v>0</v>
      </c>
      <c r="BL8" s="251">
        <v>0</v>
      </c>
      <c r="BM8" s="251">
        <v>0</v>
      </c>
      <c r="BN8" s="251">
        <v>0</v>
      </c>
      <c r="BO8" s="251">
        <v>0</v>
      </c>
      <c r="BP8" s="251">
        <v>0</v>
      </c>
      <c r="BQ8" s="251">
        <v>0</v>
      </c>
      <c r="BR8" s="251">
        <v>0</v>
      </c>
      <c r="BS8" s="251">
        <v>0</v>
      </c>
      <c r="BT8" s="251">
        <v>0</v>
      </c>
      <c r="BU8" s="251">
        <v>0</v>
      </c>
      <c r="BV8" s="251">
        <v>0</v>
      </c>
      <c r="BW8" s="251">
        <v>0</v>
      </c>
      <c r="BX8" s="251">
        <v>0</v>
      </c>
      <c r="BY8" s="251">
        <v>0</v>
      </c>
      <c r="BZ8" s="251">
        <v>0</v>
      </c>
      <c r="CA8" s="251">
        <v>0</v>
      </c>
      <c r="CB8" s="251">
        <v>0</v>
      </c>
      <c r="CC8" s="251">
        <v>0</v>
      </c>
      <c r="CD8" s="251">
        <v>0</v>
      </c>
      <c r="CE8" s="251">
        <v>0</v>
      </c>
      <c r="CF8" s="251">
        <v>0</v>
      </c>
      <c r="CG8" s="251">
        <v>0</v>
      </c>
      <c r="CH8" s="251">
        <v>0</v>
      </c>
      <c r="CI8" s="251">
        <v>0</v>
      </c>
      <c r="CJ8" s="251">
        <v>0</v>
      </c>
      <c r="CK8" s="251">
        <v>0</v>
      </c>
      <c r="CL8" s="251">
        <v>0</v>
      </c>
      <c r="CM8" s="251">
        <v>0</v>
      </c>
      <c r="CN8" s="251">
        <v>0</v>
      </c>
      <c r="CO8" s="251">
        <v>0</v>
      </c>
      <c r="CP8" s="251">
        <v>0</v>
      </c>
      <c r="CQ8" s="251">
        <v>0</v>
      </c>
      <c r="CR8" s="251">
        <v>0</v>
      </c>
      <c r="CS8" s="251">
        <v>0</v>
      </c>
      <c r="CT8" s="251">
        <v>0</v>
      </c>
      <c r="CU8" s="251">
        <v>0</v>
      </c>
      <c r="CV8" s="251">
        <v>0</v>
      </c>
      <c r="CW8" s="251">
        <v>0</v>
      </c>
      <c r="CX8" s="251">
        <v>0</v>
      </c>
      <c r="CY8" s="251">
        <v>0</v>
      </c>
      <c r="CZ8" s="251">
        <v>0</v>
      </c>
      <c r="DA8" s="251">
        <v>0</v>
      </c>
      <c r="DB8" s="251">
        <v>0</v>
      </c>
      <c r="DC8" s="251">
        <v>0</v>
      </c>
      <c r="DD8" s="251">
        <v>0</v>
      </c>
      <c r="DE8" s="251">
        <v>0</v>
      </c>
      <c r="DF8" s="251">
        <v>0</v>
      </c>
      <c r="DG8" s="251">
        <v>0</v>
      </c>
      <c r="DH8" s="251">
        <v>0</v>
      </c>
      <c r="DI8" s="251">
        <v>0</v>
      </c>
      <c r="DJ8" s="251">
        <v>0</v>
      </c>
      <c r="DK8" s="251">
        <v>0</v>
      </c>
      <c r="DL8" s="251">
        <v>0</v>
      </c>
    </row>
    <row r="9" spans="1:116" s="245" customFormat="1">
      <c r="A9" s="246" t="s">
        <v>65</v>
      </c>
      <c r="B9" s="249">
        <v>63547696.680000022</v>
      </c>
      <c r="C9" s="250">
        <v>65675100.060000002</v>
      </c>
      <c r="D9" s="250">
        <v>4721556.8899999987</v>
      </c>
      <c r="E9" s="250">
        <v>9921359.3599999994</v>
      </c>
      <c r="F9" s="250">
        <v>1640027.24</v>
      </c>
      <c r="G9" s="251">
        <v>7296057.4299999988</v>
      </c>
      <c r="H9" s="252">
        <v>-25706404.299999967</v>
      </c>
      <c r="I9" s="251">
        <v>-116581812.04000001</v>
      </c>
      <c r="J9" s="251">
        <v>921546.7</v>
      </c>
      <c r="K9" s="251">
        <v>0</v>
      </c>
      <c r="L9" s="251">
        <v>13256039.48</v>
      </c>
      <c r="M9" s="249">
        <v>10.34</v>
      </c>
      <c r="N9" s="251">
        <v>196290.39</v>
      </c>
      <c r="O9" s="251">
        <v>0</v>
      </c>
      <c r="P9" s="251">
        <v>536.27</v>
      </c>
      <c r="Q9" s="251">
        <v>354.71</v>
      </c>
      <c r="R9" s="251">
        <v>0</v>
      </c>
      <c r="S9" s="251">
        <v>0</v>
      </c>
      <c r="T9" s="251">
        <v>167882134.21000001</v>
      </c>
      <c r="U9" s="251">
        <v>2144.36</v>
      </c>
      <c r="V9" s="251">
        <v>-33598.19</v>
      </c>
      <c r="W9" s="251">
        <v>1769316.62</v>
      </c>
      <c r="X9" s="251">
        <v>10857847.18</v>
      </c>
      <c r="Y9" s="251">
        <v>660329.51</v>
      </c>
      <c r="Z9" s="251">
        <v>0</v>
      </c>
      <c r="AA9" s="251">
        <v>0</v>
      </c>
      <c r="AB9" s="251">
        <v>0</v>
      </c>
      <c r="AC9" s="251">
        <v>8.74</v>
      </c>
      <c r="AD9" s="251">
        <v>0</v>
      </c>
      <c r="AE9" s="251">
        <v>0</v>
      </c>
      <c r="AF9" s="251">
        <v>0</v>
      </c>
      <c r="AG9" s="251">
        <v>0</v>
      </c>
      <c r="AH9" s="251">
        <v>1.6</v>
      </c>
      <c r="AI9" s="251">
        <v>0</v>
      </c>
      <c r="AJ9" s="251">
        <v>9064.5400000000009</v>
      </c>
      <c r="AK9" s="251">
        <v>187225.85</v>
      </c>
      <c r="AL9" s="251">
        <v>0</v>
      </c>
      <c r="AM9" s="251">
        <v>0</v>
      </c>
      <c r="AN9" s="251">
        <v>536.27</v>
      </c>
      <c r="AO9" s="251">
        <v>0</v>
      </c>
      <c r="AP9" s="251">
        <v>6831.02</v>
      </c>
      <c r="AQ9" s="251">
        <v>0</v>
      </c>
      <c r="AR9" s="251">
        <v>141351728.72</v>
      </c>
      <c r="AS9" s="251">
        <v>0</v>
      </c>
      <c r="AT9" s="251">
        <v>26523574.469999999</v>
      </c>
      <c r="AU9" s="251">
        <v>1298874.57</v>
      </c>
      <c r="AV9" s="251">
        <v>1170295.06</v>
      </c>
      <c r="AW9" s="251">
        <v>1532751.94</v>
      </c>
      <c r="AX9" s="251">
        <v>1073322.53</v>
      </c>
      <c r="AY9" s="251">
        <v>1196126.27</v>
      </c>
      <c r="AZ9" s="251">
        <v>1124271.23</v>
      </c>
      <c r="BA9" s="251">
        <v>293117.48</v>
      </c>
      <c r="BB9" s="251">
        <v>1164750.19</v>
      </c>
      <c r="BC9" s="251">
        <v>989567.67</v>
      </c>
      <c r="BD9" s="251">
        <v>467431.59</v>
      </c>
      <c r="BE9" s="251">
        <v>1120586.46</v>
      </c>
      <c r="BF9" s="251">
        <v>3181072.85</v>
      </c>
      <c r="BG9" s="251">
        <v>768220.89</v>
      </c>
      <c r="BH9" s="251">
        <v>661052.23</v>
      </c>
      <c r="BI9" s="251">
        <v>422100.15</v>
      </c>
      <c r="BJ9" s="251">
        <v>277274.25</v>
      </c>
      <c r="BK9" s="251">
        <v>359359.25</v>
      </c>
      <c r="BL9" s="251">
        <v>324535.90000000002</v>
      </c>
      <c r="BM9" s="251">
        <v>292929</v>
      </c>
      <c r="BN9" s="251">
        <v>230672.59</v>
      </c>
      <c r="BO9" s="251">
        <v>280245.38</v>
      </c>
      <c r="BP9" s="251">
        <v>450154.83</v>
      </c>
      <c r="BQ9" s="251">
        <v>175855.14</v>
      </c>
      <c r="BR9" s="251">
        <v>199538.53</v>
      </c>
      <c r="BS9" s="251">
        <v>96948.59</v>
      </c>
      <c r="BT9" s="251">
        <v>121000.9</v>
      </c>
      <c r="BU9" s="251">
        <v>75333.37</v>
      </c>
      <c r="BV9" s="251">
        <v>286299.65999999997</v>
      </c>
      <c r="BW9" s="251">
        <v>113200.2</v>
      </c>
      <c r="BX9" s="251">
        <v>143379.88</v>
      </c>
      <c r="BY9" s="251">
        <v>41093.410000000003</v>
      </c>
      <c r="BZ9" s="251">
        <v>58168.52</v>
      </c>
      <c r="CA9" s="251">
        <v>45514.11</v>
      </c>
      <c r="CB9" s="251">
        <v>53690.6</v>
      </c>
      <c r="CC9" s="251">
        <v>139828.16</v>
      </c>
      <c r="CD9" s="251">
        <v>157269.29999999999</v>
      </c>
      <c r="CE9" s="251">
        <v>4568504.6500000004</v>
      </c>
      <c r="CF9" s="251">
        <v>82101.240000000005</v>
      </c>
      <c r="CG9" s="251">
        <v>7444.38</v>
      </c>
      <c r="CH9" s="251">
        <v>20857.95</v>
      </c>
      <c r="CI9" s="251">
        <v>25456.6</v>
      </c>
      <c r="CJ9" s="251">
        <v>44198.96</v>
      </c>
      <c r="CK9" s="251">
        <v>33979.94</v>
      </c>
      <c r="CL9" s="251">
        <v>61116.67</v>
      </c>
      <c r="CM9" s="251">
        <v>47096.83</v>
      </c>
      <c r="CN9" s="251">
        <v>30065.5</v>
      </c>
      <c r="CO9" s="251">
        <v>100642.44</v>
      </c>
      <c r="CP9" s="251">
        <v>54618.33</v>
      </c>
      <c r="CQ9" s="251">
        <v>36446.080000000002</v>
      </c>
      <c r="CR9" s="251">
        <v>28479.75</v>
      </c>
      <c r="CS9" s="251">
        <v>53594.44</v>
      </c>
      <c r="CT9" s="251">
        <v>44543.96</v>
      </c>
      <c r="CU9" s="251">
        <v>34487.35</v>
      </c>
      <c r="CV9" s="251">
        <v>17499.28</v>
      </c>
      <c r="CW9" s="251">
        <v>5302.25</v>
      </c>
      <c r="CX9" s="251">
        <v>5485.31</v>
      </c>
      <c r="CY9" s="251">
        <v>33297.72</v>
      </c>
      <c r="CZ9" s="251">
        <v>7654.19</v>
      </c>
      <c r="DA9" s="251">
        <v>44529.09</v>
      </c>
      <c r="DB9" s="251">
        <v>154774.69</v>
      </c>
      <c r="DC9" s="251">
        <v>243040.49</v>
      </c>
      <c r="DD9" s="251">
        <v>52486.86</v>
      </c>
      <c r="DE9" s="251">
        <v>38836.76</v>
      </c>
      <c r="DF9" s="251">
        <v>34461.08</v>
      </c>
      <c r="DG9" s="251">
        <v>178065.74</v>
      </c>
      <c r="DH9" s="251">
        <v>48673.26</v>
      </c>
      <c r="DI9" s="251">
        <v>0</v>
      </c>
      <c r="DJ9" s="251">
        <v>0</v>
      </c>
      <c r="DK9" s="251">
        <v>0</v>
      </c>
      <c r="DL9" s="251">
        <v>0</v>
      </c>
    </row>
    <row r="10" spans="1:116" s="245" customFormat="1">
      <c r="A10" s="246" t="s">
        <v>1074</v>
      </c>
      <c r="B10" s="249">
        <v>-235556873.99999979</v>
      </c>
      <c r="C10" s="250">
        <v>-35470466.450000003</v>
      </c>
      <c r="D10" s="250">
        <v>-3809570.01</v>
      </c>
      <c r="E10" s="250">
        <v>7282.1</v>
      </c>
      <c r="F10" s="250">
        <v>-3267.01</v>
      </c>
      <c r="G10" s="251">
        <v>-81011809.299999982</v>
      </c>
      <c r="H10" s="252">
        <v>-115269043.3299998</v>
      </c>
      <c r="I10" s="251">
        <v>3942236.46</v>
      </c>
      <c r="J10" s="251">
        <v>0</v>
      </c>
      <c r="K10" s="251">
        <v>0</v>
      </c>
      <c r="L10" s="251">
        <v>-38939272.340000004</v>
      </c>
      <c r="M10" s="249">
        <v>0</v>
      </c>
      <c r="N10" s="251">
        <v>-577581.51</v>
      </c>
      <c r="O10" s="251">
        <v>0</v>
      </c>
      <c r="P10" s="251">
        <v>0</v>
      </c>
      <c r="Q10" s="251">
        <v>0</v>
      </c>
      <c r="R10" s="251">
        <v>0</v>
      </c>
      <c r="S10" s="251">
        <v>0</v>
      </c>
      <c r="T10" s="251">
        <v>104150.94</v>
      </c>
      <c r="U10" s="251">
        <v>0</v>
      </c>
      <c r="V10" s="251">
        <v>16899284.68</v>
      </c>
      <c r="W10" s="251">
        <v>-36034639.890000001</v>
      </c>
      <c r="X10" s="251">
        <v>-15941929.720000001</v>
      </c>
      <c r="Y10" s="251">
        <v>215096.71</v>
      </c>
      <c r="Z10" s="251">
        <v>-4077084.12</v>
      </c>
      <c r="AA10" s="251">
        <v>0</v>
      </c>
      <c r="AB10" s="251">
        <v>0</v>
      </c>
      <c r="AC10" s="251">
        <v>0</v>
      </c>
      <c r="AD10" s="251">
        <v>0</v>
      </c>
      <c r="AE10" s="251">
        <v>0</v>
      </c>
      <c r="AF10" s="251">
        <v>0</v>
      </c>
      <c r="AG10" s="251">
        <v>0</v>
      </c>
      <c r="AH10" s="251">
        <v>0</v>
      </c>
      <c r="AI10" s="251">
        <v>0</v>
      </c>
      <c r="AJ10" s="251">
        <v>-2661661.46</v>
      </c>
      <c r="AK10" s="251">
        <v>510193.87</v>
      </c>
      <c r="AL10" s="251">
        <v>15819.62</v>
      </c>
      <c r="AM10" s="251">
        <v>1558066.46</v>
      </c>
      <c r="AN10" s="251">
        <v>0</v>
      </c>
      <c r="AO10" s="251">
        <v>0</v>
      </c>
      <c r="AP10" s="251">
        <v>0</v>
      </c>
      <c r="AQ10" s="251">
        <v>0</v>
      </c>
      <c r="AR10" s="251">
        <v>104150.94</v>
      </c>
      <c r="AS10" s="251">
        <v>0</v>
      </c>
      <c r="AT10" s="251">
        <v>0</v>
      </c>
      <c r="AU10" s="251">
        <v>0</v>
      </c>
      <c r="AV10" s="251">
        <v>0</v>
      </c>
      <c r="AW10" s="251">
        <v>0</v>
      </c>
      <c r="AX10" s="251">
        <v>0</v>
      </c>
      <c r="AY10" s="251">
        <v>0</v>
      </c>
      <c r="AZ10" s="251">
        <v>0</v>
      </c>
      <c r="BA10" s="251">
        <v>0</v>
      </c>
      <c r="BB10" s="251">
        <v>0</v>
      </c>
      <c r="BC10" s="251">
        <v>0</v>
      </c>
      <c r="BD10" s="251">
        <v>0</v>
      </c>
      <c r="BE10" s="251">
        <v>0</v>
      </c>
      <c r="BF10" s="251">
        <v>0</v>
      </c>
      <c r="BG10" s="251">
        <v>0</v>
      </c>
      <c r="BH10" s="251">
        <v>0</v>
      </c>
      <c r="BI10" s="251">
        <v>0</v>
      </c>
      <c r="BJ10" s="251">
        <v>0</v>
      </c>
      <c r="BK10" s="251">
        <v>0</v>
      </c>
      <c r="BL10" s="251">
        <v>0</v>
      </c>
      <c r="BM10" s="251">
        <v>0</v>
      </c>
      <c r="BN10" s="251">
        <v>0</v>
      </c>
      <c r="BO10" s="251">
        <v>0</v>
      </c>
      <c r="BP10" s="251">
        <v>0</v>
      </c>
      <c r="BQ10" s="251">
        <v>0</v>
      </c>
      <c r="BR10" s="251">
        <v>0</v>
      </c>
      <c r="BS10" s="251">
        <v>0</v>
      </c>
      <c r="BT10" s="251">
        <v>0</v>
      </c>
      <c r="BU10" s="251">
        <v>0</v>
      </c>
      <c r="BV10" s="251">
        <v>0</v>
      </c>
      <c r="BW10" s="251">
        <v>0</v>
      </c>
      <c r="BX10" s="251">
        <v>0</v>
      </c>
      <c r="BY10" s="251">
        <v>0</v>
      </c>
      <c r="BZ10" s="251">
        <v>0</v>
      </c>
      <c r="CA10" s="251">
        <v>0</v>
      </c>
      <c r="CB10" s="251">
        <v>0</v>
      </c>
      <c r="CC10" s="251">
        <v>0</v>
      </c>
      <c r="CD10" s="251">
        <v>0</v>
      </c>
      <c r="CE10" s="251">
        <v>0</v>
      </c>
      <c r="CF10" s="251">
        <v>0</v>
      </c>
      <c r="CG10" s="251">
        <v>0</v>
      </c>
      <c r="CH10" s="251">
        <v>0</v>
      </c>
      <c r="CI10" s="251">
        <v>0</v>
      </c>
      <c r="CJ10" s="251">
        <v>0</v>
      </c>
      <c r="CK10" s="251">
        <v>0</v>
      </c>
      <c r="CL10" s="251">
        <v>0</v>
      </c>
      <c r="CM10" s="251">
        <v>0</v>
      </c>
      <c r="CN10" s="251">
        <v>0</v>
      </c>
      <c r="CO10" s="251">
        <v>0</v>
      </c>
      <c r="CP10" s="251">
        <v>0</v>
      </c>
      <c r="CQ10" s="251">
        <v>0</v>
      </c>
      <c r="CR10" s="251">
        <v>0</v>
      </c>
      <c r="CS10" s="251">
        <v>0</v>
      </c>
      <c r="CT10" s="251">
        <v>0</v>
      </c>
      <c r="CU10" s="251">
        <v>0</v>
      </c>
      <c r="CV10" s="251">
        <v>0</v>
      </c>
      <c r="CW10" s="251">
        <v>0</v>
      </c>
      <c r="CX10" s="251">
        <v>0</v>
      </c>
      <c r="CY10" s="251">
        <v>0</v>
      </c>
      <c r="CZ10" s="251">
        <v>0</v>
      </c>
      <c r="DA10" s="251">
        <v>0</v>
      </c>
      <c r="DB10" s="251">
        <v>0</v>
      </c>
      <c r="DC10" s="251">
        <v>0</v>
      </c>
      <c r="DD10" s="251">
        <v>0</v>
      </c>
      <c r="DE10" s="251">
        <v>0</v>
      </c>
      <c r="DF10" s="251">
        <v>0</v>
      </c>
      <c r="DG10" s="251">
        <v>0</v>
      </c>
      <c r="DH10" s="251">
        <v>0</v>
      </c>
      <c r="DI10" s="251">
        <v>0</v>
      </c>
      <c r="DJ10" s="251">
        <v>0</v>
      </c>
      <c r="DK10" s="251">
        <v>0</v>
      </c>
      <c r="DL10" s="251">
        <v>0</v>
      </c>
    </row>
    <row r="11" spans="1:116" s="245" customFormat="1">
      <c r="A11" s="246" t="s">
        <v>1075</v>
      </c>
      <c r="B11" s="249">
        <v>2977.19</v>
      </c>
      <c r="C11" s="250">
        <v>0</v>
      </c>
      <c r="D11" s="250">
        <v>0</v>
      </c>
      <c r="E11" s="250">
        <v>6190.1</v>
      </c>
      <c r="F11" s="250">
        <v>-3267.01</v>
      </c>
      <c r="G11" s="251">
        <v>0</v>
      </c>
      <c r="H11" s="252">
        <v>54.1</v>
      </c>
      <c r="I11" s="251">
        <v>0</v>
      </c>
      <c r="J11" s="251">
        <v>0</v>
      </c>
      <c r="K11" s="251">
        <v>0</v>
      </c>
      <c r="L11" s="251">
        <v>0</v>
      </c>
      <c r="M11" s="249">
        <v>0</v>
      </c>
      <c r="N11" s="251">
        <v>0</v>
      </c>
      <c r="O11" s="251">
        <v>0</v>
      </c>
      <c r="P11" s="251">
        <v>0</v>
      </c>
      <c r="Q11" s="251">
        <v>0</v>
      </c>
      <c r="R11" s="251">
        <v>0</v>
      </c>
      <c r="S11" s="251">
        <v>0</v>
      </c>
      <c r="T11" s="251">
        <v>0</v>
      </c>
      <c r="U11" s="251">
        <v>0</v>
      </c>
      <c r="V11" s="251">
        <v>0</v>
      </c>
      <c r="W11" s="251">
        <v>0</v>
      </c>
      <c r="X11" s="251">
        <v>0</v>
      </c>
      <c r="Y11" s="251">
        <v>0</v>
      </c>
      <c r="Z11" s="251">
        <v>0</v>
      </c>
      <c r="AA11" s="251">
        <v>0</v>
      </c>
      <c r="AB11" s="251">
        <v>0</v>
      </c>
      <c r="AC11" s="251">
        <v>0</v>
      </c>
      <c r="AD11" s="251">
        <v>0</v>
      </c>
      <c r="AE11" s="251">
        <v>0</v>
      </c>
      <c r="AF11" s="251">
        <v>0</v>
      </c>
      <c r="AG11" s="251">
        <v>0</v>
      </c>
      <c r="AH11" s="251">
        <v>0</v>
      </c>
      <c r="AI11" s="251">
        <v>0</v>
      </c>
      <c r="AJ11" s="251">
        <v>0</v>
      </c>
      <c r="AK11" s="251">
        <v>0</v>
      </c>
      <c r="AL11" s="251">
        <v>0</v>
      </c>
      <c r="AM11" s="251">
        <v>0</v>
      </c>
      <c r="AN11" s="251">
        <v>0</v>
      </c>
      <c r="AO11" s="251">
        <v>0</v>
      </c>
      <c r="AP11" s="251">
        <v>0</v>
      </c>
      <c r="AQ11" s="251">
        <v>0</v>
      </c>
      <c r="AR11" s="251">
        <v>0</v>
      </c>
      <c r="AS11" s="251">
        <v>0</v>
      </c>
      <c r="AT11" s="251">
        <v>0</v>
      </c>
      <c r="AU11" s="251">
        <v>0</v>
      </c>
      <c r="AV11" s="251">
        <v>0</v>
      </c>
      <c r="AW11" s="251">
        <v>0</v>
      </c>
      <c r="AX11" s="251">
        <v>0</v>
      </c>
      <c r="AY11" s="251">
        <v>0</v>
      </c>
      <c r="AZ11" s="251">
        <v>0</v>
      </c>
      <c r="BA11" s="251">
        <v>0</v>
      </c>
      <c r="BB11" s="251">
        <v>0</v>
      </c>
      <c r="BC11" s="251">
        <v>0</v>
      </c>
      <c r="BD11" s="251">
        <v>0</v>
      </c>
      <c r="BE11" s="251">
        <v>0</v>
      </c>
      <c r="BF11" s="251">
        <v>0</v>
      </c>
      <c r="BG11" s="251">
        <v>0</v>
      </c>
      <c r="BH11" s="251">
        <v>0</v>
      </c>
      <c r="BI11" s="251">
        <v>0</v>
      </c>
      <c r="BJ11" s="251">
        <v>0</v>
      </c>
      <c r="BK11" s="251">
        <v>0</v>
      </c>
      <c r="BL11" s="251">
        <v>0</v>
      </c>
      <c r="BM11" s="251">
        <v>0</v>
      </c>
      <c r="BN11" s="251">
        <v>0</v>
      </c>
      <c r="BO11" s="251">
        <v>0</v>
      </c>
      <c r="BP11" s="251">
        <v>0</v>
      </c>
      <c r="BQ11" s="251">
        <v>0</v>
      </c>
      <c r="BR11" s="251">
        <v>0</v>
      </c>
      <c r="BS11" s="251">
        <v>0</v>
      </c>
      <c r="BT11" s="251">
        <v>0</v>
      </c>
      <c r="BU11" s="251">
        <v>0</v>
      </c>
      <c r="BV11" s="251">
        <v>0</v>
      </c>
      <c r="BW11" s="251">
        <v>0</v>
      </c>
      <c r="BX11" s="251">
        <v>0</v>
      </c>
      <c r="BY11" s="251">
        <v>0</v>
      </c>
      <c r="BZ11" s="251">
        <v>0</v>
      </c>
      <c r="CA11" s="251">
        <v>0</v>
      </c>
      <c r="CB11" s="251">
        <v>0</v>
      </c>
      <c r="CC11" s="251">
        <v>0</v>
      </c>
      <c r="CD11" s="251">
        <v>0</v>
      </c>
      <c r="CE11" s="251">
        <v>0</v>
      </c>
      <c r="CF11" s="251">
        <v>0</v>
      </c>
      <c r="CG11" s="251">
        <v>0</v>
      </c>
      <c r="CH11" s="251">
        <v>0</v>
      </c>
      <c r="CI11" s="251">
        <v>0</v>
      </c>
      <c r="CJ11" s="251">
        <v>0</v>
      </c>
      <c r="CK11" s="251">
        <v>0</v>
      </c>
      <c r="CL11" s="251">
        <v>0</v>
      </c>
      <c r="CM11" s="251">
        <v>0</v>
      </c>
      <c r="CN11" s="251">
        <v>0</v>
      </c>
      <c r="CO11" s="251">
        <v>0</v>
      </c>
      <c r="CP11" s="251">
        <v>0</v>
      </c>
      <c r="CQ11" s="251">
        <v>0</v>
      </c>
      <c r="CR11" s="251">
        <v>0</v>
      </c>
      <c r="CS11" s="251">
        <v>0</v>
      </c>
      <c r="CT11" s="251">
        <v>0</v>
      </c>
      <c r="CU11" s="251">
        <v>0</v>
      </c>
      <c r="CV11" s="251">
        <v>0</v>
      </c>
      <c r="CW11" s="251">
        <v>0</v>
      </c>
      <c r="CX11" s="251">
        <v>0</v>
      </c>
      <c r="CY11" s="251">
        <v>0</v>
      </c>
      <c r="CZ11" s="251">
        <v>0</v>
      </c>
      <c r="DA11" s="251">
        <v>0</v>
      </c>
      <c r="DB11" s="251">
        <v>0</v>
      </c>
      <c r="DC11" s="251">
        <v>0</v>
      </c>
      <c r="DD11" s="251">
        <v>0</v>
      </c>
      <c r="DE11" s="251">
        <v>0</v>
      </c>
      <c r="DF11" s="251">
        <v>0</v>
      </c>
      <c r="DG11" s="251">
        <v>0</v>
      </c>
      <c r="DH11" s="251">
        <v>0</v>
      </c>
      <c r="DI11" s="251">
        <v>0</v>
      </c>
      <c r="DJ11" s="251">
        <v>0</v>
      </c>
      <c r="DK11" s="251">
        <v>0</v>
      </c>
      <c r="DL11" s="251">
        <v>0</v>
      </c>
    </row>
    <row r="12" spans="1:116" s="245" customFormat="1">
      <c r="A12" s="246" t="s">
        <v>1076</v>
      </c>
      <c r="B12" s="249">
        <v>51340624.800000019</v>
      </c>
      <c r="C12" s="250">
        <v>-15685806.869999999</v>
      </c>
      <c r="D12" s="250">
        <v>36821.829999999987</v>
      </c>
      <c r="E12" s="250">
        <v>0</v>
      </c>
      <c r="F12" s="250">
        <v>0</v>
      </c>
      <c r="G12" s="251">
        <v>66008609.840000018</v>
      </c>
      <c r="H12" s="252">
        <v>981000</v>
      </c>
      <c r="I12" s="251">
        <v>0</v>
      </c>
      <c r="J12" s="251">
        <v>0</v>
      </c>
      <c r="K12" s="251">
        <v>0</v>
      </c>
      <c r="L12" s="251">
        <v>-15685806.869999999</v>
      </c>
      <c r="M12" s="249">
        <v>0</v>
      </c>
      <c r="N12" s="251">
        <v>0</v>
      </c>
      <c r="O12" s="251">
        <v>0</v>
      </c>
      <c r="P12" s="251">
        <v>0</v>
      </c>
      <c r="Q12" s="251">
        <v>0</v>
      </c>
      <c r="R12" s="251">
        <v>0</v>
      </c>
      <c r="S12" s="251">
        <v>0</v>
      </c>
      <c r="T12" s="251">
        <v>0</v>
      </c>
      <c r="U12" s="251">
        <v>0</v>
      </c>
      <c r="V12" s="251">
        <v>8425228</v>
      </c>
      <c r="W12" s="251">
        <v>61536444.049999997</v>
      </c>
      <c r="X12" s="251">
        <v>-4306710.8499999996</v>
      </c>
      <c r="Y12" s="251">
        <v>-8955154.9199999999</v>
      </c>
      <c r="Z12" s="251">
        <v>-72385613.150000006</v>
      </c>
      <c r="AA12" s="251">
        <v>0</v>
      </c>
      <c r="AB12" s="251">
        <v>0</v>
      </c>
      <c r="AC12" s="251">
        <v>0</v>
      </c>
      <c r="AD12" s="251">
        <v>0</v>
      </c>
      <c r="AE12" s="251">
        <v>0</v>
      </c>
      <c r="AF12" s="251">
        <v>0</v>
      </c>
      <c r="AG12" s="251">
        <v>0</v>
      </c>
      <c r="AH12" s="251">
        <v>0</v>
      </c>
      <c r="AI12" s="251">
        <v>0</v>
      </c>
      <c r="AJ12" s="251">
        <v>0</v>
      </c>
      <c r="AK12" s="251">
        <v>0</v>
      </c>
      <c r="AL12" s="251">
        <v>0</v>
      </c>
      <c r="AM12" s="251">
        <v>0</v>
      </c>
      <c r="AN12" s="251">
        <v>0</v>
      </c>
      <c r="AO12" s="251">
        <v>0</v>
      </c>
      <c r="AP12" s="251">
        <v>0</v>
      </c>
      <c r="AQ12" s="251">
        <v>0</v>
      </c>
      <c r="AR12" s="251">
        <v>0</v>
      </c>
      <c r="AS12" s="251">
        <v>0</v>
      </c>
      <c r="AT12" s="251">
        <v>0</v>
      </c>
      <c r="AU12" s="251">
        <v>0</v>
      </c>
      <c r="AV12" s="251">
        <v>0</v>
      </c>
      <c r="AW12" s="251">
        <v>0</v>
      </c>
      <c r="AX12" s="251">
        <v>0</v>
      </c>
      <c r="AY12" s="251">
        <v>0</v>
      </c>
      <c r="AZ12" s="251">
        <v>0</v>
      </c>
      <c r="BA12" s="251">
        <v>0</v>
      </c>
      <c r="BB12" s="251">
        <v>0</v>
      </c>
      <c r="BC12" s="251">
        <v>0</v>
      </c>
      <c r="BD12" s="251">
        <v>0</v>
      </c>
      <c r="BE12" s="251">
        <v>0</v>
      </c>
      <c r="BF12" s="251">
        <v>0</v>
      </c>
      <c r="BG12" s="251">
        <v>0</v>
      </c>
      <c r="BH12" s="251">
        <v>0</v>
      </c>
      <c r="BI12" s="251">
        <v>0</v>
      </c>
      <c r="BJ12" s="251">
        <v>0</v>
      </c>
      <c r="BK12" s="251">
        <v>0</v>
      </c>
      <c r="BL12" s="251">
        <v>0</v>
      </c>
      <c r="BM12" s="251">
        <v>0</v>
      </c>
      <c r="BN12" s="251">
        <v>0</v>
      </c>
      <c r="BO12" s="251">
        <v>0</v>
      </c>
      <c r="BP12" s="251">
        <v>0</v>
      </c>
      <c r="BQ12" s="251">
        <v>0</v>
      </c>
      <c r="BR12" s="251">
        <v>0</v>
      </c>
      <c r="BS12" s="251">
        <v>0</v>
      </c>
      <c r="BT12" s="251">
        <v>0</v>
      </c>
      <c r="BU12" s="251">
        <v>0</v>
      </c>
      <c r="BV12" s="251">
        <v>0</v>
      </c>
      <c r="BW12" s="251">
        <v>0</v>
      </c>
      <c r="BX12" s="251">
        <v>0</v>
      </c>
      <c r="BY12" s="251">
        <v>0</v>
      </c>
      <c r="BZ12" s="251">
        <v>0</v>
      </c>
      <c r="CA12" s="251">
        <v>0</v>
      </c>
      <c r="CB12" s="251">
        <v>0</v>
      </c>
      <c r="CC12" s="251">
        <v>0</v>
      </c>
      <c r="CD12" s="251">
        <v>0</v>
      </c>
      <c r="CE12" s="251">
        <v>0</v>
      </c>
      <c r="CF12" s="251">
        <v>0</v>
      </c>
      <c r="CG12" s="251">
        <v>0</v>
      </c>
      <c r="CH12" s="251">
        <v>0</v>
      </c>
      <c r="CI12" s="251">
        <v>0</v>
      </c>
      <c r="CJ12" s="251">
        <v>0</v>
      </c>
      <c r="CK12" s="251">
        <v>0</v>
      </c>
      <c r="CL12" s="251">
        <v>0</v>
      </c>
      <c r="CM12" s="251">
        <v>0</v>
      </c>
      <c r="CN12" s="251">
        <v>0</v>
      </c>
      <c r="CO12" s="251">
        <v>0</v>
      </c>
      <c r="CP12" s="251">
        <v>0</v>
      </c>
      <c r="CQ12" s="251">
        <v>0</v>
      </c>
      <c r="CR12" s="251">
        <v>0</v>
      </c>
      <c r="CS12" s="251">
        <v>0</v>
      </c>
      <c r="CT12" s="251">
        <v>0</v>
      </c>
      <c r="CU12" s="251">
        <v>0</v>
      </c>
      <c r="CV12" s="251">
        <v>0</v>
      </c>
      <c r="CW12" s="251">
        <v>0</v>
      </c>
      <c r="CX12" s="251">
        <v>0</v>
      </c>
      <c r="CY12" s="251">
        <v>0</v>
      </c>
      <c r="CZ12" s="251">
        <v>0</v>
      </c>
      <c r="DA12" s="251">
        <v>0</v>
      </c>
      <c r="DB12" s="251">
        <v>0</v>
      </c>
      <c r="DC12" s="251">
        <v>0</v>
      </c>
      <c r="DD12" s="251">
        <v>0</v>
      </c>
      <c r="DE12" s="251">
        <v>0</v>
      </c>
      <c r="DF12" s="251">
        <v>0</v>
      </c>
      <c r="DG12" s="251">
        <v>0</v>
      </c>
      <c r="DH12" s="251">
        <v>0</v>
      </c>
      <c r="DI12" s="251">
        <v>0</v>
      </c>
      <c r="DJ12" s="251">
        <v>0</v>
      </c>
      <c r="DK12" s="251">
        <v>0</v>
      </c>
      <c r="DL12" s="251">
        <v>0</v>
      </c>
    </row>
    <row r="13" spans="1:116" s="245" customFormat="1">
      <c r="A13" s="246" t="s">
        <v>812</v>
      </c>
      <c r="B13" s="249">
        <v>-431279.89</v>
      </c>
      <c r="C13" s="250">
        <v>-431279.89</v>
      </c>
      <c r="D13" s="250">
        <v>0</v>
      </c>
      <c r="E13" s="250">
        <v>0</v>
      </c>
      <c r="F13" s="250">
        <v>0</v>
      </c>
      <c r="G13" s="251">
        <v>0</v>
      </c>
      <c r="H13" s="252">
        <v>0</v>
      </c>
      <c r="I13" s="251">
        <v>49677.51</v>
      </c>
      <c r="J13" s="251">
        <v>0</v>
      </c>
      <c r="K13" s="251">
        <v>0</v>
      </c>
      <c r="L13" s="251">
        <v>0</v>
      </c>
      <c r="M13" s="249">
        <v>0</v>
      </c>
      <c r="N13" s="251">
        <v>0</v>
      </c>
      <c r="O13" s="251">
        <v>0</v>
      </c>
      <c r="P13" s="251">
        <v>0</v>
      </c>
      <c r="Q13" s="251">
        <v>0</v>
      </c>
      <c r="R13" s="251">
        <v>-0.11</v>
      </c>
      <c r="S13" s="251">
        <v>0</v>
      </c>
      <c r="T13" s="251">
        <v>-480957.29</v>
      </c>
      <c r="U13" s="251">
        <v>0</v>
      </c>
      <c r="V13" s="251">
        <v>0</v>
      </c>
      <c r="W13" s="251">
        <v>0</v>
      </c>
      <c r="X13" s="251">
        <v>0</v>
      </c>
      <c r="Y13" s="251">
        <v>0</v>
      </c>
      <c r="Z13" s="251">
        <v>0</v>
      </c>
      <c r="AA13" s="251">
        <v>0</v>
      </c>
      <c r="AB13" s="251">
        <v>0</v>
      </c>
      <c r="AC13" s="251">
        <v>0</v>
      </c>
      <c r="AD13" s="251">
        <v>0</v>
      </c>
      <c r="AE13" s="251">
        <v>0</v>
      </c>
      <c r="AF13" s="251">
        <v>0</v>
      </c>
      <c r="AG13" s="251">
        <v>0</v>
      </c>
      <c r="AH13" s="251">
        <v>0</v>
      </c>
      <c r="AI13" s="251">
        <v>0</v>
      </c>
      <c r="AJ13" s="251">
        <v>0</v>
      </c>
      <c r="AK13" s="251">
        <v>0</v>
      </c>
      <c r="AL13" s="251">
        <v>0</v>
      </c>
      <c r="AM13" s="251">
        <v>0</v>
      </c>
      <c r="AN13" s="251">
        <v>0</v>
      </c>
      <c r="AO13" s="251">
        <v>0</v>
      </c>
      <c r="AP13" s="251">
        <v>0</v>
      </c>
      <c r="AQ13" s="251">
        <v>0</v>
      </c>
      <c r="AR13" s="251">
        <v>0</v>
      </c>
      <c r="AS13" s="251">
        <v>0</v>
      </c>
      <c r="AT13" s="251">
        <v>-480957.29</v>
      </c>
      <c r="AU13" s="251">
        <v>-32967.21</v>
      </c>
      <c r="AV13" s="251">
        <v>-13614.33</v>
      </c>
      <c r="AW13" s="251">
        <v>-15629.19</v>
      </c>
      <c r="AX13" s="251">
        <v>-32155.81</v>
      </c>
      <c r="AY13" s="251">
        <v>-62354.06</v>
      </c>
      <c r="AZ13" s="251">
        <v>-31701.53</v>
      </c>
      <c r="BA13" s="251">
        <v>-51.36</v>
      </c>
      <c r="BB13" s="251">
        <v>-21601.4</v>
      </c>
      <c r="BC13" s="251">
        <v>-13651.3</v>
      </c>
      <c r="BD13" s="251">
        <v>-8584.5300000000007</v>
      </c>
      <c r="BE13" s="251">
        <v>-24063.49</v>
      </c>
      <c r="BF13" s="251">
        <v>-39803.589999999997</v>
      </c>
      <c r="BG13" s="251">
        <v>-127982.91</v>
      </c>
      <c r="BH13" s="251">
        <v>-51661.55</v>
      </c>
      <c r="BI13" s="251">
        <v>-0.56000000000000005</v>
      </c>
      <c r="BJ13" s="251">
        <v>2067.44</v>
      </c>
      <c r="BK13" s="251">
        <v>-814.33</v>
      </c>
      <c r="BL13" s="251">
        <v>-1275.22</v>
      </c>
      <c r="BM13" s="251">
        <v>-642.03</v>
      </c>
      <c r="BN13" s="251">
        <v>-80.39</v>
      </c>
      <c r="BO13" s="251">
        <v>-51.62</v>
      </c>
      <c r="BP13" s="251">
        <v>-4210.2700000000004</v>
      </c>
      <c r="BQ13" s="251">
        <v>0</v>
      </c>
      <c r="BR13" s="251">
        <v>-0.78</v>
      </c>
      <c r="BS13" s="251">
        <v>0</v>
      </c>
      <c r="BT13" s="251">
        <v>0</v>
      </c>
      <c r="BU13" s="251">
        <v>-14.67</v>
      </c>
      <c r="BV13" s="251">
        <v>0</v>
      </c>
      <c r="BW13" s="251">
        <v>0</v>
      </c>
      <c r="BX13" s="251">
        <v>2.92</v>
      </c>
      <c r="BY13" s="251">
        <v>0</v>
      </c>
      <c r="BZ13" s="251">
        <v>0</v>
      </c>
      <c r="CA13" s="251">
        <v>0</v>
      </c>
      <c r="CB13" s="251">
        <v>0</v>
      </c>
      <c r="CC13" s="251">
        <v>-21.1</v>
      </c>
      <c r="CD13" s="251">
        <v>-22.46</v>
      </c>
      <c r="CE13" s="251">
        <v>0</v>
      </c>
      <c r="CF13" s="251">
        <v>0</v>
      </c>
      <c r="CG13" s="251">
        <v>0</v>
      </c>
      <c r="CH13" s="251">
        <v>0</v>
      </c>
      <c r="CI13" s="251">
        <v>0</v>
      </c>
      <c r="CJ13" s="251">
        <v>0</v>
      </c>
      <c r="CK13" s="251">
        <v>0</v>
      </c>
      <c r="CL13" s="251">
        <v>0</v>
      </c>
      <c r="CM13" s="251">
        <v>0</v>
      </c>
      <c r="CN13" s="251">
        <v>0</v>
      </c>
      <c r="CO13" s="251">
        <v>0</v>
      </c>
      <c r="CP13" s="251">
        <v>0</v>
      </c>
      <c r="CQ13" s="251">
        <v>0</v>
      </c>
      <c r="CR13" s="251">
        <v>0</v>
      </c>
      <c r="CS13" s="251">
        <v>0</v>
      </c>
      <c r="CT13" s="251">
        <v>0</v>
      </c>
      <c r="CU13" s="251">
        <v>0</v>
      </c>
      <c r="CV13" s="251">
        <v>0</v>
      </c>
      <c r="CW13" s="251">
        <v>0</v>
      </c>
      <c r="CX13" s="251">
        <v>0</v>
      </c>
      <c r="CY13" s="251">
        <v>0</v>
      </c>
      <c r="CZ13" s="251">
        <v>0</v>
      </c>
      <c r="DA13" s="251">
        <v>0</v>
      </c>
      <c r="DB13" s="251">
        <v>0</v>
      </c>
      <c r="DC13" s="251">
        <v>-61.69</v>
      </c>
      <c r="DD13" s="251">
        <v>-10.27</v>
      </c>
      <c r="DE13" s="251">
        <v>0</v>
      </c>
      <c r="DF13" s="251">
        <v>0</v>
      </c>
      <c r="DG13" s="251">
        <v>0</v>
      </c>
      <c r="DH13" s="251">
        <v>0</v>
      </c>
      <c r="DI13" s="251">
        <v>0</v>
      </c>
      <c r="DJ13" s="251">
        <v>0</v>
      </c>
      <c r="DK13" s="251">
        <v>0</v>
      </c>
      <c r="DL13" s="251">
        <v>0</v>
      </c>
    </row>
    <row r="14" spans="1:116" s="245" customFormat="1">
      <c r="A14" s="246" t="s">
        <v>70</v>
      </c>
      <c r="B14" s="249">
        <v>10153610.390000001</v>
      </c>
      <c r="C14" s="250">
        <v>10151748.390000001</v>
      </c>
      <c r="D14" s="250">
        <v>1862</v>
      </c>
      <c r="E14" s="250">
        <v>0</v>
      </c>
      <c r="F14" s="250">
        <v>0</v>
      </c>
      <c r="G14" s="251">
        <v>0</v>
      </c>
      <c r="H14" s="252">
        <v>0</v>
      </c>
      <c r="I14" s="251">
        <v>0</v>
      </c>
      <c r="J14" s="251">
        <v>0</v>
      </c>
      <c r="K14" s="251">
        <v>0</v>
      </c>
      <c r="L14" s="251">
        <v>0</v>
      </c>
      <c r="M14" s="249">
        <v>0</v>
      </c>
      <c r="N14" s="251">
        <v>0</v>
      </c>
      <c r="O14" s="251">
        <v>0</v>
      </c>
      <c r="P14" s="251">
        <v>0</v>
      </c>
      <c r="Q14" s="251">
        <v>0</v>
      </c>
      <c r="R14" s="251">
        <v>0</v>
      </c>
      <c r="S14" s="251">
        <v>0</v>
      </c>
      <c r="T14" s="251">
        <v>10151748.390000001</v>
      </c>
      <c r="U14" s="251">
        <v>0</v>
      </c>
      <c r="V14" s="251">
        <v>0</v>
      </c>
      <c r="W14" s="251">
        <v>0</v>
      </c>
      <c r="X14" s="251">
        <v>0</v>
      </c>
      <c r="Y14" s="251">
        <v>0</v>
      </c>
      <c r="Z14" s="251">
        <v>0</v>
      </c>
      <c r="AA14" s="251">
        <v>0</v>
      </c>
      <c r="AB14" s="251">
        <v>0</v>
      </c>
      <c r="AC14" s="251">
        <v>0</v>
      </c>
      <c r="AD14" s="251">
        <v>0</v>
      </c>
      <c r="AE14" s="251">
        <v>0</v>
      </c>
      <c r="AF14" s="251">
        <v>0</v>
      </c>
      <c r="AG14" s="251">
        <v>0</v>
      </c>
      <c r="AH14" s="251">
        <v>0</v>
      </c>
      <c r="AI14" s="251">
        <v>0</v>
      </c>
      <c r="AJ14" s="251">
        <v>0</v>
      </c>
      <c r="AK14" s="251">
        <v>0</v>
      </c>
      <c r="AL14" s="251">
        <v>0</v>
      </c>
      <c r="AM14" s="251">
        <v>0</v>
      </c>
      <c r="AN14" s="251">
        <v>0</v>
      </c>
      <c r="AO14" s="251">
        <v>0</v>
      </c>
      <c r="AP14" s="251">
        <v>945173.94</v>
      </c>
      <c r="AQ14" s="251">
        <v>0</v>
      </c>
      <c r="AR14" s="251">
        <v>0</v>
      </c>
      <c r="AS14" s="251">
        <v>0</v>
      </c>
      <c r="AT14" s="251">
        <v>9206574.4499999993</v>
      </c>
      <c r="AU14" s="251">
        <v>66.03</v>
      </c>
      <c r="AV14" s="251">
        <v>173.71</v>
      </c>
      <c r="AW14" s="251">
        <v>196682.67</v>
      </c>
      <c r="AX14" s="251">
        <v>84.91</v>
      </c>
      <c r="AY14" s="251">
        <v>36168.35</v>
      </c>
      <c r="AZ14" s="251">
        <v>37.74</v>
      </c>
      <c r="BA14" s="251">
        <v>0</v>
      </c>
      <c r="BB14" s="251">
        <v>37.729999999999997</v>
      </c>
      <c r="BC14" s="251">
        <v>230.61</v>
      </c>
      <c r="BD14" s="251">
        <v>37.729999999999997</v>
      </c>
      <c r="BE14" s="251">
        <v>198081.38</v>
      </c>
      <c r="BF14" s="251">
        <v>648922.18999999994</v>
      </c>
      <c r="BG14" s="251">
        <v>84.89</v>
      </c>
      <c r="BH14" s="251">
        <v>37.729999999999997</v>
      </c>
      <c r="BI14" s="251">
        <v>9.43</v>
      </c>
      <c r="BJ14" s="251">
        <v>0</v>
      </c>
      <c r="BK14" s="251">
        <v>28.3</v>
      </c>
      <c r="BL14" s="251">
        <v>9.43</v>
      </c>
      <c r="BM14" s="251">
        <v>66.040000000000006</v>
      </c>
      <c r="BN14" s="251">
        <v>9.43</v>
      </c>
      <c r="BO14" s="251">
        <v>18.87</v>
      </c>
      <c r="BP14" s="251">
        <v>18.86</v>
      </c>
      <c r="BQ14" s="251">
        <v>9.43</v>
      </c>
      <c r="BR14" s="251">
        <v>0</v>
      </c>
      <c r="BS14" s="251">
        <v>0</v>
      </c>
      <c r="BT14" s="251">
        <v>18.86</v>
      </c>
      <c r="BU14" s="251">
        <v>0</v>
      </c>
      <c r="BV14" s="251">
        <v>204402.52</v>
      </c>
      <c r="BW14" s="251">
        <v>0</v>
      </c>
      <c r="BX14" s="251">
        <v>66.040000000000006</v>
      </c>
      <c r="BY14" s="251">
        <v>0</v>
      </c>
      <c r="BZ14" s="251">
        <v>0</v>
      </c>
      <c r="CA14" s="251">
        <v>314474.84000000003</v>
      </c>
      <c r="CB14" s="251">
        <v>0</v>
      </c>
      <c r="CC14" s="251">
        <v>0</v>
      </c>
      <c r="CD14" s="251">
        <v>1246078.6000000001</v>
      </c>
      <c r="CE14" s="251">
        <v>943509.44</v>
      </c>
      <c r="CF14" s="251">
        <v>0</v>
      </c>
      <c r="CG14" s="251">
        <v>97087.38</v>
      </c>
      <c r="CH14" s="251">
        <v>0</v>
      </c>
      <c r="CI14" s="251">
        <v>222491.91</v>
      </c>
      <c r="CJ14" s="251">
        <v>1474056.6</v>
      </c>
      <c r="CK14" s="251">
        <v>283018.87</v>
      </c>
      <c r="CL14" s="251">
        <v>384333.63</v>
      </c>
      <c r="CM14" s="251">
        <v>0</v>
      </c>
      <c r="CN14" s="251">
        <v>9.43</v>
      </c>
      <c r="CO14" s="251">
        <v>141585.76</v>
      </c>
      <c r="CP14" s="251">
        <v>0</v>
      </c>
      <c r="CQ14" s="251">
        <v>9.7100000000000009</v>
      </c>
      <c r="CR14" s="251">
        <v>0</v>
      </c>
      <c r="CS14" s="251">
        <v>29.71</v>
      </c>
      <c r="CT14" s="251">
        <v>400</v>
      </c>
      <c r="CU14" s="251">
        <v>0</v>
      </c>
      <c r="CV14" s="251">
        <v>72815.53</v>
      </c>
      <c r="CW14" s="251">
        <v>0</v>
      </c>
      <c r="CX14" s="251">
        <v>0</v>
      </c>
      <c r="CY14" s="251">
        <v>0</v>
      </c>
      <c r="CZ14" s="251">
        <v>0</v>
      </c>
      <c r="DA14" s="251">
        <v>0</v>
      </c>
      <c r="DB14" s="251">
        <v>9.43</v>
      </c>
      <c r="DC14" s="251">
        <v>0</v>
      </c>
      <c r="DD14" s="251">
        <v>9.43</v>
      </c>
      <c r="DE14" s="251">
        <v>9.43</v>
      </c>
      <c r="DF14" s="251">
        <v>0</v>
      </c>
      <c r="DG14" s="251">
        <v>2741341.87</v>
      </c>
      <c r="DH14" s="251">
        <v>0</v>
      </c>
      <c r="DI14" s="251">
        <v>0</v>
      </c>
      <c r="DJ14" s="251">
        <v>0</v>
      </c>
      <c r="DK14" s="251">
        <v>0</v>
      </c>
      <c r="DL14" s="251">
        <v>0</v>
      </c>
    </row>
    <row r="15" spans="1:116" s="245" customFormat="1">
      <c r="A15" s="246" t="s">
        <v>813</v>
      </c>
      <c r="B15" s="249">
        <v>-643.56999999999994</v>
      </c>
      <c r="C15" s="250">
        <v>-108.77</v>
      </c>
      <c r="D15" s="250">
        <v>0</v>
      </c>
      <c r="E15" s="250"/>
      <c r="F15" s="250">
        <v>-534.79999999999995</v>
      </c>
      <c r="G15" s="251"/>
      <c r="H15" s="252">
        <v>0</v>
      </c>
      <c r="I15" s="251">
        <v>181.13</v>
      </c>
      <c r="J15" s="251">
        <v>0</v>
      </c>
      <c r="K15" s="251">
        <v>0</v>
      </c>
      <c r="L15" s="251">
        <v>0</v>
      </c>
      <c r="M15" s="249">
        <v>0</v>
      </c>
      <c r="N15" s="251">
        <v>0</v>
      </c>
      <c r="O15" s="251">
        <v>-289.89999999999998</v>
      </c>
      <c r="P15" s="251">
        <v>0</v>
      </c>
      <c r="Q15" s="251">
        <v>0</v>
      </c>
      <c r="R15" s="251">
        <v>0</v>
      </c>
      <c r="S15" s="251">
        <v>0</v>
      </c>
      <c r="T15" s="251">
        <v>0</v>
      </c>
      <c r="U15" s="251">
        <v>0</v>
      </c>
      <c r="V15" s="251">
        <v>0</v>
      </c>
      <c r="W15" s="251">
        <v>0</v>
      </c>
      <c r="X15" s="251">
        <v>0</v>
      </c>
      <c r="Y15" s="251">
        <v>0</v>
      </c>
      <c r="Z15" s="251">
        <v>0</v>
      </c>
      <c r="AA15" s="251">
        <v>0</v>
      </c>
      <c r="AB15" s="251">
        <v>0</v>
      </c>
      <c r="AC15" s="251">
        <v>0</v>
      </c>
      <c r="AD15" s="251">
        <v>0</v>
      </c>
      <c r="AE15" s="251">
        <v>0</v>
      </c>
      <c r="AF15" s="251">
        <v>0</v>
      </c>
      <c r="AG15" s="251">
        <v>0</v>
      </c>
      <c r="AH15" s="251">
        <v>0</v>
      </c>
      <c r="AI15" s="251">
        <v>0</v>
      </c>
      <c r="AJ15" s="251">
        <v>0</v>
      </c>
      <c r="AK15" s="251">
        <v>0</v>
      </c>
      <c r="AL15" s="251">
        <v>0</v>
      </c>
      <c r="AM15" s="251">
        <v>0</v>
      </c>
      <c r="AN15" s="251">
        <v>0</v>
      </c>
      <c r="AO15" s="251">
        <v>0</v>
      </c>
      <c r="AP15" s="251">
        <v>0</v>
      </c>
      <c r="AQ15" s="251">
        <v>0</v>
      </c>
      <c r="AR15" s="251">
        <v>0</v>
      </c>
      <c r="AS15" s="251">
        <v>0</v>
      </c>
      <c r="AT15" s="251">
        <v>0</v>
      </c>
      <c r="AU15" s="251">
        <v>0</v>
      </c>
      <c r="AV15" s="251">
        <v>0</v>
      </c>
      <c r="AW15" s="251">
        <v>0</v>
      </c>
      <c r="AX15" s="251">
        <v>0</v>
      </c>
      <c r="AY15" s="251">
        <v>0</v>
      </c>
      <c r="AZ15" s="251">
        <v>0</v>
      </c>
      <c r="BA15" s="251">
        <v>0</v>
      </c>
      <c r="BB15" s="251">
        <v>0</v>
      </c>
      <c r="BC15" s="251">
        <v>0</v>
      </c>
      <c r="BD15" s="251">
        <v>0</v>
      </c>
      <c r="BE15" s="251">
        <v>0</v>
      </c>
      <c r="BF15" s="251">
        <v>0</v>
      </c>
      <c r="BG15" s="251">
        <v>0</v>
      </c>
      <c r="BH15" s="251">
        <v>0</v>
      </c>
      <c r="BI15" s="251">
        <v>0</v>
      </c>
      <c r="BJ15" s="251">
        <v>0</v>
      </c>
      <c r="BK15" s="251">
        <v>0</v>
      </c>
      <c r="BL15" s="251">
        <v>0</v>
      </c>
      <c r="BM15" s="251">
        <v>0</v>
      </c>
      <c r="BN15" s="251">
        <v>0</v>
      </c>
      <c r="BO15" s="251">
        <v>0</v>
      </c>
      <c r="BP15" s="251">
        <v>0</v>
      </c>
      <c r="BQ15" s="251">
        <v>0</v>
      </c>
      <c r="BR15" s="251">
        <v>0</v>
      </c>
      <c r="BS15" s="251">
        <v>0</v>
      </c>
      <c r="BT15" s="251">
        <v>0</v>
      </c>
      <c r="BU15" s="251">
        <v>0</v>
      </c>
      <c r="BV15" s="251">
        <v>0</v>
      </c>
      <c r="BW15" s="251">
        <v>0</v>
      </c>
      <c r="BX15" s="251">
        <v>0</v>
      </c>
      <c r="BY15" s="251">
        <v>0</v>
      </c>
      <c r="BZ15" s="251">
        <v>0</v>
      </c>
      <c r="CA15" s="251">
        <v>0</v>
      </c>
      <c r="CB15" s="251">
        <v>0</v>
      </c>
      <c r="CC15" s="251">
        <v>0</v>
      </c>
      <c r="CD15" s="251">
        <v>0</v>
      </c>
      <c r="CE15" s="251">
        <v>0</v>
      </c>
      <c r="CF15" s="251">
        <v>0</v>
      </c>
      <c r="CG15" s="251">
        <v>0</v>
      </c>
      <c r="CH15" s="251">
        <v>0</v>
      </c>
      <c r="CI15" s="251">
        <v>0</v>
      </c>
      <c r="CJ15" s="251">
        <v>0</v>
      </c>
      <c r="CK15" s="251">
        <v>0</v>
      </c>
      <c r="CL15" s="251">
        <v>0</v>
      </c>
      <c r="CM15" s="251">
        <v>0</v>
      </c>
      <c r="CN15" s="251">
        <v>0</v>
      </c>
      <c r="CO15" s="251">
        <v>0</v>
      </c>
      <c r="CP15" s="251">
        <v>0</v>
      </c>
      <c r="CQ15" s="251">
        <v>0</v>
      </c>
      <c r="CR15" s="251">
        <v>0</v>
      </c>
      <c r="CS15" s="251">
        <v>0</v>
      </c>
      <c r="CT15" s="251">
        <v>0</v>
      </c>
      <c r="CU15" s="251">
        <v>0</v>
      </c>
      <c r="CV15" s="251">
        <v>0</v>
      </c>
      <c r="CW15" s="251">
        <v>0</v>
      </c>
      <c r="CX15" s="251">
        <v>0</v>
      </c>
      <c r="CY15" s="251">
        <v>0</v>
      </c>
      <c r="CZ15" s="251">
        <v>0</v>
      </c>
      <c r="DA15" s="251">
        <v>0</v>
      </c>
      <c r="DB15" s="251">
        <v>0</v>
      </c>
      <c r="DC15" s="251">
        <v>0</v>
      </c>
      <c r="DD15" s="251">
        <v>0</v>
      </c>
      <c r="DE15" s="251">
        <v>0</v>
      </c>
      <c r="DF15" s="251">
        <v>0</v>
      </c>
      <c r="DG15" s="251">
        <v>0</v>
      </c>
      <c r="DH15" s="251">
        <v>0</v>
      </c>
      <c r="DI15" s="251">
        <v>0</v>
      </c>
      <c r="DJ15" s="251">
        <v>0</v>
      </c>
      <c r="DK15" s="251">
        <v>0</v>
      </c>
      <c r="DL15" s="251">
        <v>0</v>
      </c>
    </row>
    <row r="16" spans="1:116" s="245" customFormat="1">
      <c r="A16" s="246" t="s">
        <v>72</v>
      </c>
      <c r="B16" s="249">
        <v>0</v>
      </c>
      <c r="C16" s="250">
        <v>0</v>
      </c>
      <c r="D16" s="250">
        <v>0</v>
      </c>
      <c r="E16" s="250"/>
      <c r="F16" s="250">
        <v>0</v>
      </c>
      <c r="G16" s="251"/>
      <c r="H16" s="252">
        <v>0</v>
      </c>
      <c r="I16" s="251">
        <v>0</v>
      </c>
      <c r="J16" s="251">
        <v>0</v>
      </c>
      <c r="K16" s="251">
        <v>0</v>
      </c>
      <c r="L16" s="251">
        <v>0</v>
      </c>
      <c r="M16" s="249">
        <v>0</v>
      </c>
      <c r="N16" s="251">
        <v>0</v>
      </c>
      <c r="O16" s="251">
        <v>0</v>
      </c>
      <c r="P16" s="251">
        <v>0</v>
      </c>
      <c r="Q16" s="251">
        <v>0</v>
      </c>
      <c r="R16" s="251">
        <v>0</v>
      </c>
      <c r="S16" s="251">
        <v>0</v>
      </c>
      <c r="T16" s="251">
        <v>0</v>
      </c>
      <c r="U16" s="251">
        <v>0</v>
      </c>
      <c r="V16" s="251">
        <v>0</v>
      </c>
      <c r="W16" s="251">
        <v>0</v>
      </c>
      <c r="X16" s="251">
        <v>0</v>
      </c>
      <c r="Y16" s="251">
        <v>0</v>
      </c>
      <c r="Z16" s="251">
        <v>0</v>
      </c>
      <c r="AA16" s="251">
        <v>0</v>
      </c>
      <c r="AB16" s="251">
        <v>0</v>
      </c>
      <c r="AC16" s="251">
        <v>0</v>
      </c>
      <c r="AD16" s="251">
        <v>0</v>
      </c>
      <c r="AE16" s="251">
        <v>0</v>
      </c>
      <c r="AF16" s="251">
        <v>0</v>
      </c>
      <c r="AG16" s="251">
        <v>0</v>
      </c>
      <c r="AH16" s="251">
        <v>0</v>
      </c>
      <c r="AI16" s="251">
        <v>0</v>
      </c>
      <c r="AJ16" s="251">
        <v>0</v>
      </c>
      <c r="AK16" s="251">
        <v>0</v>
      </c>
      <c r="AL16" s="251">
        <v>0</v>
      </c>
      <c r="AM16" s="251">
        <v>0</v>
      </c>
      <c r="AN16" s="251">
        <v>0</v>
      </c>
      <c r="AO16" s="251">
        <v>0</v>
      </c>
      <c r="AP16" s="251">
        <v>0</v>
      </c>
      <c r="AQ16" s="251">
        <v>0</v>
      </c>
      <c r="AR16" s="251">
        <v>0</v>
      </c>
      <c r="AS16" s="251">
        <v>0</v>
      </c>
      <c r="AT16" s="251">
        <v>0</v>
      </c>
      <c r="AU16" s="251">
        <v>0</v>
      </c>
      <c r="AV16" s="251">
        <v>0</v>
      </c>
      <c r="AW16" s="251">
        <v>0</v>
      </c>
      <c r="AX16" s="251">
        <v>0</v>
      </c>
      <c r="AY16" s="251">
        <v>0</v>
      </c>
      <c r="AZ16" s="251">
        <v>0</v>
      </c>
      <c r="BA16" s="251">
        <v>0</v>
      </c>
      <c r="BB16" s="251">
        <v>0</v>
      </c>
      <c r="BC16" s="251">
        <v>0</v>
      </c>
      <c r="BD16" s="251">
        <v>0</v>
      </c>
      <c r="BE16" s="251">
        <v>0</v>
      </c>
      <c r="BF16" s="251">
        <v>0</v>
      </c>
      <c r="BG16" s="251">
        <v>0</v>
      </c>
      <c r="BH16" s="251">
        <v>0</v>
      </c>
      <c r="BI16" s="251">
        <v>0</v>
      </c>
      <c r="BJ16" s="251">
        <v>0</v>
      </c>
      <c r="BK16" s="251">
        <v>0</v>
      </c>
      <c r="BL16" s="251">
        <v>0</v>
      </c>
      <c r="BM16" s="251">
        <v>0</v>
      </c>
      <c r="BN16" s="251">
        <v>0</v>
      </c>
      <c r="BO16" s="251">
        <v>0</v>
      </c>
      <c r="BP16" s="251">
        <v>0</v>
      </c>
      <c r="BQ16" s="251">
        <v>0</v>
      </c>
      <c r="BR16" s="251">
        <v>0</v>
      </c>
      <c r="BS16" s="251">
        <v>0</v>
      </c>
      <c r="BT16" s="251">
        <v>0</v>
      </c>
      <c r="BU16" s="251">
        <v>0</v>
      </c>
      <c r="BV16" s="251">
        <v>0</v>
      </c>
      <c r="BW16" s="251">
        <v>0</v>
      </c>
      <c r="BX16" s="251">
        <v>0</v>
      </c>
      <c r="BY16" s="251">
        <v>0</v>
      </c>
      <c r="BZ16" s="251">
        <v>0</v>
      </c>
      <c r="CA16" s="251">
        <v>0</v>
      </c>
      <c r="CB16" s="251">
        <v>0</v>
      </c>
      <c r="CC16" s="251">
        <v>0</v>
      </c>
      <c r="CD16" s="251">
        <v>0</v>
      </c>
      <c r="CE16" s="251">
        <v>0</v>
      </c>
      <c r="CF16" s="251">
        <v>0</v>
      </c>
      <c r="CG16" s="251">
        <v>0</v>
      </c>
      <c r="CH16" s="251">
        <v>0</v>
      </c>
      <c r="CI16" s="251">
        <v>0</v>
      </c>
      <c r="CJ16" s="251">
        <v>0</v>
      </c>
      <c r="CK16" s="251">
        <v>0</v>
      </c>
      <c r="CL16" s="251">
        <v>0</v>
      </c>
      <c r="CM16" s="251">
        <v>0</v>
      </c>
      <c r="CN16" s="251">
        <v>0</v>
      </c>
      <c r="CO16" s="251">
        <v>0</v>
      </c>
      <c r="CP16" s="251">
        <v>0</v>
      </c>
      <c r="CQ16" s="251">
        <v>0</v>
      </c>
      <c r="CR16" s="251">
        <v>0</v>
      </c>
      <c r="CS16" s="251">
        <v>0</v>
      </c>
      <c r="CT16" s="251">
        <v>0</v>
      </c>
      <c r="CU16" s="251">
        <v>0</v>
      </c>
      <c r="CV16" s="251">
        <v>0</v>
      </c>
      <c r="CW16" s="251">
        <v>0</v>
      </c>
      <c r="CX16" s="251">
        <v>0</v>
      </c>
      <c r="CY16" s="251">
        <v>0</v>
      </c>
      <c r="CZ16" s="251">
        <v>0</v>
      </c>
      <c r="DA16" s="251">
        <v>0</v>
      </c>
      <c r="DB16" s="251">
        <v>0</v>
      </c>
      <c r="DC16" s="251">
        <v>0</v>
      </c>
      <c r="DD16" s="251">
        <v>0</v>
      </c>
      <c r="DE16" s="251">
        <v>0</v>
      </c>
      <c r="DF16" s="251">
        <v>0</v>
      </c>
      <c r="DG16" s="251">
        <v>0</v>
      </c>
      <c r="DH16" s="251">
        <v>0</v>
      </c>
      <c r="DI16" s="251">
        <v>0</v>
      </c>
      <c r="DJ16" s="251">
        <v>0</v>
      </c>
      <c r="DK16" s="251">
        <v>0</v>
      </c>
      <c r="DL16" s="251">
        <v>0</v>
      </c>
    </row>
    <row r="17" spans="1:116" s="245" customFormat="1">
      <c r="A17" s="248" t="s">
        <v>44</v>
      </c>
      <c r="B17" s="249">
        <v>229051405.77999997</v>
      </c>
      <c r="C17" s="249">
        <v>206856613.28</v>
      </c>
      <c r="D17" s="249">
        <v>16655492.110000001</v>
      </c>
      <c r="E17" s="249">
        <v>2876141.23</v>
      </c>
      <c r="F17" s="249">
        <v>820788.85</v>
      </c>
      <c r="G17" s="249">
        <v>12582678.68</v>
      </c>
      <c r="H17" s="249">
        <v>-10740308.369999999</v>
      </c>
      <c r="I17" s="249">
        <v>40294525.030000001</v>
      </c>
      <c r="J17" s="249">
        <v>15212.99</v>
      </c>
      <c r="K17" s="249">
        <v>0</v>
      </c>
      <c r="L17" s="249">
        <v>14972371.92</v>
      </c>
      <c r="M17" s="249">
        <v>22499853.859999999</v>
      </c>
      <c r="N17" s="249">
        <v>6804932.4800000004</v>
      </c>
      <c r="O17" s="249">
        <v>6244919.1399999997</v>
      </c>
      <c r="P17" s="249">
        <v>1818936.6</v>
      </c>
      <c r="Q17" s="249">
        <v>1522220.05</v>
      </c>
      <c r="R17" s="249">
        <v>0</v>
      </c>
      <c r="S17" s="249">
        <v>4142829.45</v>
      </c>
      <c r="T17" s="249">
        <v>108540811.76000001</v>
      </c>
      <c r="U17" s="249">
        <v>7088011.6699999999</v>
      </c>
      <c r="V17" s="249">
        <v>1619409.54</v>
      </c>
      <c r="W17" s="249">
        <v>2043689.97</v>
      </c>
      <c r="X17" s="249">
        <v>2249101.5099999998</v>
      </c>
      <c r="Y17" s="249">
        <v>1521958.8</v>
      </c>
      <c r="Z17" s="249">
        <v>-84456.56</v>
      </c>
      <c r="AA17" s="249">
        <v>534656.99</v>
      </c>
      <c r="AB17" s="249">
        <v>3701681.9</v>
      </c>
      <c r="AC17" s="249">
        <v>7581366.1399999997</v>
      </c>
      <c r="AD17" s="249">
        <v>4707449.18</v>
      </c>
      <c r="AE17" s="249">
        <v>3293900.82</v>
      </c>
      <c r="AF17" s="249">
        <v>1232998.6399999999</v>
      </c>
      <c r="AG17" s="249">
        <v>1317720.3700000001</v>
      </c>
      <c r="AH17" s="249">
        <v>664736.81000000006</v>
      </c>
      <c r="AI17" s="249">
        <v>0</v>
      </c>
      <c r="AJ17" s="249">
        <v>1068630.8799999999</v>
      </c>
      <c r="AK17" s="249">
        <v>1929905.05</v>
      </c>
      <c r="AL17" s="249">
        <v>2047396.48</v>
      </c>
      <c r="AM17" s="249">
        <v>1759000.07</v>
      </c>
      <c r="AN17" s="249">
        <v>1485147.59</v>
      </c>
      <c r="AO17" s="249">
        <v>333789.01</v>
      </c>
      <c r="AP17" s="249">
        <v>24232832.280000001</v>
      </c>
      <c r="AQ17" s="249">
        <v>1882962.1</v>
      </c>
      <c r="AR17" s="249">
        <v>4743261.0199999996</v>
      </c>
      <c r="AS17" s="249">
        <v>1859458.17</v>
      </c>
      <c r="AT17" s="249">
        <v>75822298.189999998</v>
      </c>
      <c r="AU17" s="249">
        <v>3077317.55</v>
      </c>
      <c r="AV17" s="249">
        <v>3191631.19</v>
      </c>
      <c r="AW17" s="249">
        <v>3504434.24</v>
      </c>
      <c r="AX17" s="249">
        <v>3598790.27</v>
      </c>
      <c r="AY17" s="249">
        <v>2947769.47</v>
      </c>
      <c r="AZ17" s="249">
        <v>2865704.13</v>
      </c>
      <c r="BA17" s="249">
        <v>1222376.1499999999</v>
      </c>
      <c r="BB17" s="249">
        <v>3215988.59</v>
      </c>
      <c r="BC17" s="249">
        <v>1869425.75</v>
      </c>
      <c r="BD17" s="249">
        <v>1655522.39</v>
      </c>
      <c r="BE17" s="249">
        <v>3790698.1</v>
      </c>
      <c r="BF17" s="249">
        <v>2318600.59</v>
      </c>
      <c r="BG17" s="249">
        <v>2900000.94</v>
      </c>
      <c r="BH17" s="249">
        <v>1686803.16</v>
      </c>
      <c r="BI17" s="249">
        <v>1256760.6100000001</v>
      </c>
      <c r="BJ17" s="249">
        <v>1198868.45</v>
      </c>
      <c r="BK17" s="249">
        <v>1314263.6599999999</v>
      </c>
      <c r="BL17" s="249">
        <v>1625785.34</v>
      </c>
      <c r="BM17" s="249">
        <v>929530.55</v>
      </c>
      <c r="BN17" s="249">
        <v>989954.34</v>
      </c>
      <c r="BO17" s="249">
        <v>1264135.29</v>
      </c>
      <c r="BP17" s="249">
        <v>1556865.98</v>
      </c>
      <c r="BQ17" s="249">
        <v>764445.24</v>
      </c>
      <c r="BR17" s="249">
        <v>654899.68999999994</v>
      </c>
      <c r="BS17" s="249">
        <v>670727.24</v>
      </c>
      <c r="BT17" s="249">
        <v>792995.7</v>
      </c>
      <c r="BU17" s="249">
        <v>631666.6</v>
      </c>
      <c r="BV17" s="249">
        <v>991012.72</v>
      </c>
      <c r="BW17" s="249">
        <v>638535.75</v>
      </c>
      <c r="BX17" s="249">
        <v>1442441.45</v>
      </c>
      <c r="BY17" s="249">
        <v>413178.95</v>
      </c>
      <c r="BZ17" s="249">
        <v>767139.13</v>
      </c>
      <c r="CA17" s="249">
        <v>267867.02</v>
      </c>
      <c r="CB17" s="249">
        <v>424686.43</v>
      </c>
      <c r="CC17" s="249">
        <v>471842.88</v>
      </c>
      <c r="CD17" s="249">
        <v>1265518.27</v>
      </c>
      <c r="CE17" s="249">
        <v>3054394.85</v>
      </c>
      <c r="CF17" s="249">
        <v>412307.46</v>
      </c>
      <c r="CG17" s="249">
        <v>380065.05</v>
      </c>
      <c r="CH17" s="249">
        <v>284515.05</v>
      </c>
      <c r="CI17" s="249">
        <v>551513.43000000005</v>
      </c>
      <c r="CJ17" s="249">
        <v>276583.67</v>
      </c>
      <c r="CK17" s="249">
        <v>396815</v>
      </c>
      <c r="CL17" s="249">
        <v>426466.99</v>
      </c>
      <c r="CM17" s="249">
        <v>501908.63</v>
      </c>
      <c r="CN17" s="249">
        <v>441027.55</v>
      </c>
      <c r="CO17" s="249">
        <v>540560.81000000006</v>
      </c>
      <c r="CP17" s="249">
        <v>541587.9</v>
      </c>
      <c r="CQ17" s="249">
        <v>542792.63</v>
      </c>
      <c r="CR17" s="249">
        <v>363831.98</v>
      </c>
      <c r="CS17" s="249">
        <v>464877.71</v>
      </c>
      <c r="CT17" s="249">
        <v>399808.34</v>
      </c>
      <c r="CU17" s="249">
        <v>355338.21</v>
      </c>
      <c r="CV17" s="249">
        <v>406844.82</v>
      </c>
      <c r="CW17" s="249">
        <v>346946.96</v>
      </c>
      <c r="CX17" s="249">
        <v>362283.9</v>
      </c>
      <c r="CY17" s="249">
        <v>638249.13</v>
      </c>
      <c r="CZ17" s="249">
        <v>334185.98</v>
      </c>
      <c r="DA17" s="249">
        <v>476119.83</v>
      </c>
      <c r="DB17" s="249">
        <v>744272.97</v>
      </c>
      <c r="DC17" s="249">
        <v>1184074.8899999999</v>
      </c>
      <c r="DD17" s="249">
        <v>736775.37</v>
      </c>
      <c r="DE17" s="249">
        <v>652635.13</v>
      </c>
      <c r="DF17" s="249">
        <v>363303.91</v>
      </c>
      <c r="DG17" s="249">
        <v>837549.3</v>
      </c>
      <c r="DH17" s="249">
        <v>461740.4</v>
      </c>
      <c r="DI17" s="249">
        <v>0</v>
      </c>
      <c r="DJ17" s="249">
        <v>10180.129999999999</v>
      </c>
      <c r="DK17" s="249">
        <v>82124.33</v>
      </c>
      <c r="DL17" s="249">
        <v>72432.070000000007</v>
      </c>
    </row>
    <row r="18" spans="1:116" s="245" customFormat="1">
      <c r="A18" s="246" t="s">
        <v>45</v>
      </c>
      <c r="B18" s="249">
        <v>2711130.3100000005</v>
      </c>
      <c r="C18" s="250">
        <v>2398608.9900000002</v>
      </c>
      <c r="D18" s="250">
        <v>209329.22</v>
      </c>
      <c r="E18" s="250">
        <v>66296.72</v>
      </c>
      <c r="F18" s="250">
        <v>15659.78</v>
      </c>
      <c r="G18" s="251">
        <v>21235.599999999999</v>
      </c>
      <c r="H18" s="252">
        <v>0</v>
      </c>
      <c r="I18" s="251">
        <v>-182128.09</v>
      </c>
      <c r="J18" s="251">
        <v>0</v>
      </c>
      <c r="K18" s="251">
        <v>0</v>
      </c>
      <c r="L18" s="251">
        <v>123298.78</v>
      </c>
      <c r="M18" s="249">
        <v>69189.399999999994</v>
      </c>
      <c r="N18" s="251">
        <v>175040.92</v>
      </c>
      <c r="O18" s="251">
        <v>-5498.52</v>
      </c>
      <c r="P18" s="251">
        <v>20</v>
      </c>
      <c r="Q18" s="251">
        <v>15</v>
      </c>
      <c r="R18" s="251">
        <v>0</v>
      </c>
      <c r="S18" s="251">
        <v>-712.7</v>
      </c>
      <c r="T18" s="251">
        <v>2219384.2000000002</v>
      </c>
      <c r="U18" s="251">
        <v>20</v>
      </c>
      <c r="V18" s="251">
        <v>383891.79</v>
      </c>
      <c r="W18" s="251">
        <v>-109852.02</v>
      </c>
      <c r="X18" s="251">
        <v>-127017.06</v>
      </c>
      <c r="Y18" s="251">
        <v>-602.57000000000005</v>
      </c>
      <c r="Z18" s="251">
        <v>-29528.46</v>
      </c>
      <c r="AA18" s="251">
        <v>6387.1</v>
      </c>
      <c r="AB18" s="251">
        <v>-4199.43</v>
      </c>
      <c r="AC18" s="251">
        <v>56345.69</v>
      </c>
      <c r="AD18" s="251">
        <v>1646.47</v>
      </c>
      <c r="AE18" s="251">
        <v>15603.11</v>
      </c>
      <c r="AF18" s="251">
        <v>-49.62</v>
      </c>
      <c r="AG18" s="251">
        <v>-131.69</v>
      </c>
      <c r="AH18" s="251">
        <v>-25.13</v>
      </c>
      <c r="AI18" s="251">
        <v>0</v>
      </c>
      <c r="AJ18" s="251">
        <v>16945.93</v>
      </c>
      <c r="AK18" s="251">
        <v>17579.669999999998</v>
      </c>
      <c r="AL18" s="251">
        <v>67950.38</v>
      </c>
      <c r="AM18" s="251">
        <v>72564.94</v>
      </c>
      <c r="AN18" s="251">
        <v>20</v>
      </c>
      <c r="AO18" s="251">
        <v>0</v>
      </c>
      <c r="AP18" s="251">
        <v>-74009.11</v>
      </c>
      <c r="AQ18" s="251">
        <v>-45.41</v>
      </c>
      <c r="AR18" s="251">
        <v>1092812.82</v>
      </c>
      <c r="AS18" s="251">
        <v>0.69</v>
      </c>
      <c r="AT18" s="251">
        <v>1200625.21</v>
      </c>
      <c r="AU18" s="251">
        <v>47002.86</v>
      </c>
      <c r="AV18" s="251">
        <v>51653.05</v>
      </c>
      <c r="AW18" s="251">
        <v>55547.27</v>
      </c>
      <c r="AX18" s="251">
        <v>35359.31</v>
      </c>
      <c r="AY18" s="251">
        <v>54384.18</v>
      </c>
      <c r="AZ18" s="251">
        <v>45236.160000000003</v>
      </c>
      <c r="BA18" s="251">
        <v>17028.22</v>
      </c>
      <c r="BB18" s="251">
        <v>54740.04</v>
      </c>
      <c r="BC18" s="251">
        <v>18180.75</v>
      </c>
      <c r="BD18" s="251">
        <v>13752.51</v>
      </c>
      <c r="BE18" s="251">
        <v>45421.79</v>
      </c>
      <c r="BF18" s="251">
        <v>174943.92</v>
      </c>
      <c r="BG18" s="251">
        <v>17207.07</v>
      </c>
      <c r="BH18" s="251">
        <v>19718.61</v>
      </c>
      <c r="BI18" s="251">
        <v>12577.34</v>
      </c>
      <c r="BJ18" s="251">
        <v>15962.26</v>
      </c>
      <c r="BK18" s="251">
        <v>20889.13</v>
      </c>
      <c r="BL18" s="251">
        <v>12537.36</v>
      </c>
      <c r="BM18" s="251">
        <v>16949.55</v>
      </c>
      <c r="BN18" s="251">
        <v>9566.64</v>
      </c>
      <c r="BO18" s="251">
        <v>12516.07</v>
      </c>
      <c r="BP18" s="251">
        <v>13588.17</v>
      </c>
      <c r="BQ18" s="251">
        <v>4000.66</v>
      </c>
      <c r="BR18" s="251">
        <v>7176.61</v>
      </c>
      <c r="BS18" s="251">
        <v>6888.3</v>
      </c>
      <c r="BT18" s="251">
        <v>3390.24</v>
      </c>
      <c r="BU18" s="251">
        <v>3846.08</v>
      </c>
      <c r="BV18" s="251">
        <v>7974</v>
      </c>
      <c r="BW18" s="251">
        <v>4269.3</v>
      </c>
      <c r="BX18" s="251">
        <v>7596.58</v>
      </c>
      <c r="BY18" s="251">
        <v>828.37</v>
      </c>
      <c r="BZ18" s="251">
        <v>2200.16</v>
      </c>
      <c r="CA18" s="251">
        <v>702.59</v>
      </c>
      <c r="CB18" s="251">
        <v>2139.84</v>
      </c>
      <c r="CC18" s="251">
        <v>7180.71</v>
      </c>
      <c r="CD18" s="251">
        <v>3550.64</v>
      </c>
      <c r="CE18" s="251">
        <v>325890.26</v>
      </c>
      <c r="CF18" s="251">
        <v>1508.13</v>
      </c>
      <c r="CG18" s="251">
        <v>206.8</v>
      </c>
      <c r="CH18" s="251">
        <v>1702.77</v>
      </c>
      <c r="CI18" s="251">
        <v>1367.48</v>
      </c>
      <c r="CJ18" s="251">
        <v>6500.1</v>
      </c>
      <c r="CK18" s="251">
        <v>525.15</v>
      </c>
      <c r="CL18" s="251">
        <v>484.91</v>
      </c>
      <c r="CM18" s="251">
        <v>197.55</v>
      </c>
      <c r="CN18" s="251">
        <v>819.37</v>
      </c>
      <c r="CO18" s="251">
        <v>452.56</v>
      </c>
      <c r="CP18" s="251">
        <v>0</v>
      </c>
      <c r="CQ18" s="251">
        <v>538.76</v>
      </c>
      <c r="CR18" s="251">
        <v>306.47000000000003</v>
      </c>
      <c r="CS18" s="251">
        <v>371.83</v>
      </c>
      <c r="CT18" s="251">
        <v>814.37</v>
      </c>
      <c r="CU18" s="251">
        <v>320.26</v>
      </c>
      <c r="CV18" s="251">
        <v>15</v>
      </c>
      <c r="CW18" s="251">
        <v>0</v>
      </c>
      <c r="CX18" s="251">
        <v>20</v>
      </c>
      <c r="CY18" s="251">
        <v>497.11</v>
      </c>
      <c r="CZ18" s="251">
        <v>0</v>
      </c>
      <c r="DA18" s="251">
        <v>367.78</v>
      </c>
      <c r="DB18" s="251">
        <v>6781.26</v>
      </c>
      <c r="DC18" s="251">
        <v>10385.6</v>
      </c>
      <c r="DD18" s="251">
        <v>5497.15</v>
      </c>
      <c r="DE18" s="251">
        <v>519.29</v>
      </c>
      <c r="DF18" s="251">
        <v>326</v>
      </c>
      <c r="DG18" s="251">
        <v>7360.28</v>
      </c>
      <c r="DH18" s="251">
        <v>342.63</v>
      </c>
      <c r="DI18" s="251">
        <v>0</v>
      </c>
      <c r="DJ18" s="251">
        <v>0</v>
      </c>
      <c r="DK18" s="251">
        <v>0</v>
      </c>
      <c r="DL18" s="251">
        <v>0</v>
      </c>
    </row>
    <row r="19" spans="1:116" s="245" customFormat="1">
      <c r="A19" s="246" t="s">
        <v>46</v>
      </c>
      <c r="B19" s="249">
        <v>225228371.35999998</v>
      </c>
      <c r="C19" s="250">
        <v>203346122.68000001</v>
      </c>
      <c r="D19" s="250">
        <v>16446162.890000001</v>
      </c>
      <c r="E19" s="250">
        <v>2809844.51</v>
      </c>
      <c r="F19" s="250">
        <v>805106.57</v>
      </c>
      <c r="G19" s="251">
        <v>12561443.08</v>
      </c>
      <c r="H19" s="252">
        <v>-10740308.369999999</v>
      </c>
      <c r="I19" s="251">
        <v>40852723.329999998</v>
      </c>
      <c r="J19" s="251">
        <v>15212.99</v>
      </c>
      <c r="K19" s="251">
        <v>0</v>
      </c>
      <c r="L19" s="251">
        <v>14849073.140000001</v>
      </c>
      <c r="M19" s="249">
        <v>22430664.460000001</v>
      </c>
      <c r="N19" s="251">
        <v>6629891.5599999996</v>
      </c>
      <c r="O19" s="251">
        <v>6250417.6600000001</v>
      </c>
      <c r="P19" s="251">
        <v>1818916.6</v>
      </c>
      <c r="Q19" s="251">
        <v>1522205.05</v>
      </c>
      <c r="R19" s="251">
        <v>0</v>
      </c>
      <c r="S19" s="251">
        <v>4143542.15</v>
      </c>
      <c r="T19" s="251">
        <v>104833475.73999999</v>
      </c>
      <c r="U19" s="251">
        <v>7087991.6699999999</v>
      </c>
      <c r="V19" s="251">
        <v>1235517.75</v>
      </c>
      <c r="W19" s="251">
        <v>2153541.9900000002</v>
      </c>
      <c r="X19" s="251">
        <v>2376118.5699999998</v>
      </c>
      <c r="Y19" s="251">
        <v>1522561.37</v>
      </c>
      <c r="Z19" s="251">
        <v>-54928.1</v>
      </c>
      <c r="AA19" s="251">
        <v>528269.89</v>
      </c>
      <c r="AB19" s="251">
        <v>3705881.33</v>
      </c>
      <c r="AC19" s="251">
        <v>7525020.4500000002</v>
      </c>
      <c r="AD19" s="251">
        <v>4705802.71</v>
      </c>
      <c r="AE19" s="251">
        <v>3278297.71</v>
      </c>
      <c r="AF19" s="251">
        <v>1233048.26</v>
      </c>
      <c r="AG19" s="251">
        <v>1317852.06</v>
      </c>
      <c r="AH19" s="251">
        <v>664761.93999999994</v>
      </c>
      <c r="AI19" s="251">
        <v>0</v>
      </c>
      <c r="AJ19" s="251">
        <v>1051684.95</v>
      </c>
      <c r="AK19" s="251">
        <v>1912325.38</v>
      </c>
      <c r="AL19" s="251">
        <v>1979446.1</v>
      </c>
      <c r="AM19" s="251">
        <v>1686435.13</v>
      </c>
      <c r="AN19" s="251">
        <v>1485127.59</v>
      </c>
      <c r="AO19" s="251">
        <v>333789.01</v>
      </c>
      <c r="AP19" s="251">
        <v>24306841.390000001</v>
      </c>
      <c r="AQ19" s="251">
        <v>1883007.51</v>
      </c>
      <c r="AR19" s="251">
        <v>3662748.2</v>
      </c>
      <c r="AS19" s="251">
        <v>1859457.48</v>
      </c>
      <c r="AT19" s="251">
        <v>73121421.159999996</v>
      </c>
      <c r="AU19" s="251">
        <v>3018632.52</v>
      </c>
      <c r="AV19" s="251">
        <v>3132067.94</v>
      </c>
      <c r="AW19" s="251">
        <v>3440200.1</v>
      </c>
      <c r="AX19" s="251">
        <v>3560550.12</v>
      </c>
      <c r="AY19" s="251">
        <v>2886731.58</v>
      </c>
      <c r="AZ19" s="251">
        <v>2815336.65</v>
      </c>
      <c r="BA19" s="251">
        <v>1200432.8400000001</v>
      </c>
      <c r="BB19" s="251">
        <v>3151943.64</v>
      </c>
      <c r="BC19" s="251">
        <v>1848468.4</v>
      </c>
      <c r="BD19" s="251">
        <v>1640614.04</v>
      </c>
      <c r="BE19" s="251">
        <v>3743914.5</v>
      </c>
      <c r="BF19" s="251">
        <v>2130707.48</v>
      </c>
      <c r="BG19" s="251">
        <v>2880354.53</v>
      </c>
      <c r="BH19" s="251">
        <v>1665141.91</v>
      </c>
      <c r="BI19" s="251">
        <v>1241093.3700000001</v>
      </c>
      <c r="BJ19" s="251">
        <v>1168638.26</v>
      </c>
      <c r="BK19" s="251">
        <v>1291268.96</v>
      </c>
      <c r="BL19" s="251">
        <v>1605475.06</v>
      </c>
      <c r="BM19" s="251">
        <v>907329.01</v>
      </c>
      <c r="BN19" s="251">
        <v>953526.1</v>
      </c>
      <c r="BO19" s="251">
        <v>1244205.45</v>
      </c>
      <c r="BP19" s="251">
        <v>1539507.44</v>
      </c>
      <c r="BQ19" s="251">
        <v>755613.17</v>
      </c>
      <c r="BR19" s="251">
        <v>644587.23</v>
      </c>
      <c r="BS19" s="251">
        <v>658203.09</v>
      </c>
      <c r="BT19" s="251">
        <v>786269.04</v>
      </c>
      <c r="BU19" s="251">
        <v>616520.52</v>
      </c>
      <c r="BV19" s="251">
        <v>956334.95</v>
      </c>
      <c r="BW19" s="251">
        <v>628317.39</v>
      </c>
      <c r="BX19" s="251">
        <v>1425680.35</v>
      </c>
      <c r="BY19" s="251">
        <v>410105.3</v>
      </c>
      <c r="BZ19" s="251">
        <v>763818.22</v>
      </c>
      <c r="CA19" s="251">
        <v>261334.91</v>
      </c>
      <c r="CB19" s="251">
        <v>420137.16</v>
      </c>
      <c r="CC19" s="251">
        <v>462624.43</v>
      </c>
      <c r="CD19" s="251">
        <v>1260639.99</v>
      </c>
      <c r="CE19" s="251">
        <v>1566145.25</v>
      </c>
      <c r="CF19" s="251">
        <v>410171.33</v>
      </c>
      <c r="CG19" s="251">
        <v>379270.25</v>
      </c>
      <c r="CH19" s="251">
        <v>282478.28000000003</v>
      </c>
      <c r="CI19" s="251">
        <v>546889.94999999995</v>
      </c>
      <c r="CJ19" s="251">
        <v>269794.89</v>
      </c>
      <c r="CK19" s="251">
        <v>390016.26</v>
      </c>
      <c r="CL19" s="251">
        <v>422770.08</v>
      </c>
      <c r="CM19" s="251">
        <v>500817.08</v>
      </c>
      <c r="CN19" s="251">
        <v>439940.92</v>
      </c>
      <c r="CO19" s="251">
        <v>539150.25</v>
      </c>
      <c r="CP19" s="251">
        <v>537459.9</v>
      </c>
      <c r="CQ19" s="251">
        <v>536650.87</v>
      </c>
      <c r="CR19" s="251">
        <v>356235.51</v>
      </c>
      <c r="CS19" s="251">
        <v>455822.88</v>
      </c>
      <c r="CT19" s="251">
        <v>397178.95</v>
      </c>
      <c r="CU19" s="251">
        <v>350875.95</v>
      </c>
      <c r="CV19" s="251">
        <v>386695.82</v>
      </c>
      <c r="CW19" s="251">
        <v>346428.96</v>
      </c>
      <c r="CX19" s="251">
        <v>360051.9</v>
      </c>
      <c r="CY19" s="251">
        <v>636734.02</v>
      </c>
      <c r="CZ19" s="251">
        <v>327453.98</v>
      </c>
      <c r="DA19" s="251">
        <v>474800.05</v>
      </c>
      <c r="DB19" s="251">
        <v>735322.57</v>
      </c>
      <c r="DC19" s="251">
        <v>1169011.94</v>
      </c>
      <c r="DD19" s="251">
        <v>730110.96</v>
      </c>
      <c r="DE19" s="251">
        <v>650418.39</v>
      </c>
      <c r="DF19" s="251">
        <v>353777.91</v>
      </c>
      <c r="DG19" s="251">
        <v>828754.11</v>
      </c>
      <c r="DH19" s="251">
        <v>459129.77</v>
      </c>
      <c r="DI19" s="251">
        <v>0</v>
      </c>
      <c r="DJ19" s="251">
        <v>10180.129999999999</v>
      </c>
      <c r="DK19" s="251">
        <v>82124.33</v>
      </c>
      <c r="DL19" s="251">
        <v>72432.070000000007</v>
      </c>
    </row>
    <row r="20" spans="1:116" s="245" customFormat="1">
      <c r="A20" s="246" t="s">
        <v>47</v>
      </c>
      <c r="B20" s="249">
        <v>-388347.71</v>
      </c>
      <c r="C20" s="250">
        <v>-388370.21</v>
      </c>
      <c r="D20" s="250">
        <v>0</v>
      </c>
      <c r="E20" s="250">
        <v>0</v>
      </c>
      <c r="F20" s="250">
        <v>22.5</v>
      </c>
      <c r="G20" s="251">
        <v>0</v>
      </c>
      <c r="H20" s="252">
        <v>0</v>
      </c>
      <c r="I20" s="251">
        <v>-376070.21</v>
      </c>
      <c r="J20" s="251">
        <v>0</v>
      </c>
      <c r="K20" s="251">
        <v>0</v>
      </c>
      <c r="L20" s="251">
        <v>0</v>
      </c>
      <c r="M20" s="249">
        <v>0</v>
      </c>
      <c r="N20" s="251">
        <v>0</v>
      </c>
      <c r="O20" s="251">
        <v>0</v>
      </c>
      <c r="P20" s="251">
        <v>0</v>
      </c>
      <c r="Q20" s="251">
        <v>0</v>
      </c>
      <c r="R20" s="251">
        <v>0</v>
      </c>
      <c r="S20" s="251">
        <v>0</v>
      </c>
      <c r="T20" s="251">
        <v>-12300</v>
      </c>
      <c r="U20" s="251">
        <v>0</v>
      </c>
      <c r="V20" s="251">
        <v>0</v>
      </c>
      <c r="W20" s="251">
        <v>0</v>
      </c>
      <c r="X20" s="251">
        <v>0</v>
      </c>
      <c r="Y20" s="251">
        <v>0</v>
      </c>
      <c r="Z20" s="251">
        <v>0</v>
      </c>
      <c r="AA20" s="251">
        <v>0</v>
      </c>
      <c r="AB20" s="251">
        <v>0</v>
      </c>
      <c r="AC20" s="251">
        <v>0</v>
      </c>
      <c r="AD20" s="251">
        <v>0</v>
      </c>
      <c r="AE20" s="251">
        <v>0</v>
      </c>
      <c r="AF20" s="251">
        <v>0</v>
      </c>
      <c r="AG20" s="251">
        <v>0</v>
      </c>
      <c r="AH20" s="251">
        <v>0</v>
      </c>
      <c r="AI20" s="251">
        <v>0</v>
      </c>
      <c r="AJ20" s="251">
        <v>0</v>
      </c>
      <c r="AK20" s="251">
        <v>0</v>
      </c>
      <c r="AL20" s="251">
        <v>0</v>
      </c>
      <c r="AM20" s="251">
        <v>0</v>
      </c>
      <c r="AN20" s="251">
        <v>0</v>
      </c>
      <c r="AO20" s="251">
        <v>0</v>
      </c>
      <c r="AP20" s="251">
        <v>0</v>
      </c>
      <c r="AQ20" s="251">
        <v>0</v>
      </c>
      <c r="AR20" s="251">
        <v>-12300</v>
      </c>
      <c r="AS20" s="251">
        <v>0</v>
      </c>
      <c r="AT20" s="251">
        <v>0</v>
      </c>
      <c r="AU20" s="251">
        <v>0</v>
      </c>
      <c r="AV20" s="251">
        <v>0</v>
      </c>
      <c r="AW20" s="251">
        <v>0</v>
      </c>
      <c r="AX20" s="251">
        <v>0</v>
      </c>
      <c r="AY20" s="251">
        <v>0</v>
      </c>
      <c r="AZ20" s="251">
        <v>0</v>
      </c>
      <c r="BA20" s="251">
        <v>0</v>
      </c>
      <c r="BB20" s="251">
        <v>0</v>
      </c>
      <c r="BC20" s="251">
        <v>0</v>
      </c>
      <c r="BD20" s="251">
        <v>0</v>
      </c>
      <c r="BE20" s="251">
        <v>0</v>
      </c>
      <c r="BF20" s="251">
        <v>0</v>
      </c>
      <c r="BG20" s="251">
        <v>0</v>
      </c>
      <c r="BH20" s="251">
        <v>0</v>
      </c>
      <c r="BI20" s="251">
        <v>0</v>
      </c>
      <c r="BJ20" s="251">
        <v>0</v>
      </c>
      <c r="BK20" s="251">
        <v>0</v>
      </c>
      <c r="BL20" s="251">
        <v>0</v>
      </c>
      <c r="BM20" s="251">
        <v>0</v>
      </c>
      <c r="BN20" s="251">
        <v>0</v>
      </c>
      <c r="BO20" s="251">
        <v>0</v>
      </c>
      <c r="BP20" s="251">
        <v>0</v>
      </c>
      <c r="BQ20" s="251">
        <v>0</v>
      </c>
      <c r="BR20" s="251">
        <v>0</v>
      </c>
      <c r="BS20" s="251">
        <v>0</v>
      </c>
      <c r="BT20" s="251">
        <v>0</v>
      </c>
      <c r="BU20" s="251">
        <v>0</v>
      </c>
      <c r="BV20" s="251">
        <v>0</v>
      </c>
      <c r="BW20" s="251">
        <v>0</v>
      </c>
      <c r="BX20" s="251">
        <v>0</v>
      </c>
      <c r="BY20" s="251">
        <v>0</v>
      </c>
      <c r="BZ20" s="251">
        <v>0</v>
      </c>
      <c r="CA20" s="251">
        <v>0</v>
      </c>
      <c r="CB20" s="251">
        <v>0</v>
      </c>
      <c r="CC20" s="251">
        <v>0</v>
      </c>
      <c r="CD20" s="251">
        <v>0</v>
      </c>
      <c r="CE20" s="251">
        <v>0</v>
      </c>
      <c r="CF20" s="251">
        <v>0</v>
      </c>
      <c r="CG20" s="251">
        <v>0</v>
      </c>
      <c r="CH20" s="251">
        <v>0</v>
      </c>
      <c r="CI20" s="251">
        <v>0</v>
      </c>
      <c r="CJ20" s="251">
        <v>0</v>
      </c>
      <c r="CK20" s="251">
        <v>0</v>
      </c>
      <c r="CL20" s="251">
        <v>0</v>
      </c>
      <c r="CM20" s="251">
        <v>0</v>
      </c>
      <c r="CN20" s="251">
        <v>0</v>
      </c>
      <c r="CO20" s="251">
        <v>0</v>
      </c>
      <c r="CP20" s="251">
        <v>0</v>
      </c>
      <c r="CQ20" s="251">
        <v>0</v>
      </c>
      <c r="CR20" s="251">
        <v>0</v>
      </c>
      <c r="CS20" s="251">
        <v>0</v>
      </c>
      <c r="CT20" s="251">
        <v>0</v>
      </c>
      <c r="CU20" s="251">
        <v>0</v>
      </c>
      <c r="CV20" s="251">
        <v>0</v>
      </c>
      <c r="CW20" s="251">
        <v>0</v>
      </c>
      <c r="CX20" s="251">
        <v>0</v>
      </c>
      <c r="CY20" s="251">
        <v>0</v>
      </c>
      <c r="CZ20" s="251">
        <v>0</v>
      </c>
      <c r="DA20" s="251">
        <v>0</v>
      </c>
      <c r="DB20" s="251">
        <v>0</v>
      </c>
      <c r="DC20" s="251">
        <v>0</v>
      </c>
      <c r="DD20" s="251">
        <v>0</v>
      </c>
      <c r="DE20" s="251">
        <v>0</v>
      </c>
      <c r="DF20" s="251">
        <v>0</v>
      </c>
      <c r="DG20" s="251">
        <v>0</v>
      </c>
      <c r="DH20" s="251">
        <v>0</v>
      </c>
      <c r="DI20" s="251">
        <v>0</v>
      </c>
      <c r="DJ20" s="251">
        <v>0</v>
      </c>
      <c r="DK20" s="251">
        <v>0</v>
      </c>
      <c r="DL20" s="251">
        <v>0</v>
      </c>
    </row>
    <row r="21" spans="1:116" s="245" customFormat="1">
      <c r="A21" s="246" t="s">
        <v>48</v>
      </c>
      <c r="B21" s="249">
        <v>1500251.82</v>
      </c>
      <c r="C21" s="250">
        <v>1500251.82</v>
      </c>
      <c r="D21" s="250">
        <v>0</v>
      </c>
      <c r="E21" s="250">
        <v>0</v>
      </c>
      <c r="F21" s="250">
        <v>0</v>
      </c>
      <c r="G21" s="251">
        <v>0</v>
      </c>
      <c r="H21" s="252">
        <v>0</v>
      </c>
      <c r="I21" s="251">
        <v>0</v>
      </c>
      <c r="J21" s="251">
        <v>0</v>
      </c>
      <c r="K21" s="251">
        <v>0</v>
      </c>
      <c r="L21" s="251">
        <v>0</v>
      </c>
      <c r="M21" s="249">
        <v>0</v>
      </c>
      <c r="N21" s="251">
        <v>0</v>
      </c>
      <c r="O21" s="251">
        <v>0</v>
      </c>
      <c r="P21" s="251">
        <v>0</v>
      </c>
      <c r="Q21" s="251">
        <v>0</v>
      </c>
      <c r="R21" s="251">
        <v>0</v>
      </c>
      <c r="S21" s="251">
        <v>0</v>
      </c>
      <c r="T21" s="251">
        <v>1500251.82</v>
      </c>
      <c r="U21" s="251">
        <v>0</v>
      </c>
      <c r="V21" s="251">
        <v>0</v>
      </c>
      <c r="W21" s="251">
        <v>0</v>
      </c>
      <c r="X21" s="251">
        <v>0</v>
      </c>
      <c r="Y21" s="251">
        <v>0</v>
      </c>
      <c r="Z21" s="251">
        <v>0</v>
      </c>
      <c r="AA21" s="251">
        <v>0</v>
      </c>
      <c r="AB21" s="251">
        <v>0</v>
      </c>
      <c r="AC21" s="251">
        <v>0</v>
      </c>
      <c r="AD21" s="251">
        <v>0</v>
      </c>
      <c r="AE21" s="251">
        <v>0</v>
      </c>
      <c r="AF21" s="251">
        <v>0</v>
      </c>
      <c r="AG21" s="251">
        <v>0</v>
      </c>
      <c r="AH21" s="251">
        <v>0</v>
      </c>
      <c r="AI21" s="251">
        <v>0</v>
      </c>
      <c r="AJ21" s="251">
        <v>0</v>
      </c>
      <c r="AK21" s="251">
        <v>0</v>
      </c>
      <c r="AL21" s="251">
        <v>0</v>
      </c>
      <c r="AM21" s="251">
        <v>0</v>
      </c>
      <c r="AN21" s="251">
        <v>0</v>
      </c>
      <c r="AO21" s="251">
        <v>0</v>
      </c>
      <c r="AP21" s="251">
        <v>0</v>
      </c>
      <c r="AQ21" s="251">
        <v>0</v>
      </c>
      <c r="AR21" s="251">
        <v>0</v>
      </c>
      <c r="AS21" s="251">
        <v>0</v>
      </c>
      <c r="AT21" s="251">
        <v>1500251.82</v>
      </c>
      <c r="AU21" s="251">
        <v>11682.17</v>
      </c>
      <c r="AV21" s="251">
        <v>7910.2</v>
      </c>
      <c r="AW21" s="251">
        <v>8686.8700000000008</v>
      </c>
      <c r="AX21" s="251">
        <v>2880.84</v>
      </c>
      <c r="AY21" s="251">
        <v>6653.71</v>
      </c>
      <c r="AZ21" s="251">
        <v>5131.32</v>
      </c>
      <c r="BA21" s="251">
        <v>4915.09</v>
      </c>
      <c r="BB21" s="251">
        <v>9304.91</v>
      </c>
      <c r="BC21" s="251">
        <v>2776.6</v>
      </c>
      <c r="BD21" s="251">
        <v>1155.8399999999999</v>
      </c>
      <c r="BE21" s="251">
        <v>1361.81</v>
      </c>
      <c r="BF21" s="251">
        <v>12949.19</v>
      </c>
      <c r="BG21" s="251">
        <v>2439.34</v>
      </c>
      <c r="BH21" s="251">
        <v>1942.64</v>
      </c>
      <c r="BI21" s="251">
        <v>3089.9</v>
      </c>
      <c r="BJ21" s="251">
        <v>14267.93</v>
      </c>
      <c r="BK21" s="251">
        <v>2105.5700000000002</v>
      </c>
      <c r="BL21" s="251">
        <v>7772.92</v>
      </c>
      <c r="BM21" s="251">
        <v>5251.99</v>
      </c>
      <c r="BN21" s="251">
        <v>26861.599999999999</v>
      </c>
      <c r="BO21" s="251">
        <v>7413.77</v>
      </c>
      <c r="BP21" s="251">
        <v>3770.37</v>
      </c>
      <c r="BQ21" s="251">
        <v>4831.41</v>
      </c>
      <c r="BR21" s="251">
        <v>3135.85</v>
      </c>
      <c r="BS21" s="251">
        <v>5635.85</v>
      </c>
      <c r="BT21" s="251">
        <v>3336.42</v>
      </c>
      <c r="BU21" s="251">
        <v>11300</v>
      </c>
      <c r="BV21" s="251">
        <v>26703.77</v>
      </c>
      <c r="BW21" s="251">
        <v>5949.06</v>
      </c>
      <c r="BX21" s="251">
        <v>9164.52</v>
      </c>
      <c r="BY21" s="251">
        <v>2245.2800000000002</v>
      </c>
      <c r="BZ21" s="251">
        <v>1120.75</v>
      </c>
      <c r="CA21" s="251">
        <v>5829.52</v>
      </c>
      <c r="CB21" s="251">
        <v>2409.4299999999998</v>
      </c>
      <c r="CC21" s="251">
        <v>2037.74</v>
      </c>
      <c r="CD21" s="251">
        <v>1327.64</v>
      </c>
      <c r="CE21" s="251">
        <v>1162359.3400000001</v>
      </c>
      <c r="CF21" s="251">
        <v>628</v>
      </c>
      <c r="CG21" s="251">
        <v>588</v>
      </c>
      <c r="CH21" s="251">
        <v>334</v>
      </c>
      <c r="CI21" s="251">
        <v>3256</v>
      </c>
      <c r="CJ21" s="251">
        <v>288.68</v>
      </c>
      <c r="CK21" s="251">
        <v>6273.59</v>
      </c>
      <c r="CL21" s="251">
        <v>3212</v>
      </c>
      <c r="CM21" s="251">
        <v>894</v>
      </c>
      <c r="CN21" s="251">
        <v>267.26</v>
      </c>
      <c r="CO21" s="251">
        <v>958</v>
      </c>
      <c r="CP21" s="251">
        <v>4128</v>
      </c>
      <c r="CQ21" s="251">
        <v>5603</v>
      </c>
      <c r="CR21" s="251">
        <v>7290</v>
      </c>
      <c r="CS21" s="251">
        <v>8683</v>
      </c>
      <c r="CT21" s="251">
        <v>1815.02</v>
      </c>
      <c r="CU21" s="251">
        <v>4142</v>
      </c>
      <c r="CV21" s="251">
        <v>20134</v>
      </c>
      <c r="CW21" s="251">
        <v>518</v>
      </c>
      <c r="CX21" s="251">
        <v>2212</v>
      </c>
      <c r="CY21" s="251">
        <v>1018</v>
      </c>
      <c r="CZ21" s="251">
        <v>6732</v>
      </c>
      <c r="DA21" s="251">
        <v>952</v>
      </c>
      <c r="DB21" s="251">
        <v>2169.14</v>
      </c>
      <c r="DC21" s="251">
        <v>4677.3500000000004</v>
      </c>
      <c r="DD21" s="251">
        <v>1167.26</v>
      </c>
      <c r="DE21" s="251">
        <v>1697.45</v>
      </c>
      <c r="DF21" s="251">
        <v>9200</v>
      </c>
      <c r="DG21" s="251">
        <v>1434.91</v>
      </c>
      <c r="DH21" s="251">
        <v>2268</v>
      </c>
      <c r="DI21" s="251">
        <v>0</v>
      </c>
      <c r="DJ21" s="251">
        <v>0</v>
      </c>
      <c r="DK21" s="251">
        <v>0</v>
      </c>
      <c r="DL21" s="251">
        <v>0</v>
      </c>
    </row>
    <row r="22" spans="1:116" s="245" customFormat="1">
      <c r="A22" s="248" t="s">
        <v>49</v>
      </c>
      <c r="B22" s="249">
        <v>-166014370.29999965</v>
      </c>
      <c r="C22" s="249">
        <v>-10518909.439999998</v>
      </c>
      <c r="D22" s="249">
        <v>-5191224.6400000025</v>
      </c>
      <c r="E22" s="249">
        <v>7045957.9099999983</v>
      </c>
      <c r="F22" s="249">
        <v>2876718.5400000005</v>
      </c>
      <c r="G22" s="249">
        <v>-20289820.709999971</v>
      </c>
      <c r="H22" s="249">
        <v>-139937091.95999977</v>
      </c>
      <c r="I22" s="249">
        <v>-154297581.99000001</v>
      </c>
      <c r="J22" s="249">
        <v>906333.71</v>
      </c>
      <c r="K22" s="249">
        <v>0</v>
      </c>
      <c r="L22" s="249">
        <v>-58237060.409999996</v>
      </c>
      <c r="M22" s="249">
        <v>-12001617.359999999</v>
      </c>
      <c r="N22" s="249">
        <v>17382556.829999998</v>
      </c>
      <c r="O22" s="249">
        <v>-6245209.04</v>
      </c>
      <c r="P22" s="249">
        <v>-1819021.83</v>
      </c>
      <c r="Q22" s="249">
        <v>-1522265.34</v>
      </c>
      <c r="R22" s="249">
        <v>-0.11</v>
      </c>
      <c r="S22" s="249">
        <v>-4142829.45</v>
      </c>
      <c r="T22" s="249">
        <v>209457785.55000001</v>
      </c>
      <c r="U22" s="249">
        <v>-7089109.3099999996</v>
      </c>
      <c r="V22" s="249">
        <v>21612960.449999999</v>
      </c>
      <c r="W22" s="249">
        <v>24502538.190000001</v>
      </c>
      <c r="X22" s="249">
        <v>-11639894.9</v>
      </c>
      <c r="Y22" s="249">
        <v>-9602996.3499999996</v>
      </c>
      <c r="Z22" s="249">
        <v>-76378240.709999993</v>
      </c>
      <c r="AA22" s="249">
        <v>357682.22</v>
      </c>
      <c r="AB22" s="249">
        <v>-3686681.9</v>
      </c>
      <c r="AC22" s="249">
        <v>361015.9</v>
      </c>
      <c r="AD22" s="249">
        <v>-4445656.72</v>
      </c>
      <c r="AE22" s="249">
        <v>-1025607.4</v>
      </c>
      <c r="AF22" s="249">
        <v>-1222231.6599999999</v>
      </c>
      <c r="AG22" s="249">
        <v>-1317720.3700000001</v>
      </c>
      <c r="AH22" s="249">
        <v>-664735.21</v>
      </c>
      <c r="AI22" s="249">
        <v>0</v>
      </c>
      <c r="AJ22" s="249">
        <v>-1365255.99</v>
      </c>
      <c r="AK22" s="249">
        <v>1310435.3500000001</v>
      </c>
      <c r="AL22" s="249">
        <v>7409145.9400000004</v>
      </c>
      <c r="AM22" s="249">
        <v>10028231.529999999</v>
      </c>
      <c r="AN22" s="249">
        <v>-1485232.82</v>
      </c>
      <c r="AO22" s="249">
        <v>-333789.01</v>
      </c>
      <c r="AP22" s="249">
        <v>-23282781.199999999</v>
      </c>
      <c r="AQ22" s="249">
        <v>-1882962.1</v>
      </c>
      <c r="AR22" s="249">
        <v>136988054.81</v>
      </c>
      <c r="AS22" s="249">
        <v>-1848103.6</v>
      </c>
      <c r="AT22" s="249">
        <v>99483577.640000001</v>
      </c>
      <c r="AU22" s="249">
        <v>3305109.59</v>
      </c>
      <c r="AV22" s="249">
        <v>3554739.53</v>
      </c>
      <c r="AW22" s="249">
        <v>3884830.42</v>
      </c>
      <c r="AX22" s="249">
        <v>4042358.95</v>
      </c>
      <c r="AY22" s="249">
        <v>4606200.07</v>
      </c>
      <c r="AZ22" s="249">
        <v>3788435.53</v>
      </c>
      <c r="BA22" s="249">
        <v>1046691.19</v>
      </c>
      <c r="BB22" s="249">
        <v>4860379.92</v>
      </c>
      <c r="BC22" s="249">
        <v>1315673.51</v>
      </c>
      <c r="BD22" s="249">
        <v>654055.75</v>
      </c>
      <c r="BE22" s="249">
        <v>3732857.47</v>
      </c>
      <c r="BF22" s="249">
        <v>21303756.359999999</v>
      </c>
      <c r="BG22" s="249">
        <v>934108.99</v>
      </c>
      <c r="BH22" s="249">
        <v>619638.42000000004</v>
      </c>
      <c r="BI22" s="249">
        <v>816982.74</v>
      </c>
      <c r="BJ22" s="249">
        <v>917346.63</v>
      </c>
      <c r="BK22" s="249">
        <v>900169</v>
      </c>
      <c r="BL22" s="249">
        <v>621449.48</v>
      </c>
      <c r="BM22" s="249">
        <v>1034506.86</v>
      </c>
      <c r="BN22" s="249">
        <v>321791.3</v>
      </c>
      <c r="BO22" s="249">
        <v>462300.36</v>
      </c>
      <c r="BP22" s="249">
        <v>859250.02</v>
      </c>
      <c r="BQ22" s="249">
        <v>-130058.35</v>
      </c>
      <c r="BR22" s="249">
        <v>172350.33</v>
      </c>
      <c r="BS22" s="249">
        <v>125609.06</v>
      </c>
      <c r="BT22" s="249">
        <v>-37599.18</v>
      </c>
      <c r="BU22" s="249">
        <v>-110009.56</v>
      </c>
      <c r="BV22" s="249">
        <v>361094.25</v>
      </c>
      <c r="BW22" s="249">
        <v>34721.629999999997</v>
      </c>
      <c r="BX22" s="249">
        <v>-1302862.81</v>
      </c>
      <c r="BY22" s="249">
        <v>-217658.6</v>
      </c>
      <c r="BZ22" s="249">
        <v>-338390.71</v>
      </c>
      <c r="CA22" s="249">
        <v>277311.26</v>
      </c>
      <c r="CB22" s="249">
        <v>-44891.41</v>
      </c>
      <c r="CC22" s="249">
        <v>221268.1</v>
      </c>
      <c r="CD22" s="249">
        <v>613755.80000000005</v>
      </c>
      <c r="CE22" s="249">
        <v>38695319.740000002</v>
      </c>
      <c r="CF22" s="249">
        <v>-105415.05</v>
      </c>
      <c r="CG22" s="249">
        <v>-209080.16</v>
      </c>
      <c r="CH22" s="249">
        <v>53977.279999999999</v>
      </c>
      <c r="CI22" s="249">
        <v>-69260.490000000005</v>
      </c>
      <c r="CJ22" s="249">
        <v>1297615.17</v>
      </c>
      <c r="CK22" s="249">
        <v>35048.19</v>
      </c>
      <c r="CL22" s="249">
        <v>158690.66</v>
      </c>
      <c r="CM22" s="249">
        <v>-378517.3</v>
      </c>
      <c r="CN22" s="249">
        <v>-334638.26</v>
      </c>
      <c r="CO22" s="249">
        <v>-157292.92000000001</v>
      </c>
      <c r="CP22" s="249">
        <v>-381069.27</v>
      </c>
      <c r="CQ22" s="249">
        <v>-327544.77</v>
      </c>
      <c r="CR22" s="249">
        <v>-211133.99</v>
      </c>
      <c r="CS22" s="249">
        <v>-328405.51</v>
      </c>
      <c r="CT22" s="249">
        <v>-203663.37</v>
      </c>
      <c r="CU22" s="249">
        <v>-183067.1</v>
      </c>
      <c r="CV22" s="249">
        <v>-247767.19</v>
      </c>
      <c r="CW22" s="249">
        <v>-316908.92</v>
      </c>
      <c r="CX22" s="249">
        <v>-340204.85</v>
      </c>
      <c r="CY22" s="249">
        <v>-456669.81</v>
      </c>
      <c r="CZ22" s="249">
        <v>-287405.96999999997</v>
      </c>
      <c r="DA22" s="249">
        <v>-345928.05</v>
      </c>
      <c r="DB22" s="249">
        <v>-285597.21000000002</v>
      </c>
      <c r="DC22" s="249">
        <v>190006.83</v>
      </c>
      <c r="DD22" s="249">
        <v>-211961.74</v>
      </c>
      <c r="DE22" s="249">
        <v>-555792.78</v>
      </c>
      <c r="DF22" s="249">
        <v>-214666.64</v>
      </c>
      <c r="DG22" s="249">
        <v>2412433.92</v>
      </c>
      <c r="DH22" s="249">
        <v>-250058.17</v>
      </c>
      <c r="DI22" s="249">
        <v>0</v>
      </c>
      <c r="DJ22" s="249">
        <v>-10180.129999999999</v>
      </c>
      <c r="DK22" s="249">
        <v>-82124.33</v>
      </c>
      <c r="DL22" s="249">
        <v>-72432.070000000007</v>
      </c>
    </row>
    <row r="23" spans="1:116" s="245" customFormat="1">
      <c r="A23" s="246" t="s">
        <v>50</v>
      </c>
      <c r="B23" s="249">
        <v>74966.34</v>
      </c>
      <c r="C23" s="250">
        <v>41749.07</v>
      </c>
      <c r="D23" s="250">
        <v>33217.269999999997</v>
      </c>
      <c r="E23" s="250">
        <v>0</v>
      </c>
      <c r="F23" s="250"/>
      <c r="G23" s="251">
        <v>0</v>
      </c>
      <c r="H23" s="252">
        <v>0</v>
      </c>
      <c r="I23" s="251">
        <v>0</v>
      </c>
      <c r="J23" s="251">
        <v>0</v>
      </c>
      <c r="K23" s="251">
        <v>0</v>
      </c>
      <c r="L23" s="251">
        <v>0</v>
      </c>
      <c r="M23" s="249">
        <v>20000</v>
      </c>
      <c r="N23" s="251">
        <v>0</v>
      </c>
      <c r="O23" s="251">
        <v>0.24</v>
      </c>
      <c r="P23" s="251">
        <v>0</v>
      </c>
      <c r="Q23" s="251">
        <v>0</v>
      </c>
      <c r="R23" s="251">
        <v>0</v>
      </c>
      <c r="S23" s="251">
        <v>0</v>
      </c>
      <c r="T23" s="251">
        <v>21748.83</v>
      </c>
      <c r="U23" s="251">
        <v>0</v>
      </c>
      <c r="V23" s="251">
        <v>0</v>
      </c>
      <c r="W23" s="251">
        <v>0</v>
      </c>
      <c r="X23" s="251">
        <v>0</v>
      </c>
      <c r="Y23" s="251">
        <v>0</v>
      </c>
      <c r="Z23" s="251">
        <v>0</v>
      </c>
      <c r="AA23" s="251">
        <v>0</v>
      </c>
      <c r="AB23" s="251">
        <v>0</v>
      </c>
      <c r="AC23" s="251">
        <v>20000</v>
      </c>
      <c r="AD23" s="251">
        <v>0</v>
      </c>
      <c r="AE23" s="251">
        <v>0</v>
      </c>
      <c r="AF23" s="251">
        <v>0</v>
      </c>
      <c r="AG23" s="251">
        <v>0</v>
      </c>
      <c r="AH23" s="251">
        <v>0</v>
      </c>
      <c r="AI23" s="251">
        <v>0</v>
      </c>
      <c r="AJ23" s="251">
        <v>0</v>
      </c>
      <c r="AK23" s="251">
        <v>0</v>
      </c>
      <c r="AL23" s="251">
        <v>0</v>
      </c>
      <c r="AM23" s="251">
        <v>0</v>
      </c>
      <c r="AN23" s="251">
        <v>0</v>
      </c>
      <c r="AO23" s="251">
        <v>0</v>
      </c>
      <c r="AP23" s="251">
        <v>0</v>
      </c>
      <c r="AQ23" s="251">
        <v>0</v>
      </c>
      <c r="AR23" s="251">
        <v>0</v>
      </c>
      <c r="AS23" s="251">
        <v>0</v>
      </c>
      <c r="AT23" s="251">
        <v>21748.83</v>
      </c>
      <c r="AU23" s="251">
        <v>0</v>
      </c>
      <c r="AV23" s="251">
        <v>0</v>
      </c>
      <c r="AW23" s="251">
        <v>0</v>
      </c>
      <c r="AX23" s="251">
        <v>0</v>
      </c>
      <c r="AY23" s="251">
        <v>0</v>
      </c>
      <c r="AZ23" s="251">
        <v>0</v>
      </c>
      <c r="BA23" s="251">
        <v>0</v>
      </c>
      <c r="BB23" s="251">
        <v>0</v>
      </c>
      <c r="BC23" s="251">
        <v>0</v>
      </c>
      <c r="BD23" s="251">
        <v>4160.8</v>
      </c>
      <c r="BE23" s="251">
        <v>0.09</v>
      </c>
      <c r="BF23" s="251">
        <v>0</v>
      </c>
      <c r="BG23" s="251">
        <v>1995.7</v>
      </c>
      <c r="BH23" s="251">
        <v>0</v>
      </c>
      <c r="BI23" s="251">
        <v>0</v>
      </c>
      <c r="BJ23" s="251">
        <v>0</v>
      </c>
      <c r="BK23" s="251">
        <v>0</v>
      </c>
      <c r="BL23" s="251">
        <v>0</v>
      </c>
      <c r="BM23" s="251">
        <v>0</v>
      </c>
      <c r="BN23" s="251">
        <v>3090.88</v>
      </c>
      <c r="BO23" s="251">
        <v>660</v>
      </c>
      <c r="BP23" s="251">
        <v>0</v>
      </c>
      <c r="BQ23" s="251">
        <v>0</v>
      </c>
      <c r="BR23" s="251">
        <v>0</v>
      </c>
      <c r="BS23" s="251">
        <v>0</v>
      </c>
      <c r="BT23" s="251">
        <v>0</v>
      </c>
      <c r="BU23" s="251">
        <v>0</v>
      </c>
      <c r="BV23" s="251">
        <v>10940</v>
      </c>
      <c r="BW23" s="251">
        <v>0</v>
      </c>
      <c r="BX23" s="251">
        <v>0</v>
      </c>
      <c r="BY23" s="251">
        <v>0</v>
      </c>
      <c r="BZ23" s="251">
        <v>0</v>
      </c>
      <c r="CA23" s="251">
        <v>0</v>
      </c>
      <c r="CB23" s="251">
        <v>0</v>
      </c>
      <c r="CC23" s="251">
        <v>0</v>
      </c>
      <c r="CD23" s="251">
        <v>0</v>
      </c>
      <c r="CE23" s="251">
        <v>0</v>
      </c>
      <c r="CF23" s="251">
        <v>0</v>
      </c>
      <c r="CG23" s="251">
        <v>0</v>
      </c>
      <c r="CH23" s="251">
        <v>0</v>
      </c>
      <c r="CI23" s="251">
        <v>0</v>
      </c>
      <c r="CJ23" s="251">
        <v>0</v>
      </c>
      <c r="CK23" s="251">
        <v>106.41</v>
      </c>
      <c r="CL23" s="251">
        <v>0</v>
      </c>
      <c r="CM23" s="251">
        <v>0</v>
      </c>
      <c r="CN23" s="251">
        <v>0</v>
      </c>
      <c r="CO23" s="251">
        <v>0</v>
      </c>
      <c r="CP23" s="251">
        <v>0</v>
      </c>
      <c r="CQ23" s="251">
        <v>794.95</v>
      </c>
      <c r="CR23" s="251">
        <v>0</v>
      </c>
      <c r="CS23" s="251">
        <v>0</v>
      </c>
      <c r="CT23" s="251">
        <v>0</v>
      </c>
      <c r="CU23" s="251">
        <v>0</v>
      </c>
      <c r="CV23" s="251">
        <v>0</v>
      </c>
      <c r="CW23" s="251">
        <v>0</v>
      </c>
      <c r="CX23" s="251">
        <v>0</v>
      </c>
      <c r="CY23" s="251">
        <v>0</v>
      </c>
      <c r="CZ23" s="251">
        <v>0</v>
      </c>
      <c r="DA23" s="251">
        <v>0</v>
      </c>
      <c r="DB23" s="251">
        <v>0</v>
      </c>
      <c r="DC23" s="251">
        <v>0</v>
      </c>
      <c r="DD23" s="251">
        <v>0</v>
      </c>
      <c r="DE23" s="251">
        <v>0</v>
      </c>
      <c r="DF23" s="251">
        <v>0</v>
      </c>
      <c r="DG23" s="251">
        <v>0</v>
      </c>
      <c r="DH23" s="251">
        <v>0</v>
      </c>
      <c r="DI23" s="251">
        <v>0</v>
      </c>
      <c r="DJ23" s="251">
        <v>0</v>
      </c>
      <c r="DK23" s="251">
        <v>0</v>
      </c>
      <c r="DL23" s="251">
        <v>0</v>
      </c>
    </row>
    <row r="24" spans="1:116" s="245" customFormat="1">
      <c r="A24" s="246" t="s">
        <v>51</v>
      </c>
      <c r="B24" s="249">
        <v>502503.18000000005</v>
      </c>
      <c r="C24" s="250">
        <v>403848.84</v>
      </c>
      <c r="D24" s="250">
        <v>98529.34</v>
      </c>
      <c r="E24" s="250">
        <v>125</v>
      </c>
      <c r="F24" s="250"/>
      <c r="G24" s="251">
        <v>0</v>
      </c>
      <c r="H24" s="252">
        <v>0</v>
      </c>
      <c r="I24" s="251">
        <v>382277.02</v>
      </c>
      <c r="J24" s="251">
        <v>0</v>
      </c>
      <c r="K24" s="251">
        <v>0</v>
      </c>
      <c r="L24" s="251">
        <v>1700</v>
      </c>
      <c r="M24" s="249">
        <v>778.78</v>
      </c>
      <c r="N24" s="251">
        <v>0</v>
      </c>
      <c r="O24" s="251">
        <v>0</v>
      </c>
      <c r="P24" s="251">
        <v>0</v>
      </c>
      <c r="Q24" s="251">
        <v>0</v>
      </c>
      <c r="R24" s="251">
        <v>0</v>
      </c>
      <c r="S24" s="251">
        <v>0</v>
      </c>
      <c r="T24" s="251">
        <v>19093.04</v>
      </c>
      <c r="U24" s="251">
        <v>450</v>
      </c>
      <c r="V24" s="251">
        <v>0</v>
      </c>
      <c r="W24" s="251">
        <v>0</v>
      </c>
      <c r="X24" s="251">
        <v>1250</v>
      </c>
      <c r="Y24" s="251">
        <v>0</v>
      </c>
      <c r="Z24" s="251">
        <v>0</v>
      </c>
      <c r="AA24" s="251">
        <v>0</v>
      </c>
      <c r="AB24" s="251">
        <v>0</v>
      </c>
      <c r="AC24" s="251">
        <v>778.78</v>
      </c>
      <c r="AD24" s="251">
        <v>0</v>
      </c>
      <c r="AE24" s="251">
        <v>0</v>
      </c>
      <c r="AF24" s="251">
        <v>0</v>
      </c>
      <c r="AG24" s="251">
        <v>0</v>
      </c>
      <c r="AH24" s="251">
        <v>0</v>
      </c>
      <c r="AI24" s="251">
        <v>0</v>
      </c>
      <c r="AJ24" s="251">
        <v>0</v>
      </c>
      <c r="AK24" s="251">
        <v>0</v>
      </c>
      <c r="AL24" s="251">
        <v>0</v>
      </c>
      <c r="AM24" s="251">
        <v>0</v>
      </c>
      <c r="AN24" s="251">
        <v>0</v>
      </c>
      <c r="AO24" s="251">
        <v>0</v>
      </c>
      <c r="AP24" s="251">
        <v>0</v>
      </c>
      <c r="AQ24" s="251">
        <v>0</v>
      </c>
      <c r="AR24" s="251">
        <v>0</v>
      </c>
      <c r="AS24" s="251">
        <v>0</v>
      </c>
      <c r="AT24" s="251">
        <v>19093.04</v>
      </c>
      <c r="AU24" s="251">
        <v>0</v>
      </c>
      <c r="AV24" s="251">
        <v>0</v>
      </c>
      <c r="AW24" s="251">
        <v>0</v>
      </c>
      <c r="AX24" s="251">
        <v>0</v>
      </c>
      <c r="AY24" s="251">
        <v>0</v>
      </c>
      <c r="AZ24" s="251">
        <v>0</v>
      </c>
      <c r="BA24" s="251">
        <v>0</v>
      </c>
      <c r="BB24" s="251">
        <v>0</v>
      </c>
      <c r="BC24" s="251">
        <v>0</v>
      </c>
      <c r="BD24" s="251">
        <v>4160.8</v>
      </c>
      <c r="BE24" s="251">
        <v>0</v>
      </c>
      <c r="BF24" s="251">
        <v>0</v>
      </c>
      <c r="BG24" s="251">
        <v>0</v>
      </c>
      <c r="BH24" s="251">
        <v>0</v>
      </c>
      <c r="BI24" s="251">
        <v>0</v>
      </c>
      <c r="BJ24" s="251">
        <v>0</v>
      </c>
      <c r="BK24" s="251">
        <v>0</v>
      </c>
      <c r="BL24" s="251">
        <v>0</v>
      </c>
      <c r="BM24" s="251">
        <v>0</v>
      </c>
      <c r="BN24" s="251">
        <v>3090.88</v>
      </c>
      <c r="BO24" s="251">
        <v>0</v>
      </c>
      <c r="BP24" s="251">
        <v>0</v>
      </c>
      <c r="BQ24" s="251">
        <v>0</v>
      </c>
      <c r="BR24" s="251">
        <v>0</v>
      </c>
      <c r="BS24" s="251">
        <v>0</v>
      </c>
      <c r="BT24" s="251">
        <v>0</v>
      </c>
      <c r="BU24" s="251">
        <v>0</v>
      </c>
      <c r="BV24" s="251">
        <v>10940</v>
      </c>
      <c r="BW24" s="251">
        <v>0</v>
      </c>
      <c r="BX24" s="251">
        <v>0</v>
      </c>
      <c r="BY24" s="251">
        <v>0</v>
      </c>
      <c r="BZ24" s="251">
        <v>0</v>
      </c>
      <c r="CA24" s="251">
        <v>0</v>
      </c>
      <c r="CB24" s="251">
        <v>0</v>
      </c>
      <c r="CC24" s="251">
        <v>0</v>
      </c>
      <c r="CD24" s="251">
        <v>0</v>
      </c>
      <c r="CE24" s="251">
        <v>0</v>
      </c>
      <c r="CF24" s="251">
        <v>0</v>
      </c>
      <c r="CG24" s="251">
        <v>0</v>
      </c>
      <c r="CH24" s="251">
        <v>0</v>
      </c>
      <c r="CI24" s="251">
        <v>0</v>
      </c>
      <c r="CJ24" s="251">
        <v>0</v>
      </c>
      <c r="CK24" s="251">
        <v>106.41</v>
      </c>
      <c r="CL24" s="251">
        <v>0</v>
      </c>
      <c r="CM24" s="251">
        <v>0</v>
      </c>
      <c r="CN24" s="251">
        <v>0</v>
      </c>
      <c r="CO24" s="251">
        <v>0</v>
      </c>
      <c r="CP24" s="251">
        <v>0</v>
      </c>
      <c r="CQ24" s="251">
        <v>794.95</v>
      </c>
      <c r="CR24" s="251">
        <v>0</v>
      </c>
      <c r="CS24" s="251">
        <v>0</v>
      </c>
      <c r="CT24" s="251">
        <v>0</v>
      </c>
      <c r="CU24" s="251">
        <v>0</v>
      </c>
      <c r="CV24" s="251">
        <v>0</v>
      </c>
      <c r="CW24" s="251">
        <v>0</v>
      </c>
      <c r="CX24" s="251">
        <v>0</v>
      </c>
      <c r="CY24" s="251">
        <v>0</v>
      </c>
      <c r="CZ24" s="251">
        <v>0</v>
      </c>
      <c r="DA24" s="251">
        <v>0</v>
      </c>
      <c r="DB24" s="251">
        <v>0</v>
      </c>
      <c r="DC24" s="251">
        <v>0</v>
      </c>
      <c r="DD24" s="251">
        <v>0</v>
      </c>
      <c r="DE24" s="251">
        <v>0</v>
      </c>
      <c r="DF24" s="251">
        <v>0</v>
      </c>
      <c r="DG24" s="251">
        <v>0</v>
      </c>
      <c r="DH24" s="251">
        <v>0</v>
      </c>
      <c r="DI24" s="251">
        <v>0</v>
      </c>
      <c r="DJ24" s="251">
        <v>0</v>
      </c>
      <c r="DK24" s="251">
        <v>0</v>
      </c>
      <c r="DL24" s="251">
        <v>0</v>
      </c>
    </row>
    <row r="25" spans="1:116" s="245" customFormat="1">
      <c r="A25" s="248" t="s">
        <v>52</v>
      </c>
      <c r="B25" s="249">
        <v>-166441907.13999966</v>
      </c>
      <c r="C25" s="249">
        <v>-10881009.209999997</v>
      </c>
      <c r="D25" s="249">
        <v>-5256536.7100000028</v>
      </c>
      <c r="E25" s="249">
        <v>7045832.9099999983</v>
      </c>
      <c r="F25" s="249">
        <v>2876718.5400000005</v>
      </c>
      <c r="G25" s="249">
        <v>-20289820.709999971</v>
      </c>
      <c r="H25" s="249">
        <v>-139937091.95999977</v>
      </c>
      <c r="I25" s="249">
        <v>-154679859.01000002</v>
      </c>
      <c r="J25" s="249">
        <v>906333.71</v>
      </c>
      <c r="K25" s="249">
        <v>0</v>
      </c>
      <c r="L25" s="249">
        <v>-58238760.409999996</v>
      </c>
      <c r="M25" s="249">
        <v>-11982396.140000001</v>
      </c>
      <c r="N25" s="249">
        <v>17382556.829999998</v>
      </c>
      <c r="O25" s="249">
        <v>-6245208.7999999998</v>
      </c>
      <c r="P25" s="249">
        <v>-1819021.83</v>
      </c>
      <c r="Q25" s="249">
        <v>-1522265.34</v>
      </c>
      <c r="R25" s="249">
        <v>-0.11</v>
      </c>
      <c r="S25" s="249">
        <v>-4142829.45</v>
      </c>
      <c r="T25" s="249">
        <v>209460441.34</v>
      </c>
      <c r="U25" s="249">
        <v>-7089559.3099999996</v>
      </c>
      <c r="V25" s="249">
        <v>21612960.449999999</v>
      </c>
      <c r="W25" s="249">
        <v>24502538.190000001</v>
      </c>
      <c r="X25" s="249">
        <v>-11641144.9</v>
      </c>
      <c r="Y25" s="249">
        <v>-9602996.3499999996</v>
      </c>
      <c r="Z25" s="249">
        <v>-76378240.709999993</v>
      </c>
      <c r="AA25" s="249">
        <v>357682.22</v>
      </c>
      <c r="AB25" s="249">
        <v>-3686681.9</v>
      </c>
      <c r="AC25" s="249">
        <v>380237.12</v>
      </c>
      <c r="AD25" s="249">
        <v>-4445656.72</v>
      </c>
      <c r="AE25" s="249">
        <v>-1025607.4</v>
      </c>
      <c r="AF25" s="249">
        <v>-1222231.6599999999</v>
      </c>
      <c r="AG25" s="249">
        <v>-1317720.3700000001</v>
      </c>
      <c r="AH25" s="249">
        <v>-664735.21</v>
      </c>
      <c r="AI25" s="249">
        <v>0</v>
      </c>
      <c r="AJ25" s="249">
        <v>-1365255.99</v>
      </c>
      <c r="AK25" s="249">
        <v>1310435.3500000001</v>
      </c>
      <c r="AL25" s="249">
        <v>7409145.9400000004</v>
      </c>
      <c r="AM25" s="249">
        <v>10028231.529999999</v>
      </c>
      <c r="AN25" s="249">
        <v>-1485232.82</v>
      </c>
      <c r="AO25" s="249">
        <v>-333789.01</v>
      </c>
      <c r="AP25" s="249">
        <v>-23282781.199999999</v>
      </c>
      <c r="AQ25" s="249">
        <v>-1882962.1</v>
      </c>
      <c r="AR25" s="249">
        <v>136988054.81</v>
      </c>
      <c r="AS25" s="249">
        <v>-1848103.6</v>
      </c>
      <c r="AT25" s="249">
        <v>99486233.430000007</v>
      </c>
      <c r="AU25" s="249">
        <v>3305109.59</v>
      </c>
      <c r="AV25" s="249">
        <v>3554739.53</v>
      </c>
      <c r="AW25" s="249">
        <v>3884830.42</v>
      </c>
      <c r="AX25" s="249">
        <v>4042358.95</v>
      </c>
      <c r="AY25" s="249">
        <v>4606200.07</v>
      </c>
      <c r="AZ25" s="249">
        <v>3788435.53</v>
      </c>
      <c r="BA25" s="249">
        <v>1046691.19</v>
      </c>
      <c r="BB25" s="249">
        <v>4860379.92</v>
      </c>
      <c r="BC25" s="249">
        <v>1315673.51</v>
      </c>
      <c r="BD25" s="249">
        <v>654055.75</v>
      </c>
      <c r="BE25" s="249">
        <v>3732857.56</v>
      </c>
      <c r="BF25" s="249">
        <v>21303756.359999999</v>
      </c>
      <c r="BG25" s="249">
        <v>936104.69</v>
      </c>
      <c r="BH25" s="249">
        <v>619638.42000000004</v>
      </c>
      <c r="BI25" s="249">
        <v>816982.74</v>
      </c>
      <c r="BJ25" s="249">
        <v>917346.63</v>
      </c>
      <c r="BK25" s="249">
        <v>900169</v>
      </c>
      <c r="BL25" s="249">
        <v>621449.48</v>
      </c>
      <c r="BM25" s="249">
        <v>1034506.86</v>
      </c>
      <c r="BN25" s="249">
        <v>321791.3</v>
      </c>
      <c r="BO25" s="249">
        <v>462960.36</v>
      </c>
      <c r="BP25" s="249">
        <v>859250.02</v>
      </c>
      <c r="BQ25" s="249">
        <v>-130058.35</v>
      </c>
      <c r="BR25" s="249">
        <v>172350.33</v>
      </c>
      <c r="BS25" s="249">
        <v>125609.06</v>
      </c>
      <c r="BT25" s="249">
        <v>-37599.18</v>
      </c>
      <c r="BU25" s="249">
        <v>-110009.56</v>
      </c>
      <c r="BV25" s="249">
        <v>361094.25</v>
      </c>
      <c r="BW25" s="249">
        <v>34721.629999999997</v>
      </c>
      <c r="BX25" s="249">
        <v>-1302862.81</v>
      </c>
      <c r="BY25" s="249">
        <v>-217658.6</v>
      </c>
      <c r="BZ25" s="249">
        <v>-338390.71</v>
      </c>
      <c r="CA25" s="249">
        <v>277311.26</v>
      </c>
      <c r="CB25" s="249">
        <v>-44891.41</v>
      </c>
      <c r="CC25" s="249">
        <v>221268.1</v>
      </c>
      <c r="CD25" s="249">
        <v>613755.80000000005</v>
      </c>
      <c r="CE25" s="249">
        <v>38695319.740000002</v>
      </c>
      <c r="CF25" s="249">
        <v>-105415.05</v>
      </c>
      <c r="CG25" s="249">
        <v>-209080.16</v>
      </c>
      <c r="CH25" s="249">
        <v>53977.279999999999</v>
      </c>
      <c r="CI25" s="249">
        <v>-69260.490000000005</v>
      </c>
      <c r="CJ25" s="249">
        <v>1297615.17</v>
      </c>
      <c r="CK25" s="249">
        <v>35048.19</v>
      </c>
      <c r="CL25" s="249">
        <v>158690.66</v>
      </c>
      <c r="CM25" s="249">
        <v>-378517.3</v>
      </c>
      <c r="CN25" s="249">
        <v>-334638.26</v>
      </c>
      <c r="CO25" s="249">
        <v>-157292.92000000001</v>
      </c>
      <c r="CP25" s="249">
        <v>-381069.27</v>
      </c>
      <c r="CQ25" s="249">
        <v>-327544.77</v>
      </c>
      <c r="CR25" s="249">
        <v>-211133.99</v>
      </c>
      <c r="CS25" s="249">
        <v>-328405.51</v>
      </c>
      <c r="CT25" s="249">
        <v>-203663.37</v>
      </c>
      <c r="CU25" s="249">
        <v>-183067.1</v>
      </c>
      <c r="CV25" s="249">
        <v>-247767.19</v>
      </c>
      <c r="CW25" s="249">
        <v>-316908.92</v>
      </c>
      <c r="CX25" s="249">
        <v>-340204.85</v>
      </c>
      <c r="CY25" s="249">
        <v>-456669.81</v>
      </c>
      <c r="CZ25" s="249">
        <v>-287405.96999999997</v>
      </c>
      <c r="DA25" s="249">
        <v>-345928.05</v>
      </c>
      <c r="DB25" s="249">
        <v>-285597.21000000002</v>
      </c>
      <c r="DC25" s="249">
        <v>190006.83</v>
      </c>
      <c r="DD25" s="249">
        <v>-211961.74</v>
      </c>
      <c r="DE25" s="249">
        <v>-555792.78</v>
      </c>
      <c r="DF25" s="249">
        <v>-214666.64</v>
      </c>
      <c r="DG25" s="249">
        <v>2412433.92</v>
      </c>
      <c r="DH25" s="249">
        <v>-250058.17</v>
      </c>
      <c r="DI25" s="249">
        <v>0</v>
      </c>
      <c r="DJ25" s="249">
        <v>-10180.129999999999</v>
      </c>
      <c r="DK25" s="249">
        <v>-82124.33</v>
      </c>
      <c r="DL25" s="249">
        <v>-72432.070000000007</v>
      </c>
    </row>
    <row r="26" spans="1:116" s="245" customFormat="1">
      <c r="A26" s="246" t="s">
        <v>1077</v>
      </c>
      <c r="B26" s="249">
        <v>-40845546.749999978</v>
      </c>
      <c r="C26" s="251">
        <v>-1198294.6599999999</v>
      </c>
      <c r="D26" s="251">
        <v>-1227595.96</v>
      </c>
      <c r="E26" s="251"/>
      <c r="F26" s="251">
        <v>711294.63</v>
      </c>
      <c r="G26" s="251">
        <v>0</v>
      </c>
      <c r="H26" s="252">
        <v>-39130950.759999976</v>
      </c>
      <c r="I26" s="251">
        <v>-1198294.6599999999</v>
      </c>
      <c r="J26" s="251">
        <v>0</v>
      </c>
      <c r="K26" s="251">
        <v>0</v>
      </c>
      <c r="L26" s="251">
        <v>0</v>
      </c>
      <c r="M26" s="249">
        <v>0</v>
      </c>
      <c r="N26" s="251">
        <v>0</v>
      </c>
      <c r="O26" s="251">
        <v>0</v>
      </c>
      <c r="P26" s="251">
        <v>0</v>
      </c>
      <c r="Q26" s="251">
        <v>0</v>
      </c>
      <c r="R26" s="251">
        <v>0</v>
      </c>
      <c r="S26" s="251">
        <v>0</v>
      </c>
      <c r="T26" s="251">
        <v>0</v>
      </c>
      <c r="U26" s="251">
        <v>0</v>
      </c>
      <c r="V26" s="251">
        <v>0</v>
      </c>
      <c r="W26" s="251">
        <v>0</v>
      </c>
      <c r="X26" s="251">
        <v>0</v>
      </c>
      <c r="Y26" s="251">
        <v>0</v>
      </c>
      <c r="Z26" s="251">
        <v>0</v>
      </c>
      <c r="AA26" s="251">
        <v>0</v>
      </c>
      <c r="AB26" s="251">
        <v>0</v>
      </c>
      <c r="AC26" s="251">
        <v>0</v>
      </c>
      <c r="AD26" s="251">
        <v>0</v>
      </c>
      <c r="AE26" s="251">
        <v>0</v>
      </c>
      <c r="AF26" s="251">
        <v>0</v>
      </c>
      <c r="AG26" s="251">
        <v>0</v>
      </c>
      <c r="AH26" s="251">
        <v>0</v>
      </c>
      <c r="AI26" s="251">
        <v>0</v>
      </c>
      <c r="AJ26" s="251">
        <v>0</v>
      </c>
      <c r="AK26" s="251">
        <v>0</v>
      </c>
      <c r="AL26" s="251">
        <v>0</v>
      </c>
      <c r="AM26" s="251">
        <v>0</v>
      </c>
      <c r="AN26" s="251">
        <v>0</v>
      </c>
      <c r="AO26" s="251">
        <v>0</v>
      </c>
      <c r="AP26" s="251">
        <v>0</v>
      </c>
      <c r="AQ26" s="251">
        <v>0</v>
      </c>
      <c r="AR26" s="251">
        <v>0</v>
      </c>
      <c r="AS26" s="251">
        <v>0</v>
      </c>
      <c r="AT26" s="251">
        <v>0</v>
      </c>
      <c r="AU26" s="251">
        <v>0</v>
      </c>
      <c r="AV26" s="251">
        <v>0</v>
      </c>
      <c r="AW26" s="251">
        <v>0</v>
      </c>
      <c r="AX26" s="251">
        <v>0</v>
      </c>
      <c r="AY26" s="251">
        <v>0</v>
      </c>
      <c r="AZ26" s="251">
        <v>0</v>
      </c>
      <c r="BA26" s="251">
        <v>0</v>
      </c>
      <c r="BB26" s="251">
        <v>0</v>
      </c>
      <c r="BC26" s="251">
        <v>0</v>
      </c>
      <c r="BD26" s="251">
        <v>0</v>
      </c>
      <c r="BE26" s="251">
        <v>0</v>
      </c>
      <c r="BF26" s="251">
        <v>0</v>
      </c>
      <c r="BG26" s="251">
        <v>0</v>
      </c>
      <c r="BH26" s="251">
        <v>0</v>
      </c>
      <c r="BI26" s="251">
        <v>0</v>
      </c>
      <c r="BJ26" s="251">
        <v>0</v>
      </c>
      <c r="BK26" s="251">
        <v>0</v>
      </c>
      <c r="BL26" s="251">
        <v>0</v>
      </c>
      <c r="BM26" s="251">
        <v>0</v>
      </c>
      <c r="BN26" s="251">
        <v>0</v>
      </c>
      <c r="BO26" s="251">
        <v>0</v>
      </c>
      <c r="BP26" s="251">
        <v>0</v>
      </c>
      <c r="BQ26" s="251">
        <v>0</v>
      </c>
      <c r="BR26" s="251">
        <v>0</v>
      </c>
      <c r="BS26" s="251">
        <v>0</v>
      </c>
      <c r="BT26" s="251">
        <v>0</v>
      </c>
      <c r="BU26" s="251">
        <v>0</v>
      </c>
      <c r="BV26" s="251">
        <v>0</v>
      </c>
      <c r="BW26" s="251">
        <v>0</v>
      </c>
      <c r="BX26" s="251">
        <v>0</v>
      </c>
      <c r="BY26" s="251">
        <v>0</v>
      </c>
      <c r="BZ26" s="251">
        <v>0</v>
      </c>
      <c r="CA26" s="251">
        <v>0</v>
      </c>
      <c r="CB26" s="251">
        <v>0</v>
      </c>
      <c r="CC26" s="251">
        <v>0</v>
      </c>
      <c r="CD26" s="251">
        <v>0</v>
      </c>
      <c r="CE26" s="251">
        <v>0</v>
      </c>
      <c r="CF26" s="251">
        <v>0</v>
      </c>
      <c r="CG26" s="251">
        <v>0</v>
      </c>
      <c r="CH26" s="251">
        <v>0</v>
      </c>
      <c r="CI26" s="251">
        <v>0</v>
      </c>
      <c r="CJ26" s="251">
        <v>0</v>
      </c>
      <c r="CK26" s="251">
        <v>0</v>
      </c>
      <c r="CL26" s="251">
        <v>0</v>
      </c>
      <c r="CM26" s="251">
        <v>0</v>
      </c>
      <c r="CN26" s="251">
        <v>0</v>
      </c>
      <c r="CO26" s="251">
        <v>0</v>
      </c>
      <c r="CP26" s="251">
        <v>0</v>
      </c>
      <c r="CQ26" s="251">
        <v>0</v>
      </c>
      <c r="CR26" s="251">
        <v>0</v>
      </c>
      <c r="CS26" s="251">
        <v>0</v>
      </c>
      <c r="CT26" s="251">
        <v>0</v>
      </c>
      <c r="CU26" s="251">
        <v>0</v>
      </c>
      <c r="CV26" s="251">
        <v>0</v>
      </c>
      <c r="CW26" s="251">
        <v>0</v>
      </c>
      <c r="CX26" s="251">
        <v>0</v>
      </c>
      <c r="CY26" s="251">
        <v>0</v>
      </c>
      <c r="CZ26" s="251">
        <v>0</v>
      </c>
      <c r="DA26" s="251">
        <v>0</v>
      </c>
      <c r="DB26" s="251">
        <v>0</v>
      </c>
      <c r="DC26" s="251">
        <v>0</v>
      </c>
      <c r="DD26" s="251">
        <v>0</v>
      </c>
      <c r="DE26" s="251">
        <v>0</v>
      </c>
      <c r="DF26" s="251">
        <v>0</v>
      </c>
      <c r="DG26" s="251">
        <v>0</v>
      </c>
      <c r="DH26" s="251">
        <v>0</v>
      </c>
      <c r="DI26" s="251">
        <v>0</v>
      </c>
      <c r="DJ26" s="251">
        <v>0</v>
      </c>
      <c r="DK26" s="251">
        <v>0</v>
      </c>
      <c r="DL26" s="251">
        <v>0</v>
      </c>
    </row>
    <row r="27" spans="1:116" s="245" customFormat="1">
      <c r="A27" s="248" t="s">
        <v>54</v>
      </c>
      <c r="B27" s="249">
        <v>-125596360.38999969</v>
      </c>
      <c r="C27" s="249">
        <v>-9682714.549999997</v>
      </c>
      <c r="D27" s="249">
        <v>-4028940.7500000028</v>
      </c>
      <c r="E27" s="249">
        <v>7045832.9099999983</v>
      </c>
      <c r="F27" s="249">
        <v>2165423.9100000006</v>
      </c>
      <c r="G27" s="249">
        <v>-20289820.709999971</v>
      </c>
      <c r="H27" s="249">
        <v>-100806141.19999979</v>
      </c>
      <c r="I27" s="249">
        <v>-153481564.35000002</v>
      </c>
      <c r="J27" s="249">
        <v>906333.71</v>
      </c>
      <c r="K27" s="249">
        <v>0</v>
      </c>
      <c r="L27" s="249">
        <v>-58238760.409999996</v>
      </c>
      <c r="M27" s="249">
        <v>-11982396.140000001</v>
      </c>
      <c r="N27" s="249">
        <v>17382556.829999998</v>
      </c>
      <c r="O27" s="249">
        <v>-6245208.7999999998</v>
      </c>
      <c r="P27" s="249">
        <v>-1819021.83</v>
      </c>
      <c r="Q27" s="249">
        <v>-1522265.34</v>
      </c>
      <c r="R27" s="249">
        <v>-0.11</v>
      </c>
      <c r="S27" s="249">
        <v>-4142829.45</v>
      </c>
      <c r="T27" s="249">
        <v>209460441.34</v>
      </c>
      <c r="U27" s="249">
        <v>-7089559.3099999996</v>
      </c>
      <c r="V27" s="249">
        <v>21612960.449999999</v>
      </c>
      <c r="W27" s="249">
        <v>24502538.190000001</v>
      </c>
      <c r="X27" s="249">
        <v>-11641144.9</v>
      </c>
      <c r="Y27" s="249">
        <v>-9602996.3499999996</v>
      </c>
      <c r="Z27" s="249">
        <v>-76378240.709999993</v>
      </c>
      <c r="AA27" s="249">
        <v>357682.22</v>
      </c>
      <c r="AB27" s="249">
        <v>-3686681.9</v>
      </c>
      <c r="AC27" s="249">
        <v>380237.12</v>
      </c>
      <c r="AD27" s="249">
        <v>-4445656.72</v>
      </c>
      <c r="AE27" s="249">
        <v>-1025607.4</v>
      </c>
      <c r="AF27" s="249">
        <v>-1222231.6599999999</v>
      </c>
      <c r="AG27" s="249">
        <v>-1317720.3700000001</v>
      </c>
      <c r="AH27" s="249">
        <v>-664735.21</v>
      </c>
      <c r="AI27" s="249">
        <v>0</v>
      </c>
      <c r="AJ27" s="249">
        <v>-1365255.99</v>
      </c>
      <c r="AK27" s="249">
        <v>1310435.3500000001</v>
      </c>
      <c r="AL27" s="249">
        <v>7409145.9400000004</v>
      </c>
      <c r="AM27" s="249">
        <v>10028231.529999999</v>
      </c>
      <c r="AN27" s="249">
        <v>-1485232.82</v>
      </c>
      <c r="AO27" s="249">
        <v>-333789.01</v>
      </c>
      <c r="AP27" s="249">
        <v>-23282781.199999999</v>
      </c>
      <c r="AQ27" s="249">
        <v>-1882962.1</v>
      </c>
      <c r="AR27" s="249">
        <v>136988054.81</v>
      </c>
      <c r="AS27" s="249">
        <v>-1848103.6</v>
      </c>
      <c r="AT27" s="249">
        <v>99486233.430000007</v>
      </c>
      <c r="AU27" s="249">
        <v>3305109.59</v>
      </c>
      <c r="AV27" s="249">
        <v>3554739.53</v>
      </c>
      <c r="AW27" s="249">
        <v>3884830.42</v>
      </c>
      <c r="AX27" s="249">
        <v>4042358.95</v>
      </c>
      <c r="AY27" s="249">
        <v>4606200.07</v>
      </c>
      <c r="AZ27" s="249">
        <v>3788435.53</v>
      </c>
      <c r="BA27" s="249">
        <v>1046691.19</v>
      </c>
      <c r="BB27" s="249">
        <v>4860379.92</v>
      </c>
      <c r="BC27" s="249">
        <v>1315673.51</v>
      </c>
      <c r="BD27" s="249">
        <v>654055.75</v>
      </c>
      <c r="BE27" s="249">
        <v>3732857.56</v>
      </c>
      <c r="BF27" s="249">
        <v>21303756.359999999</v>
      </c>
      <c r="BG27" s="249">
        <v>936104.69</v>
      </c>
      <c r="BH27" s="249">
        <v>619638.42000000004</v>
      </c>
      <c r="BI27" s="249">
        <v>816982.74</v>
      </c>
      <c r="BJ27" s="249">
        <v>917346.63</v>
      </c>
      <c r="BK27" s="249">
        <v>900169</v>
      </c>
      <c r="BL27" s="249">
        <v>621449.48</v>
      </c>
      <c r="BM27" s="249">
        <v>1034506.86</v>
      </c>
      <c r="BN27" s="249">
        <v>321791.3</v>
      </c>
      <c r="BO27" s="249">
        <v>462960.36</v>
      </c>
      <c r="BP27" s="249">
        <v>859250.02</v>
      </c>
      <c r="BQ27" s="249">
        <v>-130058.35</v>
      </c>
      <c r="BR27" s="249">
        <v>172350.33</v>
      </c>
      <c r="BS27" s="249">
        <v>125609.06</v>
      </c>
      <c r="BT27" s="249">
        <v>-37599.18</v>
      </c>
      <c r="BU27" s="249">
        <v>-110009.56</v>
      </c>
      <c r="BV27" s="249">
        <v>361094.25</v>
      </c>
      <c r="BW27" s="249">
        <v>34721.629999999997</v>
      </c>
      <c r="BX27" s="249">
        <v>-1302862.81</v>
      </c>
      <c r="BY27" s="249">
        <v>-217658.6</v>
      </c>
      <c r="BZ27" s="249">
        <v>-338390.71</v>
      </c>
      <c r="CA27" s="249">
        <v>277311.26</v>
      </c>
      <c r="CB27" s="249">
        <v>-44891.41</v>
      </c>
      <c r="CC27" s="249">
        <v>221268.1</v>
      </c>
      <c r="CD27" s="249">
        <v>613755.80000000005</v>
      </c>
      <c r="CE27" s="249">
        <v>38695319.740000002</v>
      </c>
      <c r="CF27" s="249">
        <v>-105415.05</v>
      </c>
      <c r="CG27" s="249">
        <v>-209080.16</v>
      </c>
      <c r="CH27" s="249">
        <v>53977.279999999999</v>
      </c>
      <c r="CI27" s="249">
        <v>-69260.490000000005</v>
      </c>
      <c r="CJ27" s="249">
        <v>1297615.17</v>
      </c>
      <c r="CK27" s="249">
        <v>35048.19</v>
      </c>
      <c r="CL27" s="249">
        <v>158690.66</v>
      </c>
      <c r="CM27" s="249">
        <v>-378517.3</v>
      </c>
      <c r="CN27" s="249">
        <v>-334638.26</v>
      </c>
      <c r="CO27" s="249">
        <v>-157292.92000000001</v>
      </c>
      <c r="CP27" s="249">
        <v>-381069.27</v>
      </c>
      <c r="CQ27" s="249">
        <v>-327544.77</v>
      </c>
      <c r="CR27" s="249">
        <v>-211133.99</v>
      </c>
      <c r="CS27" s="249">
        <v>-328405.51</v>
      </c>
      <c r="CT27" s="249">
        <v>-203663.37</v>
      </c>
      <c r="CU27" s="249">
        <v>-183067.1</v>
      </c>
      <c r="CV27" s="249">
        <v>-247767.19</v>
      </c>
      <c r="CW27" s="249">
        <v>-316908.92</v>
      </c>
      <c r="CX27" s="249">
        <v>-340204.85</v>
      </c>
      <c r="CY27" s="249">
        <v>-456669.81</v>
      </c>
      <c r="CZ27" s="249">
        <v>-287405.96999999997</v>
      </c>
      <c r="DA27" s="249">
        <v>-345928.05</v>
      </c>
      <c r="DB27" s="249">
        <v>-285597.21000000002</v>
      </c>
      <c r="DC27" s="249">
        <v>190006.83</v>
      </c>
      <c r="DD27" s="249">
        <v>-211961.74</v>
      </c>
      <c r="DE27" s="249">
        <v>-555792.78</v>
      </c>
      <c r="DF27" s="249">
        <v>-214666.64</v>
      </c>
      <c r="DG27" s="249">
        <v>2412433.92</v>
      </c>
      <c r="DH27" s="249">
        <v>-250058.17</v>
      </c>
      <c r="DI27" s="249">
        <v>0</v>
      </c>
      <c r="DJ27" s="249">
        <v>-10180.129999999999</v>
      </c>
      <c r="DK27" s="249">
        <v>-82124.33</v>
      </c>
      <c r="DL27" s="249">
        <v>-72432.070000000007</v>
      </c>
    </row>
    <row r="28" spans="1:116" s="245" customFormat="1">
      <c r="A28" s="248" t="s">
        <v>814</v>
      </c>
      <c r="B28" s="249"/>
      <c r="C28" s="249"/>
      <c r="D28" s="249"/>
      <c r="E28" s="249"/>
      <c r="F28" s="249"/>
      <c r="G28" s="249"/>
      <c r="H28" s="249">
        <v>0</v>
      </c>
      <c r="I28" s="249"/>
      <c r="J28" s="249"/>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49"/>
      <c r="AI28" s="249"/>
      <c r="AJ28" s="249"/>
      <c r="AK28" s="249"/>
      <c r="AL28" s="249"/>
      <c r="AM28" s="249"/>
      <c r="AN28" s="249"/>
      <c r="AO28" s="249"/>
      <c r="AP28" s="249"/>
      <c r="AQ28" s="249"/>
      <c r="AR28" s="249"/>
      <c r="AS28" s="249"/>
      <c r="AT28" s="249"/>
      <c r="AU28" s="249"/>
      <c r="AV28" s="249"/>
      <c r="AW28" s="249"/>
      <c r="AX28" s="249"/>
      <c r="AY28" s="249"/>
      <c r="AZ28" s="249"/>
      <c r="BA28" s="249"/>
      <c r="BB28" s="249"/>
      <c r="BC28" s="249"/>
      <c r="BD28" s="249"/>
      <c r="BE28" s="249"/>
      <c r="BF28" s="249"/>
      <c r="BG28" s="249"/>
      <c r="BH28" s="249"/>
      <c r="BI28" s="249"/>
      <c r="BJ28" s="249"/>
      <c r="BK28" s="249"/>
      <c r="BL28" s="249"/>
      <c r="BM28" s="249"/>
      <c r="BN28" s="249"/>
      <c r="BO28" s="249"/>
      <c r="BP28" s="249"/>
      <c r="BQ28" s="249"/>
      <c r="BR28" s="249"/>
      <c r="BS28" s="249"/>
      <c r="BT28" s="249"/>
      <c r="BU28" s="249"/>
      <c r="BV28" s="249"/>
      <c r="BW28" s="249"/>
      <c r="BX28" s="249"/>
      <c r="BY28" s="249"/>
      <c r="BZ28" s="249"/>
      <c r="CA28" s="249"/>
      <c r="CB28" s="249"/>
      <c r="CC28" s="249"/>
      <c r="CD28" s="249"/>
      <c r="CE28" s="249"/>
      <c r="CF28" s="249"/>
      <c r="CG28" s="249"/>
      <c r="CH28" s="249"/>
      <c r="CI28" s="249"/>
      <c r="CJ28" s="249"/>
      <c r="CK28" s="249"/>
      <c r="CL28" s="249"/>
      <c r="CM28" s="249"/>
      <c r="CN28" s="249"/>
      <c r="CO28" s="249"/>
      <c r="CP28" s="249"/>
      <c r="CQ28" s="249"/>
      <c r="CR28" s="249"/>
      <c r="CS28" s="249"/>
      <c r="CT28" s="249"/>
      <c r="CU28" s="249"/>
      <c r="CV28" s="249"/>
      <c r="CW28" s="249"/>
      <c r="CX28" s="249"/>
      <c r="CY28" s="249"/>
      <c r="CZ28" s="249"/>
      <c r="DA28" s="249"/>
      <c r="DB28" s="249"/>
      <c r="DC28" s="249"/>
      <c r="DD28" s="249"/>
      <c r="DE28" s="249"/>
      <c r="DF28" s="249"/>
      <c r="DG28" s="249"/>
      <c r="DH28" s="249"/>
      <c r="DI28" s="249"/>
      <c r="DJ28" s="249"/>
      <c r="DK28" s="249"/>
      <c r="DL28" s="249"/>
    </row>
    <row r="29" spans="1:116" s="245" customFormat="1">
      <c r="A29" s="246" t="s">
        <v>815</v>
      </c>
      <c r="B29" s="253"/>
      <c r="C29" s="251"/>
      <c r="D29" s="251"/>
      <c r="E29" s="251"/>
      <c r="F29" s="251"/>
      <c r="G29" s="251"/>
      <c r="H29" s="252"/>
      <c r="I29" s="251"/>
      <c r="J29" s="251"/>
      <c r="K29" s="251"/>
      <c r="L29" s="251"/>
      <c r="M29" s="249"/>
      <c r="N29" s="251"/>
      <c r="O29" s="251"/>
      <c r="P29" s="251"/>
      <c r="Q29" s="251"/>
      <c r="R29" s="251"/>
      <c r="S29" s="251"/>
      <c r="T29" s="251"/>
      <c r="U29" s="251"/>
      <c r="V29" s="251"/>
      <c r="W29" s="251"/>
      <c r="X29" s="251"/>
      <c r="Y29" s="251"/>
      <c r="Z29" s="251"/>
      <c r="AA29" s="251"/>
      <c r="AB29" s="251"/>
      <c r="AC29" s="251"/>
      <c r="AD29" s="251"/>
      <c r="AE29" s="251"/>
      <c r="AF29" s="251"/>
      <c r="AG29" s="251"/>
      <c r="AH29" s="251"/>
      <c r="AI29" s="251"/>
      <c r="AJ29" s="251"/>
      <c r="AK29" s="251"/>
      <c r="AL29" s="251"/>
      <c r="AM29" s="251"/>
      <c r="AN29" s="251"/>
      <c r="AO29" s="251"/>
      <c r="AP29" s="251"/>
      <c r="AQ29" s="251"/>
      <c r="AR29" s="251"/>
      <c r="AS29" s="251"/>
      <c r="AT29" s="251"/>
      <c r="AU29" s="251"/>
      <c r="AV29" s="251"/>
      <c r="AW29" s="251"/>
      <c r="AX29" s="251"/>
      <c r="AY29" s="251"/>
      <c r="AZ29" s="251"/>
      <c r="BA29" s="251"/>
      <c r="BB29" s="251"/>
      <c r="BC29" s="251"/>
      <c r="BD29" s="251"/>
      <c r="BE29" s="251"/>
      <c r="BF29" s="251"/>
      <c r="BG29" s="251"/>
      <c r="BH29" s="251"/>
      <c r="BI29" s="251"/>
      <c r="BJ29" s="251"/>
      <c r="BK29" s="251"/>
      <c r="BL29" s="251"/>
      <c r="BM29" s="251"/>
      <c r="BN29" s="251"/>
      <c r="BO29" s="251"/>
      <c r="BP29" s="251"/>
      <c r="BQ29" s="251"/>
      <c r="BR29" s="251"/>
      <c r="BS29" s="251"/>
      <c r="BT29" s="251"/>
      <c r="BU29" s="251"/>
      <c r="BV29" s="251"/>
      <c r="BW29" s="251"/>
      <c r="BX29" s="251"/>
      <c r="BY29" s="251"/>
      <c r="BZ29" s="251"/>
      <c r="CA29" s="251"/>
      <c r="CB29" s="251"/>
      <c r="CC29" s="251"/>
      <c r="CD29" s="251"/>
      <c r="CE29" s="251"/>
      <c r="CF29" s="251"/>
      <c r="CG29" s="251"/>
      <c r="CH29" s="251"/>
      <c r="CI29" s="251"/>
      <c r="CJ29" s="251"/>
      <c r="CK29" s="251"/>
      <c r="CL29" s="251"/>
      <c r="CM29" s="251"/>
      <c r="CN29" s="251"/>
      <c r="CO29" s="251"/>
      <c r="CP29" s="251"/>
      <c r="CQ29" s="251"/>
      <c r="CR29" s="251"/>
      <c r="CS29" s="251"/>
      <c r="CT29" s="251"/>
      <c r="CU29" s="251"/>
      <c r="CV29" s="251"/>
      <c r="CW29" s="251"/>
      <c r="CX29" s="251"/>
      <c r="CY29" s="251"/>
      <c r="CZ29" s="251"/>
      <c r="DA29" s="251"/>
      <c r="DB29" s="251"/>
      <c r="DC29" s="251"/>
      <c r="DD29" s="251"/>
      <c r="DE29" s="251"/>
      <c r="DF29" s="251"/>
      <c r="DG29" s="251"/>
      <c r="DH29" s="251"/>
      <c r="DI29" s="251"/>
      <c r="DJ29" s="251"/>
      <c r="DK29" s="251"/>
      <c r="DL29" s="251"/>
    </row>
    <row r="30" spans="1:116" s="245" customFormat="1">
      <c r="A30" s="248" t="s">
        <v>816</v>
      </c>
      <c r="B30" s="253">
        <v>-125596360.38999978</v>
      </c>
      <c r="C30" s="253">
        <v>-9682714.549999997</v>
      </c>
      <c r="D30" s="253">
        <v>-4028940.7500000028</v>
      </c>
      <c r="E30" s="253">
        <v>7045832.9099999983</v>
      </c>
      <c r="F30" s="253">
        <v>2165423.9100000006</v>
      </c>
      <c r="G30" s="253">
        <v>-20289820.709999971</v>
      </c>
      <c r="H30" s="253">
        <v>-100806141.19999979</v>
      </c>
      <c r="I30" s="253">
        <v>-153481564.35000002</v>
      </c>
      <c r="J30" s="253">
        <v>906333.71</v>
      </c>
      <c r="K30" s="253">
        <v>0</v>
      </c>
      <c r="L30" s="253">
        <v>-58238760.409999996</v>
      </c>
      <c r="M30" s="253">
        <v>-11982396.140000001</v>
      </c>
      <c r="N30" s="253">
        <v>17382556.829999998</v>
      </c>
      <c r="O30" s="253">
        <v>-6245208.7999999998</v>
      </c>
      <c r="P30" s="253">
        <v>-1819021.83</v>
      </c>
      <c r="Q30" s="253">
        <v>-1522265.34</v>
      </c>
      <c r="R30" s="253">
        <v>-0.11</v>
      </c>
      <c r="S30" s="253">
        <v>-4142829.45</v>
      </c>
      <c r="T30" s="253">
        <v>209460441.34</v>
      </c>
      <c r="U30" s="253">
        <v>-7089559.3099999996</v>
      </c>
      <c r="V30" s="253">
        <v>21612960.449999999</v>
      </c>
      <c r="W30" s="253">
        <v>24502538.190000001</v>
      </c>
      <c r="X30" s="253">
        <v>-11641144.9</v>
      </c>
      <c r="Y30" s="253">
        <v>-9602996.3499999996</v>
      </c>
      <c r="Z30" s="253">
        <v>-76378240.709999993</v>
      </c>
      <c r="AA30" s="253">
        <v>357682.22</v>
      </c>
      <c r="AB30" s="253">
        <v>-3686681.9</v>
      </c>
      <c r="AC30" s="253">
        <v>380237.12</v>
      </c>
      <c r="AD30" s="253">
        <v>-4445656.72</v>
      </c>
      <c r="AE30" s="253">
        <v>-1025607.4</v>
      </c>
      <c r="AF30" s="253">
        <v>-1222231.6599999999</v>
      </c>
      <c r="AG30" s="253">
        <v>-1317720.3700000001</v>
      </c>
      <c r="AH30" s="253">
        <v>-664735.21</v>
      </c>
      <c r="AI30" s="253">
        <v>0</v>
      </c>
      <c r="AJ30" s="253">
        <v>-1365255.99</v>
      </c>
      <c r="AK30" s="253">
        <v>1310435.3500000001</v>
      </c>
      <c r="AL30" s="253">
        <v>7409145.9400000004</v>
      </c>
      <c r="AM30" s="253">
        <v>10028231.529999999</v>
      </c>
      <c r="AN30" s="253">
        <v>-1485232.82</v>
      </c>
      <c r="AO30" s="253">
        <v>-333789.01</v>
      </c>
      <c r="AP30" s="253">
        <v>-23282781.199999999</v>
      </c>
      <c r="AQ30" s="253">
        <v>-1882962.1</v>
      </c>
      <c r="AR30" s="253">
        <v>136988054.81</v>
      </c>
      <c r="AS30" s="253">
        <v>-1848103.6</v>
      </c>
      <c r="AT30" s="253">
        <v>99486233.430000007</v>
      </c>
      <c r="AU30" s="253">
        <v>3305109.59</v>
      </c>
      <c r="AV30" s="253">
        <v>3554739.53</v>
      </c>
      <c r="AW30" s="253">
        <v>3884830.42</v>
      </c>
      <c r="AX30" s="253">
        <v>4042358.95</v>
      </c>
      <c r="AY30" s="253">
        <v>4606200.07</v>
      </c>
      <c r="AZ30" s="253">
        <v>3788435.53</v>
      </c>
      <c r="BA30" s="253">
        <v>1046691.19</v>
      </c>
      <c r="BB30" s="253">
        <v>4860379.92</v>
      </c>
      <c r="BC30" s="253">
        <v>1315673.51</v>
      </c>
      <c r="BD30" s="253">
        <v>654055.75</v>
      </c>
      <c r="BE30" s="253">
        <v>3732857.56</v>
      </c>
      <c r="BF30" s="253">
        <v>21303756.359999999</v>
      </c>
      <c r="BG30" s="253">
        <v>936104.69</v>
      </c>
      <c r="BH30" s="253">
        <v>619638.42000000004</v>
      </c>
      <c r="BI30" s="253">
        <v>816982.74</v>
      </c>
      <c r="BJ30" s="253">
        <v>917346.63</v>
      </c>
      <c r="BK30" s="253">
        <v>900169</v>
      </c>
      <c r="BL30" s="253">
        <v>621449.48</v>
      </c>
      <c r="BM30" s="253">
        <v>1034506.86</v>
      </c>
      <c r="BN30" s="253">
        <v>321791.3</v>
      </c>
      <c r="BO30" s="253">
        <v>462960.36</v>
      </c>
      <c r="BP30" s="253">
        <v>859250.02</v>
      </c>
      <c r="BQ30" s="253">
        <v>-130058.35</v>
      </c>
      <c r="BR30" s="253">
        <v>172350.33</v>
      </c>
      <c r="BS30" s="253">
        <v>125609.06</v>
      </c>
      <c r="BT30" s="253">
        <v>-37599.18</v>
      </c>
      <c r="BU30" s="253">
        <v>-110009.56</v>
      </c>
      <c r="BV30" s="253">
        <v>361094.25</v>
      </c>
      <c r="BW30" s="253">
        <v>34721.629999999997</v>
      </c>
      <c r="BX30" s="253">
        <v>-1302862.81</v>
      </c>
      <c r="BY30" s="253">
        <v>-217658.6</v>
      </c>
      <c r="BZ30" s="253">
        <v>-338390.71</v>
      </c>
      <c r="CA30" s="253">
        <v>277311.26</v>
      </c>
      <c r="CB30" s="253">
        <v>-44891.41</v>
      </c>
      <c r="CC30" s="253">
        <v>221268.1</v>
      </c>
      <c r="CD30" s="253">
        <v>613755.80000000005</v>
      </c>
      <c r="CE30" s="253">
        <v>38695319.740000002</v>
      </c>
      <c r="CF30" s="253">
        <v>-105415.05</v>
      </c>
      <c r="CG30" s="253">
        <v>-209080.16</v>
      </c>
      <c r="CH30" s="253">
        <v>53977.279999999999</v>
      </c>
      <c r="CI30" s="253">
        <v>-69260.490000000005</v>
      </c>
      <c r="CJ30" s="253">
        <v>1297615.17</v>
      </c>
      <c r="CK30" s="253">
        <v>35048.19</v>
      </c>
      <c r="CL30" s="253">
        <v>158690.66</v>
      </c>
      <c r="CM30" s="253">
        <v>-378517.3</v>
      </c>
      <c r="CN30" s="253">
        <v>-334638.26</v>
      </c>
      <c r="CO30" s="253">
        <v>-157292.92000000001</v>
      </c>
      <c r="CP30" s="253">
        <v>-381069.27</v>
      </c>
      <c r="CQ30" s="253">
        <v>-327544.77</v>
      </c>
      <c r="CR30" s="253">
        <v>-211133.99</v>
      </c>
      <c r="CS30" s="253">
        <v>-328405.51</v>
      </c>
      <c r="CT30" s="253">
        <v>-203663.37</v>
      </c>
      <c r="CU30" s="253">
        <v>-183067.1</v>
      </c>
      <c r="CV30" s="253">
        <v>-247767.19</v>
      </c>
      <c r="CW30" s="253">
        <v>-316908.92</v>
      </c>
      <c r="CX30" s="253">
        <v>-340204.85</v>
      </c>
      <c r="CY30" s="253">
        <v>-456669.81</v>
      </c>
      <c r="CZ30" s="253">
        <v>-287405.96999999997</v>
      </c>
      <c r="DA30" s="253">
        <v>-345928.05</v>
      </c>
      <c r="DB30" s="253">
        <v>-285597.21000000002</v>
      </c>
      <c r="DC30" s="253">
        <v>190006.83</v>
      </c>
      <c r="DD30" s="253">
        <v>-211961.74</v>
      </c>
      <c r="DE30" s="253">
        <v>-555792.78</v>
      </c>
      <c r="DF30" s="253">
        <v>-214666.64</v>
      </c>
      <c r="DG30" s="253">
        <v>2412433.92</v>
      </c>
      <c r="DH30" s="253">
        <v>-250058.17</v>
      </c>
      <c r="DI30" s="253">
        <v>0</v>
      </c>
      <c r="DJ30" s="253">
        <v>-10180.129999999999</v>
      </c>
      <c r="DK30" s="253">
        <v>-82124.33</v>
      </c>
      <c r="DL30" s="253">
        <v>-72432.070000000007</v>
      </c>
    </row>
    <row r="31" spans="1:116" s="245" customFormat="1">
      <c r="A31" s="248" t="s">
        <v>817</v>
      </c>
      <c r="B31" s="249">
        <v>0</v>
      </c>
      <c r="C31" s="249"/>
      <c r="D31" s="249"/>
      <c r="E31" s="249"/>
      <c r="F31" s="249"/>
      <c r="G31" s="249"/>
      <c r="H31" s="249"/>
      <c r="I31" s="249"/>
      <c r="J31" s="249"/>
      <c r="K31" s="249"/>
      <c r="L31" s="249"/>
      <c r="M31" s="249"/>
      <c r="N31" s="249"/>
      <c r="O31" s="249"/>
      <c r="P31" s="249"/>
      <c r="Q31" s="249"/>
      <c r="R31" s="249"/>
      <c r="S31" s="249"/>
      <c r="T31" s="249"/>
      <c r="U31" s="249"/>
      <c r="V31" s="249"/>
      <c r="W31" s="249"/>
      <c r="X31" s="249"/>
      <c r="Y31" s="249"/>
      <c r="Z31" s="249"/>
      <c r="AA31" s="249"/>
      <c r="AB31" s="249"/>
      <c r="AC31" s="249"/>
      <c r="AD31" s="249"/>
      <c r="AE31" s="249"/>
      <c r="AF31" s="249"/>
      <c r="AG31" s="249"/>
      <c r="AH31" s="249"/>
      <c r="AI31" s="249"/>
      <c r="AJ31" s="249"/>
      <c r="AK31" s="249"/>
      <c r="AL31" s="249"/>
      <c r="AM31" s="249"/>
      <c r="AN31" s="249"/>
      <c r="AO31" s="249"/>
      <c r="AP31" s="249"/>
      <c r="AQ31" s="249"/>
      <c r="AR31" s="249"/>
      <c r="AS31" s="249"/>
      <c r="AT31" s="249"/>
      <c r="AU31" s="249"/>
      <c r="AV31" s="249"/>
      <c r="AW31" s="249"/>
      <c r="AX31" s="249"/>
      <c r="AY31" s="249"/>
      <c r="AZ31" s="249"/>
      <c r="BA31" s="249"/>
      <c r="BB31" s="249"/>
      <c r="BC31" s="249"/>
      <c r="BD31" s="249"/>
      <c r="BE31" s="249"/>
      <c r="BF31" s="249"/>
      <c r="BG31" s="249"/>
      <c r="BH31" s="249"/>
      <c r="BI31" s="249"/>
      <c r="BJ31" s="249"/>
      <c r="BK31" s="249"/>
      <c r="BL31" s="249"/>
      <c r="BM31" s="249"/>
      <c r="BN31" s="249"/>
      <c r="BO31" s="249"/>
      <c r="BP31" s="249"/>
      <c r="BQ31" s="249"/>
      <c r="BR31" s="249"/>
      <c r="BS31" s="249"/>
      <c r="BT31" s="249"/>
      <c r="BU31" s="249"/>
      <c r="BV31" s="249"/>
      <c r="BW31" s="249"/>
      <c r="BX31" s="249"/>
      <c r="BY31" s="249"/>
      <c r="BZ31" s="249"/>
      <c r="CA31" s="249"/>
      <c r="CB31" s="249"/>
      <c r="CC31" s="249"/>
      <c r="CD31" s="249"/>
      <c r="CE31" s="249"/>
      <c r="CF31" s="249"/>
      <c r="CG31" s="249"/>
      <c r="CH31" s="249"/>
      <c r="CI31" s="249"/>
      <c r="CJ31" s="249"/>
      <c r="CK31" s="249"/>
      <c r="CL31" s="249"/>
      <c r="CM31" s="249"/>
      <c r="CN31" s="249"/>
      <c r="CO31" s="249"/>
      <c r="CP31" s="249"/>
      <c r="CQ31" s="249"/>
      <c r="CR31" s="249"/>
      <c r="CS31" s="249"/>
      <c r="CT31" s="249"/>
      <c r="CU31" s="249"/>
      <c r="CV31" s="249"/>
      <c r="CW31" s="249"/>
      <c r="CX31" s="249"/>
      <c r="CY31" s="249"/>
      <c r="CZ31" s="249"/>
      <c r="DA31" s="249"/>
      <c r="DB31" s="249"/>
      <c r="DC31" s="249"/>
      <c r="DD31" s="249"/>
      <c r="DE31" s="249"/>
      <c r="DF31" s="249"/>
      <c r="DG31" s="249"/>
      <c r="DH31" s="249"/>
      <c r="DI31" s="249"/>
      <c r="DJ31" s="249"/>
      <c r="DK31" s="249"/>
      <c r="DL31" s="249"/>
    </row>
    <row r="32" spans="1:116" s="245" customFormat="1">
      <c r="A32" s="246" t="s">
        <v>818</v>
      </c>
      <c r="B32" s="253"/>
      <c r="C32" s="251"/>
      <c r="D32" s="251"/>
      <c r="E32" s="251"/>
      <c r="F32" s="251"/>
      <c r="G32" s="251"/>
      <c r="H32" s="251"/>
      <c r="I32" s="251"/>
      <c r="J32" s="251"/>
      <c r="K32" s="251"/>
      <c r="L32" s="251"/>
      <c r="M32" s="249"/>
      <c r="N32" s="251"/>
      <c r="O32" s="251"/>
      <c r="P32" s="251"/>
      <c r="Q32" s="251"/>
      <c r="R32" s="251"/>
      <c r="S32" s="251"/>
      <c r="T32" s="251"/>
      <c r="U32" s="251"/>
      <c r="V32" s="251"/>
      <c r="W32" s="251"/>
      <c r="X32" s="251"/>
      <c r="Y32" s="251"/>
      <c r="Z32" s="251"/>
      <c r="AA32" s="251"/>
      <c r="AB32" s="251"/>
      <c r="AC32" s="251"/>
      <c r="AD32" s="251"/>
      <c r="AE32" s="251"/>
      <c r="AF32" s="251"/>
      <c r="AG32" s="251"/>
      <c r="AH32" s="251"/>
      <c r="AI32" s="251"/>
      <c r="AJ32" s="251"/>
      <c r="AK32" s="251"/>
      <c r="AL32" s="251"/>
      <c r="AM32" s="251"/>
      <c r="AN32" s="251"/>
      <c r="AO32" s="251"/>
      <c r="AP32" s="251"/>
      <c r="AQ32" s="251"/>
      <c r="AR32" s="251"/>
      <c r="AS32" s="251"/>
      <c r="AT32" s="251"/>
      <c r="AU32" s="251"/>
      <c r="AV32" s="251"/>
      <c r="AW32" s="251"/>
      <c r="AX32" s="251"/>
      <c r="AY32" s="251"/>
      <c r="AZ32" s="251"/>
      <c r="BA32" s="251"/>
      <c r="BB32" s="251"/>
      <c r="BC32" s="251"/>
      <c r="BD32" s="251"/>
      <c r="BE32" s="251"/>
      <c r="BF32" s="251"/>
      <c r="BG32" s="251"/>
      <c r="BH32" s="251"/>
      <c r="BI32" s="251"/>
      <c r="BJ32" s="251"/>
      <c r="BK32" s="251"/>
      <c r="BL32" s="251"/>
      <c r="BM32" s="251"/>
      <c r="BN32" s="251"/>
      <c r="BO32" s="251"/>
      <c r="BP32" s="251"/>
      <c r="BQ32" s="251"/>
      <c r="BR32" s="251"/>
      <c r="BS32" s="251"/>
      <c r="BT32" s="251"/>
      <c r="BU32" s="251"/>
      <c r="BV32" s="251"/>
      <c r="BW32" s="251"/>
      <c r="BX32" s="251"/>
      <c r="BY32" s="251"/>
      <c r="BZ32" s="251"/>
      <c r="CA32" s="251"/>
      <c r="CB32" s="251"/>
      <c r="CC32" s="251"/>
      <c r="CD32" s="251"/>
      <c r="CE32" s="251"/>
      <c r="CF32" s="251"/>
      <c r="CG32" s="251"/>
      <c r="CH32" s="251"/>
      <c r="CI32" s="251"/>
      <c r="CJ32" s="251"/>
      <c r="CK32" s="251"/>
      <c r="CL32" s="251"/>
      <c r="CM32" s="251"/>
      <c r="CN32" s="251"/>
      <c r="CO32" s="251"/>
      <c r="CP32" s="251"/>
      <c r="CQ32" s="251"/>
      <c r="CR32" s="251"/>
      <c r="CS32" s="251"/>
      <c r="CT32" s="251"/>
      <c r="CU32" s="251"/>
      <c r="CV32" s="251"/>
      <c r="CW32" s="251"/>
      <c r="CX32" s="251"/>
      <c r="CY32" s="251"/>
      <c r="CZ32" s="251"/>
      <c r="DA32" s="251"/>
      <c r="DB32" s="251"/>
      <c r="DC32" s="251"/>
      <c r="DD32" s="251"/>
      <c r="DE32" s="251"/>
      <c r="DF32" s="251"/>
      <c r="DG32" s="251"/>
      <c r="DH32" s="251"/>
      <c r="DI32" s="251"/>
      <c r="DJ32" s="251"/>
      <c r="DK32" s="251"/>
      <c r="DL32" s="251"/>
    </row>
    <row r="33" spans="1:116" s="245" customFormat="1">
      <c r="A33" s="248" t="s">
        <v>819</v>
      </c>
      <c r="B33" s="249">
        <v>-698.72000000000116</v>
      </c>
      <c r="C33" s="249"/>
      <c r="D33" s="249"/>
      <c r="E33" s="249">
        <v>-31395.489999999998</v>
      </c>
      <c r="F33" s="249">
        <v>-698.72</v>
      </c>
      <c r="G33" s="249">
        <v>0</v>
      </c>
      <c r="H33" s="252">
        <v>31395.489999999998</v>
      </c>
      <c r="I33" s="249">
        <v>0</v>
      </c>
      <c r="J33" s="249">
        <v>0</v>
      </c>
      <c r="K33" s="249">
        <v>0</v>
      </c>
      <c r="L33" s="249">
        <v>0</v>
      </c>
      <c r="M33" s="249">
        <v>0</v>
      </c>
      <c r="N33" s="249">
        <v>0</v>
      </c>
      <c r="O33" s="249">
        <v>0</v>
      </c>
      <c r="P33" s="249">
        <v>0</v>
      </c>
      <c r="Q33" s="249">
        <v>0</v>
      </c>
      <c r="R33" s="249">
        <v>0</v>
      </c>
      <c r="S33" s="249">
        <v>0</v>
      </c>
      <c r="T33" s="249">
        <v>0</v>
      </c>
      <c r="U33" s="249">
        <v>0</v>
      </c>
      <c r="V33" s="249">
        <v>0</v>
      </c>
      <c r="W33" s="249">
        <v>0</v>
      </c>
      <c r="X33" s="249">
        <v>0</v>
      </c>
      <c r="Y33" s="249">
        <v>0</v>
      </c>
      <c r="Z33" s="249">
        <v>0</v>
      </c>
      <c r="AA33" s="249">
        <v>0</v>
      </c>
      <c r="AB33" s="249"/>
      <c r="AC33" s="249"/>
      <c r="AD33" s="249"/>
      <c r="AE33" s="249"/>
      <c r="AF33" s="249"/>
      <c r="AG33" s="249"/>
      <c r="AH33" s="249"/>
      <c r="AI33" s="249"/>
      <c r="AJ33" s="249">
        <v>0</v>
      </c>
      <c r="AK33" s="249">
        <v>0</v>
      </c>
      <c r="AL33" s="249">
        <v>0</v>
      </c>
      <c r="AM33" s="249">
        <v>0</v>
      </c>
      <c r="AN33" s="249"/>
      <c r="AO33" s="249"/>
      <c r="AP33" s="249">
        <v>0</v>
      </c>
      <c r="AQ33" s="249">
        <v>0</v>
      </c>
      <c r="AR33" s="249">
        <v>0</v>
      </c>
      <c r="AS33" s="249">
        <v>0</v>
      </c>
      <c r="AT33" s="249">
        <v>0</v>
      </c>
      <c r="AU33" s="249"/>
      <c r="AV33" s="249"/>
      <c r="AW33" s="249"/>
      <c r="AX33" s="249"/>
      <c r="AY33" s="249"/>
      <c r="AZ33" s="249"/>
      <c r="BA33" s="249"/>
      <c r="BB33" s="249"/>
      <c r="BC33" s="249"/>
      <c r="BD33" s="249"/>
      <c r="BE33" s="249"/>
      <c r="BF33" s="249"/>
      <c r="BG33" s="249"/>
      <c r="BH33" s="249"/>
      <c r="BI33" s="249"/>
      <c r="BJ33" s="249"/>
      <c r="BK33" s="249"/>
      <c r="BL33" s="249"/>
      <c r="BM33" s="249"/>
      <c r="BN33" s="249"/>
      <c r="BO33" s="249"/>
      <c r="BP33" s="249"/>
      <c r="BQ33" s="249"/>
      <c r="BR33" s="249"/>
      <c r="BS33" s="249"/>
      <c r="BT33" s="249"/>
      <c r="BU33" s="249"/>
      <c r="BV33" s="249"/>
      <c r="BW33" s="249"/>
      <c r="BX33" s="249"/>
      <c r="BY33" s="249"/>
      <c r="BZ33" s="249"/>
      <c r="CA33" s="249"/>
      <c r="CB33" s="249"/>
      <c r="CC33" s="249"/>
      <c r="CD33" s="249"/>
      <c r="CE33" s="249"/>
      <c r="CF33" s="249"/>
      <c r="CG33" s="249"/>
      <c r="CH33" s="249"/>
      <c r="CI33" s="249"/>
      <c r="CJ33" s="249"/>
      <c r="CK33" s="249"/>
      <c r="CL33" s="249"/>
      <c r="CM33" s="249"/>
      <c r="CN33" s="249"/>
      <c r="CO33" s="249"/>
      <c r="CP33" s="249"/>
      <c r="CQ33" s="249"/>
      <c r="CR33" s="249"/>
      <c r="CS33" s="249"/>
      <c r="CT33" s="249"/>
      <c r="CU33" s="249"/>
      <c r="CV33" s="249"/>
      <c r="CW33" s="249"/>
      <c r="CX33" s="249"/>
      <c r="CY33" s="249"/>
      <c r="CZ33" s="249"/>
      <c r="DA33" s="249"/>
      <c r="DB33" s="249"/>
      <c r="DC33" s="249"/>
      <c r="DD33" s="249"/>
      <c r="DE33" s="249"/>
      <c r="DF33" s="249"/>
      <c r="DG33" s="249"/>
      <c r="DH33" s="249"/>
      <c r="DI33" s="249"/>
      <c r="DJ33" s="249"/>
      <c r="DK33" s="249"/>
      <c r="DL33" s="249"/>
    </row>
    <row r="34" spans="1:116" s="245" customFormat="1">
      <c r="A34" s="246" t="s">
        <v>820</v>
      </c>
      <c r="B34" s="254">
        <v>-125595661.66999976</v>
      </c>
      <c r="C34" s="254">
        <v>-9682714.549999997</v>
      </c>
      <c r="D34" s="254">
        <v>-4028940.7500000028</v>
      </c>
      <c r="E34" s="254">
        <v>7077228.3999999985</v>
      </c>
      <c r="F34" s="254">
        <v>2166122.6300000008</v>
      </c>
      <c r="G34" s="254">
        <v>-20289820.709999971</v>
      </c>
      <c r="H34" s="254">
        <v>-100837536.68999979</v>
      </c>
      <c r="I34" s="254">
        <v>-153481564.35000002</v>
      </c>
      <c r="J34" s="254">
        <v>906333.71</v>
      </c>
      <c r="K34" s="254">
        <v>0</v>
      </c>
      <c r="L34" s="254">
        <v>-58238760.409999996</v>
      </c>
      <c r="M34" s="254">
        <v>-11982396.140000001</v>
      </c>
      <c r="N34" s="254">
        <v>17382556.829999998</v>
      </c>
      <c r="O34" s="254">
        <v>-6245208.7999999998</v>
      </c>
      <c r="P34" s="254">
        <v>-1819021.83</v>
      </c>
      <c r="Q34" s="254">
        <v>-1522265.34</v>
      </c>
      <c r="R34" s="254">
        <v>-0.11</v>
      </c>
      <c r="S34" s="254">
        <v>-4142829.45</v>
      </c>
      <c r="T34" s="254">
        <v>209460441.34</v>
      </c>
      <c r="U34" s="254">
        <v>-7089559.3099999996</v>
      </c>
      <c r="V34" s="254">
        <v>21612960.449999999</v>
      </c>
      <c r="W34" s="254">
        <v>24502538.190000001</v>
      </c>
      <c r="X34" s="254">
        <v>-11641144.9</v>
      </c>
      <c r="Y34" s="254">
        <v>-9602996.3499999996</v>
      </c>
      <c r="Z34" s="254">
        <v>-76378240.709999993</v>
      </c>
      <c r="AA34" s="254">
        <v>357682.22</v>
      </c>
      <c r="AB34" s="254">
        <v>-3686681.9</v>
      </c>
      <c r="AC34" s="254">
        <v>380237.12</v>
      </c>
      <c r="AD34" s="254">
        <v>-4445656.72</v>
      </c>
      <c r="AE34" s="254">
        <v>-1025607.4</v>
      </c>
      <c r="AF34" s="254">
        <v>-1222231.6599999999</v>
      </c>
      <c r="AG34" s="254">
        <v>-1317720.3700000001</v>
      </c>
      <c r="AH34" s="254">
        <v>-664735.21</v>
      </c>
      <c r="AI34" s="254">
        <v>0</v>
      </c>
      <c r="AJ34" s="254">
        <v>-1365255.99</v>
      </c>
      <c r="AK34" s="254">
        <v>1310435.3500000001</v>
      </c>
      <c r="AL34" s="254">
        <v>7409145.9400000004</v>
      </c>
      <c r="AM34" s="254">
        <v>10028231.529999999</v>
      </c>
      <c r="AN34" s="254">
        <v>-1485232.82</v>
      </c>
      <c r="AO34" s="254">
        <v>-333789.01</v>
      </c>
      <c r="AP34" s="254">
        <v>-23282781.199999999</v>
      </c>
      <c r="AQ34" s="254">
        <v>-1882962.1</v>
      </c>
      <c r="AR34" s="254">
        <v>136988054.81</v>
      </c>
      <c r="AS34" s="254">
        <v>-1848103.6</v>
      </c>
      <c r="AT34" s="254">
        <v>99486233.430000007</v>
      </c>
      <c r="AU34" s="254">
        <v>3305109.59</v>
      </c>
      <c r="AV34" s="254">
        <v>3554739.53</v>
      </c>
      <c r="AW34" s="254">
        <v>3884830.42</v>
      </c>
      <c r="AX34" s="254">
        <v>4042358.95</v>
      </c>
      <c r="AY34" s="254">
        <v>4606200.07</v>
      </c>
      <c r="AZ34" s="254">
        <v>3788435.53</v>
      </c>
      <c r="BA34" s="254">
        <v>1046691.19</v>
      </c>
      <c r="BB34" s="254">
        <v>4860379.92</v>
      </c>
      <c r="BC34" s="254">
        <v>1315673.51</v>
      </c>
      <c r="BD34" s="254">
        <v>654055.75</v>
      </c>
      <c r="BE34" s="254">
        <v>3732857.56</v>
      </c>
      <c r="BF34" s="254">
        <v>21303756.359999999</v>
      </c>
      <c r="BG34" s="254">
        <v>936104.69</v>
      </c>
      <c r="BH34" s="254">
        <v>619638.42000000004</v>
      </c>
      <c r="BI34" s="254">
        <v>816982.74</v>
      </c>
      <c r="BJ34" s="254">
        <v>917346.63</v>
      </c>
      <c r="BK34" s="254">
        <v>900169</v>
      </c>
      <c r="BL34" s="254">
        <v>621449.48</v>
      </c>
      <c r="BM34" s="254">
        <v>1034506.86</v>
      </c>
      <c r="BN34" s="254">
        <v>321791.3</v>
      </c>
      <c r="BO34" s="254">
        <v>462960.36</v>
      </c>
      <c r="BP34" s="254">
        <v>859250.02</v>
      </c>
      <c r="BQ34" s="254">
        <v>-130058.35</v>
      </c>
      <c r="BR34" s="254">
        <v>172350.33</v>
      </c>
      <c r="BS34" s="254">
        <v>125609.06</v>
      </c>
      <c r="BT34" s="254">
        <v>-37599.18</v>
      </c>
      <c r="BU34" s="254">
        <v>-110009.56</v>
      </c>
      <c r="BV34" s="254">
        <v>361094.25</v>
      </c>
      <c r="BW34" s="254">
        <v>34721.629999999997</v>
      </c>
      <c r="BX34" s="254">
        <v>-1302862.81</v>
      </c>
      <c r="BY34" s="254">
        <v>-217658.6</v>
      </c>
      <c r="BZ34" s="254">
        <v>-338390.71</v>
      </c>
      <c r="CA34" s="254">
        <v>277311.26</v>
      </c>
      <c r="CB34" s="254">
        <v>-44891.41</v>
      </c>
      <c r="CC34" s="254">
        <v>221268.1</v>
      </c>
      <c r="CD34" s="254">
        <v>613755.80000000005</v>
      </c>
      <c r="CE34" s="254">
        <v>38695319.740000002</v>
      </c>
      <c r="CF34" s="254">
        <v>-105415.05</v>
      </c>
      <c r="CG34" s="254">
        <v>-209080.16</v>
      </c>
      <c r="CH34" s="254">
        <v>53977.279999999999</v>
      </c>
      <c r="CI34" s="254">
        <v>-69260.490000000005</v>
      </c>
      <c r="CJ34" s="254">
        <v>1297615.17</v>
      </c>
      <c r="CK34" s="254">
        <v>35048.19</v>
      </c>
      <c r="CL34" s="254">
        <v>158690.66</v>
      </c>
      <c r="CM34" s="254">
        <v>-378517.3</v>
      </c>
      <c r="CN34" s="254">
        <v>-334638.26</v>
      </c>
      <c r="CO34" s="254">
        <v>-157292.92000000001</v>
      </c>
      <c r="CP34" s="254">
        <v>-381069.27</v>
      </c>
      <c r="CQ34" s="254">
        <v>-327544.77</v>
      </c>
      <c r="CR34" s="254">
        <v>-211133.99</v>
      </c>
      <c r="CS34" s="254">
        <v>-328405.51</v>
      </c>
      <c r="CT34" s="254">
        <v>-203663.37</v>
      </c>
      <c r="CU34" s="254">
        <v>-183067.1</v>
      </c>
      <c r="CV34" s="254">
        <v>-247767.19</v>
      </c>
      <c r="CW34" s="254">
        <v>-316908.92</v>
      </c>
      <c r="CX34" s="254">
        <v>-340204.85</v>
      </c>
      <c r="CY34" s="254">
        <v>-456669.81</v>
      </c>
      <c r="CZ34" s="254">
        <v>-287405.96999999997</v>
      </c>
      <c r="DA34" s="254">
        <v>-345928.05</v>
      </c>
      <c r="DB34" s="254">
        <v>-285597.21000000002</v>
      </c>
      <c r="DC34" s="254">
        <v>190006.83</v>
      </c>
      <c r="DD34" s="254">
        <v>-211961.74</v>
      </c>
      <c r="DE34" s="254">
        <v>-555792.78</v>
      </c>
      <c r="DF34" s="254">
        <v>-214666.64</v>
      </c>
      <c r="DG34" s="254">
        <v>2412433.92</v>
      </c>
      <c r="DH34" s="254">
        <v>-250058.17</v>
      </c>
      <c r="DI34" s="254">
        <v>0</v>
      </c>
      <c r="DJ34" s="254">
        <v>-10180.129999999999</v>
      </c>
      <c r="DK34" s="254">
        <v>-82124.33</v>
      </c>
      <c r="DL34" s="254">
        <v>-72432.070000000007</v>
      </c>
    </row>
    <row r="35" spans="1:116" s="68" customFormat="1" ht="12.75" thickBot="1">
      <c r="A35" s="246" t="s">
        <v>55</v>
      </c>
      <c r="B35" s="255">
        <v>49473622.48999998</v>
      </c>
      <c r="C35" s="255">
        <v>-59799515.560000002</v>
      </c>
      <c r="D35" s="255">
        <v>-1060593.3400000001</v>
      </c>
      <c r="E35" s="255">
        <v>-6669120.8899999997</v>
      </c>
      <c r="F35" s="255">
        <v>0</v>
      </c>
      <c r="G35" s="255">
        <v>0</v>
      </c>
      <c r="H35" s="255">
        <v>117002852.27999999</v>
      </c>
      <c r="I35" s="255">
        <v>0</v>
      </c>
      <c r="J35" s="255">
        <v>0</v>
      </c>
      <c r="K35" s="255">
        <v>0</v>
      </c>
      <c r="L35" s="255">
        <v>19012753.84</v>
      </c>
      <c r="M35" s="255">
        <v>0</v>
      </c>
      <c r="N35" s="255">
        <v>-78232669.390000001</v>
      </c>
      <c r="O35" s="255">
        <v>0</v>
      </c>
      <c r="P35" s="255">
        <v>0</v>
      </c>
      <c r="Q35" s="255">
        <v>0</v>
      </c>
      <c r="R35" s="255">
        <v>0</v>
      </c>
      <c r="S35" s="255">
        <v>0</v>
      </c>
      <c r="T35" s="255">
        <v>-579600.01</v>
      </c>
      <c r="U35" s="255">
        <v>0</v>
      </c>
      <c r="V35" s="255">
        <v>12743532.67</v>
      </c>
      <c r="W35" s="255">
        <v>0</v>
      </c>
      <c r="X35" s="255">
        <v>6269221.1699999999</v>
      </c>
      <c r="Y35" s="255">
        <v>0</v>
      </c>
      <c r="Z35" s="255">
        <v>0</v>
      </c>
      <c r="AA35" s="255">
        <v>0</v>
      </c>
      <c r="AB35" s="255">
        <v>0</v>
      </c>
      <c r="AC35" s="255">
        <v>0</v>
      </c>
      <c r="AD35" s="255">
        <v>0</v>
      </c>
      <c r="AE35" s="255">
        <v>0</v>
      </c>
      <c r="AF35" s="255">
        <v>0</v>
      </c>
      <c r="AG35" s="255">
        <v>0</v>
      </c>
      <c r="AH35" s="255">
        <v>0</v>
      </c>
      <c r="AI35" s="255">
        <v>0</v>
      </c>
      <c r="AJ35" s="255">
        <v>587615.71</v>
      </c>
      <c r="AK35" s="255">
        <v>-5495.3</v>
      </c>
      <c r="AL35" s="255">
        <v>-81206428.079999998</v>
      </c>
      <c r="AM35" s="255">
        <v>2391638.2799999998</v>
      </c>
      <c r="AN35" s="255">
        <v>0</v>
      </c>
      <c r="AO35" s="255">
        <v>0</v>
      </c>
      <c r="AP35" s="255">
        <v>0</v>
      </c>
      <c r="AQ35" s="255">
        <v>0</v>
      </c>
      <c r="AR35" s="255">
        <v>-579600.01</v>
      </c>
      <c r="AS35" s="255">
        <v>0</v>
      </c>
      <c r="AT35" s="255">
        <v>0</v>
      </c>
      <c r="AU35" s="255">
        <v>0</v>
      </c>
      <c r="AV35" s="255">
        <v>0</v>
      </c>
      <c r="AW35" s="255">
        <v>0</v>
      </c>
      <c r="AX35" s="255">
        <v>0</v>
      </c>
      <c r="AY35" s="255">
        <v>0</v>
      </c>
      <c r="AZ35" s="255">
        <v>0</v>
      </c>
      <c r="BA35" s="255">
        <v>0</v>
      </c>
      <c r="BB35" s="255">
        <v>0</v>
      </c>
      <c r="BC35" s="255">
        <v>0</v>
      </c>
      <c r="BD35" s="255">
        <v>0</v>
      </c>
      <c r="BE35" s="255">
        <v>0</v>
      </c>
      <c r="BF35" s="255">
        <v>0</v>
      </c>
      <c r="BG35" s="255">
        <v>0</v>
      </c>
      <c r="BH35" s="255">
        <v>0</v>
      </c>
      <c r="BI35" s="255">
        <v>0</v>
      </c>
      <c r="BJ35" s="255">
        <v>0</v>
      </c>
      <c r="BK35" s="255">
        <v>0</v>
      </c>
      <c r="BL35" s="255">
        <v>0</v>
      </c>
      <c r="BM35" s="255">
        <v>0</v>
      </c>
      <c r="BN35" s="255">
        <v>0</v>
      </c>
      <c r="BO35" s="255">
        <v>0</v>
      </c>
      <c r="BP35" s="255">
        <v>0</v>
      </c>
      <c r="BQ35" s="255">
        <v>0</v>
      </c>
      <c r="BR35" s="255">
        <v>0</v>
      </c>
      <c r="BS35" s="255">
        <v>0</v>
      </c>
      <c r="BT35" s="255">
        <v>0</v>
      </c>
      <c r="BU35" s="255">
        <v>0</v>
      </c>
      <c r="BV35" s="255">
        <v>0</v>
      </c>
      <c r="BW35" s="255">
        <v>0</v>
      </c>
      <c r="BX35" s="255">
        <v>0</v>
      </c>
      <c r="BY35" s="255">
        <v>0</v>
      </c>
      <c r="BZ35" s="255">
        <v>0</v>
      </c>
      <c r="CA35" s="255">
        <v>0</v>
      </c>
      <c r="CB35" s="255">
        <v>0</v>
      </c>
      <c r="CC35" s="255">
        <v>0</v>
      </c>
      <c r="CD35" s="255">
        <v>0</v>
      </c>
      <c r="CE35" s="255">
        <v>0</v>
      </c>
      <c r="CF35" s="255">
        <v>0</v>
      </c>
      <c r="CG35" s="255">
        <v>0</v>
      </c>
      <c r="CH35" s="255">
        <v>0</v>
      </c>
      <c r="CI35" s="255">
        <v>0</v>
      </c>
      <c r="CJ35" s="255">
        <v>0</v>
      </c>
      <c r="CK35" s="255">
        <v>0</v>
      </c>
      <c r="CL35" s="255">
        <v>0</v>
      </c>
      <c r="CM35" s="255">
        <v>0</v>
      </c>
      <c r="CN35" s="255">
        <v>0</v>
      </c>
      <c r="CO35" s="255">
        <v>0</v>
      </c>
      <c r="CP35" s="255">
        <v>0</v>
      </c>
      <c r="CQ35" s="255">
        <v>0</v>
      </c>
      <c r="CR35" s="255">
        <v>0</v>
      </c>
      <c r="CS35" s="255">
        <v>0</v>
      </c>
      <c r="CT35" s="255">
        <v>0</v>
      </c>
      <c r="CU35" s="255">
        <v>0</v>
      </c>
      <c r="CV35" s="255">
        <v>0</v>
      </c>
      <c r="CW35" s="255">
        <v>0</v>
      </c>
      <c r="CX35" s="255">
        <v>0</v>
      </c>
      <c r="CY35" s="255">
        <v>0</v>
      </c>
      <c r="CZ35" s="255">
        <v>0</v>
      </c>
      <c r="DA35" s="255">
        <v>0</v>
      </c>
      <c r="DB35" s="255">
        <v>0</v>
      </c>
      <c r="DC35" s="255">
        <v>0</v>
      </c>
      <c r="DD35" s="255">
        <v>0</v>
      </c>
      <c r="DE35" s="255">
        <v>0</v>
      </c>
      <c r="DF35" s="255">
        <v>0</v>
      </c>
      <c r="DG35" s="255">
        <v>0</v>
      </c>
      <c r="DH35" s="255">
        <v>0</v>
      </c>
      <c r="DI35" s="255">
        <v>0</v>
      </c>
      <c r="DJ35" s="255">
        <v>0</v>
      </c>
      <c r="DK35" s="255">
        <v>0</v>
      </c>
      <c r="DL35" s="255">
        <v>0</v>
      </c>
    </row>
    <row r="36" spans="1:116">
      <c r="A36" s="246" t="s">
        <v>821</v>
      </c>
      <c r="B36" s="255">
        <v>49473622.48999998</v>
      </c>
      <c r="C36" s="255">
        <v>-59799515.560000002</v>
      </c>
      <c r="D36" s="255">
        <v>-1060593.3400000001</v>
      </c>
      <c r="E36" s="255">
        <v>-6669120.8899999997</v>
      </c>
      <c r="F36" s="255">
        <v>0</v>
      </c>
      <c r="G36" s="255">
        <v>0</v>
      </c>
      <c r="H36" s="255">
        <v>117002852.27999999</v>
      </c>
      <c r="I36" s="255">
        <v>0</v>
      </c>
      <c r="J36" s="255">
        <v>0</v>
      </c>
      <c r="K36" s="255">
        <v>0</v>
      </c>
      <c r="L36" s="255">
        <v>19012753.84</v>
      </c>
      <c r="M36" s="255">
        <v>0</v>
      </c>
      <c r="N36" s="255">
        <v>-78232669.390000001</v>
      </c>
      <c r="O36" s="255">
        <v>0</v>
      </c>
      <c r="P36" s="255">
        <v>0</v>
      </c>
      <c r="Q36" s="255">
        <v>0</v>
      </c>
      <c r="R36" s="255">
        <v>0</v>
      </c>
      <c r="S36" s="255">
        <v>0</v>
      </c>
      <c r="T36" s="255">
        <v>-579600.01</v>
      </c>
      <c r="U36" s="255">
        <v>0</v>
      </c>
      <c r="V36" s="255">
        <v>12743532.67</v>
      </c>
      <c r="W36" s="255">
        <v>0</v>
      </c>
      <c r="X36" s="255">
        <v>6269221.1699999999</v>
      </c>
      <c r="Y36" s="255">
        <v>0</v>
      </c>
      <c r="Z36" s="255">
        <v>0</v>
      </c>
      <c r="AA36" s="255">
        <v>0</v>
      </c>
      <c r="AB36" s="255"/>
      <c r="AC36" s="255"/>
      <c r="AD36" s="255"/>
      <c r="AE36" s="255"/>
      <c r="AF36" s="255"/>
      <c r="AG36" s="255"/>
      <c r="AH36" s="255"/>
      <c r="AI36" s="255"/>
      <c r="AJ36" s="255">
        <v>587615.71</v>
      </c>
      <c r="AK36" s="255">
        <v>-5495.3</v>
      </c>
      <c r="AL36" s="255">
        <v>-81206428.079999998</v>
      </c>
      <c r="AM36" s="255">
        <v>2391638.2799999998</v>
      </c>
      <c r="AN36" s="255"/>
      <c r="AO36" s="255"/>
      <c r="AP36" s="255">
        <v>0</v>
      </c>
      <c r="AQ36" s="255">
        <v>0</v>
      </c>
      <c r="AR36" s="255">
        <v>-579600.01</v>
      </c>
      <c r="AS36" s="255">
        <v>0</v>
      </c>
      <c r="AT36" s="255">
        <v>0</v>
      </c>
      <c r="AU36" s="255"/>
      <c r="AV36" s="255"/>
      <c r="AW36" s="255"/>
      <c r="AX36" s="255"/>
      <c r="AY36" s="255"/>
      <c r="AZ36" s="255"/>
      <c r="BA36" s="255"/>
      <c r="BB36" s="255"/>
      <c r="BC36" s="255"/>
      <c r="BD36" s="255"/>
      <c r="BE36" s="255"/>
      <c r="BF36" s="255"/>
      <c r="BG36" s="255"/>
      <c r="BH36" s="255"/>
      <c r="BI36" s="255"/>
      <c r="BJ36" s="255"/>
      <c r="BK36" s="255"/>
      <c r="BL36" s="255"/>
      <c r="BM36" s="255"/>
      <c r="BN36" s="255"/>
      <c r="BO36" s="255"/>
      <c r="BP36" s="255"/>
      <c r="BQ36" s="255"/>
      <c r="BR36" s="255"/>
      <c r="BS36" s="255"/>
      <c r="BT36" s="255"/>
      <c r="BU36" s="255"/>
      <c r="BV36" s="255"/>
      <c r="BW36" s="255"/>
      <c r="BX36" s="255"/>
      <c r="BY36" s="255"/>
      <c r="BZ36" s="255"/>
      <c r="CA36" s="255"/>
      <c r="CB36" s="255"/>
      <c r="CC36" s="255"/>
      <c r="CD36" s="255"/>
      <c r="CE36" s="255"/>
      <c r="CF36" s="255"/>
      <c r="CG36" s="255"/>
      <c r="CH36" s="255"/>
      <c r="CI36" s="255"/>
      <c r="CJ36" s="255"/>
      <c r="CK36" s="255"/>
      <c r="CL36" s="255"/>
      <c r="CM36" s="255"/>
      <c r="CN36" s="255"/>
      <c r="CO36" s="255"/>
      <c r="CP36" s="255"/>
      <c r="CQ36" s="255"/>
      <c r="CR36" s="255"/>
      <c r="CS36" s="255"/>
      <c r="CT36" s="255"/>
      <c r="CU36" s="255"/>
      <c r="CV36" s="255"/>
      <c r="CW36" s="255"/>
      <c r="CX36" s="255"/>
      <c r="CY36" s="255"/>
      <c r="CZ36" s="255"/>
      <c r="DA36" s="255"/>
      <c r="DB36" s="255"/>
      <c r="DC36" s="255"/>
      <c r="DD36" s="255"/>
      <c r="DE36" s="255"/>
      <c r="DF36" s="255"/>
      <c r="DG36" s="255"/>
      <c r="DH36" s="255"/>
      <c r="DI36" s="255"/>
      <c r="DJ36" s="255"/>
      <c r="DK36" s="255"/>
      <c r="DL36" s="255"/>
    </row>
    <row r="37" spans="1:116" ht="12.75" thickBot="1">
      <c r="A37" s="246" t="s">
        <v>822</v>
      </c>
      <c r="B37" s="255">
        <v>0</v>
      </c>
      <c r="C37" s="251"/>
      <c r="D37" s="251"/>
      <c r="E37" s="251"/>
      <c r="F37" s="251"/>
      <c r="G37" s="251"/>
      <c r="H37" s="251"/>
      <c r="I37" s="251"/>
      <c r="J37" s="251"/>
      <c r="K37" s="251"/>
      <c r="L37" s="251"/>
      <c r="M37" s="251"/>
      <c r="N37" s="251"/>
      <c r="O37" s="251"/>
      <c r="P37" s="251"/>
      <c r="Q37" s="251"/>
      <c r="R37" s="251"/>
      <c r="S37" s="251"/>
      <c r="T37" s="251"/>
      <c r="U37" s="251"/>
      <c r="V37" s="251"/>
      <c r="W37" s="251"/>
      <c r="X37" s="251"/>
      <c r="Y37" s="251"/>
      <c r="Z37" s="251"/>
      <c r="AA37" s="251"/>
      <c r="AB37" s="251"/>
      <c r="AC37" s="251"/>
      <c r="AD37" s="251"/>
      <c r="AE37" s="251"/>
      <c r="AF37" s="251"/>
      <c r="AG37" s="251"/>
      <c r="AH37" s="251"/>
      <c r="AI37" s="251"/>
      <c r="AJ37" s="251"/>
      <c r="AK37" s="251"/>
      <c r="AL37" s="251"/>
      <c r="AM37" s="251"/>
      <c r="AN37" s="251"/>
      <c r="AO37" s="251"/>
      <c r="AP37" s="251"/>
      <c r="AQ37" s="251"/>
      <c r="AR37" s="251"/>
      <c r="AS37" s="251"/>
      <c r="AT37" s="251"/>
      <c r="AU37" s="251"/>
      <c r="AV37" s="251"/>
      <c r="AW37" s="251"/>
      <c r="AX37" s="251"/>
      <c r="AY37" s="251"/>
      <c r="AZ37" s="251"/>
      <c r="BA37" s="251"/>
      <c r="BB37" s="251"/>
      <c r="BC37" s="251"/>
      <c r="BD37" s="251"/>
      <c r="BE37" s="251"/>
      <c r="BF37" s="251"/>
      <c r="BG37" s="251"/>
      <c r="BH37" s="251"/>
      <c r="BI37" s="251"/>
      <c r="BJ37" s="251"/>
      <c r="BK37" s="251"/>
      <c r="BL37" s="251"/>
      <c r="BM37" s="251"/>
      <c r="BN37" s="251"/>
      <c r="BO37" s="251"/>
      <c r="BP37" s="251"/>
      <c r="BQ37" s="251"/>
      <c r="BR37" s="251"/>
      <c r="BS37" s="251"/>
      <c r="BT37" s="251"/>
      <c r="BU37" s="251"/>
      <c r="BV37" s="251"/>
      <c r="BW37" s="251"/>
      <c r="BX37" s="251"/>
      <c r="BY37" s="251"/>
      <c r="BZ37" s="251"/>
      <c r="CA37" s="251"/>
      <c r="CB37" s="251"/>
      <c r="CC37" s="251"/>
      <c r="CD37" s="251"/>
      <c r="CE37" s="251"/>
      <c r="CF37" s="251"/>
      <c r="CG37" s="251"/>
      <c r="CH37" s="251"/>
      <c r="CI37" s="251"/>
      <c r="CJ37" s="251"/>
      <c r="CK37" s="251"/>
      <c r="CL37" s="251"/>
      <c r="CM37" s="251"/>
      <c r="CN37" s="251"/>
      <c r="CO37" s="251"/>
      <c r="CP37" s="251"/>
      <c r="CQ37" s="251"/>
      <c r="CR37" s="251"/>
      <c r="CS37" s="251"/>
      <c r="CT37" s="251"/>
      <c r="CU37" s="251"/>
      <c r="CV37" s="251"/>
      <c r="CW37" s="251"/>
      <c r="CX37" s="251"/>
      <c r="CY37" s="251"/>
      <c r="CZ37" s="251"/>
      <c r="DA37" s="251"/>
      <c r="DB37" s="251"/>
      <c r="DC37" s="251"/>
      <c r="DD37" s="251"/>
      <c r="DE37" s="251"/>
      <c r="DF37" s="251"/>
      <c r="DG37" s="251"/>
      <c r="DH37" s="251"/>
      <c r="DI37" s="251"/>
      <c r="DJ37" s="251"/>
      <c r="DK37" s="251"/>
      <c r="DL37" s="251"/>
    </row>
    <row r="38" spans="1:116" s="67" customFormat="1">
      <c r="A38" s="246" t="s">
        <v>823</v>
      </c>
      <c r="B38" s="249">
        <v>0</v>
      </c>
      <c r="C38" s="251"/>
      <c r="D38" s="251"/>
      <c r="E38" s="251"/>
      <c r="F38" s="251"/>
      <c r="G38" s="251"/>
      <c r="H38" s="251"/>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45"/>
      <c r="AO38" s="245"/>
      <c r="AP38" s="245"/>
      <c r="AQ38" s="245"/>
      <c r="AR38" s="245"/>
      <c r="AS38" s="245"/>
      <c r="AT38" s="245"/>
      <c r="AU38" s="245"/>
      <c r="AV38" s="245"/>
      <c r="AW38" s="245"/>
      <c r="AX38" s="245"/>
      <c r="AY38" s="245"/>
      <c r="AZ38" s="245"/>
      <c r="BA38" s="245"/>
      <c r="BB38" s="245"/>
      <c r="BC38" s="245"/>
      <c r="BD38" s="245"/>
      <c r="BE38" s="245"/>
      <c r="BF38" s="245"/>
      <c r="BG38" s="245"/>
      <c r="BH38" s="245"/>
      <c r="BI38" s="245"/>
      <c r="BJ38" s="245"/>
      <c r="BK38" s="245"/>
      <c r="BL38" s="245"/>
      <c r="BM38" s="245"/>
      <c r="BN38" s="245"/>
      <c r="BO38" s="245"/>
      <c r="BP38" s="245"/>
      <c r="BQ38" s="245"/>
      <c r="BR38" s="245"/>
      <c r="BS38" s="245"/>
      <c r="BT38" s="245"/>
      <c r="BU38" s="245"/>
      <c r="BV38" s="245"/>
      <c r="BW38" s="245"/>
      <c r="BX38" s="245"/>
      <c r="BY38" s="245"/>
      <c r="BZ38" s="245"/>
      <c r="CA38" s="245"/>
      <c r="CB38" s="245"/>
      <c r="CC38" s="245"/>
      <c r="CD38" s="245"/>
      <c r="CE38" s="245"/>
      <c r="CF38" s="245"/>
      <c r="CG38" s="245"/>
      <c r="CH38" s="245"/>
      <c r="CI38" s="245"/>
      <c r="CJ38" s="245"/>
      <c r="CK38" s="245"/>
      <c r="CL38" s="245"/>
      <c r="CM38" s="245"/>
      <c r="CN38" s="245"/>
      <c r="CO38" s="245"/>
      <c r="CP38" s="245"/>
      <c r="CQ38" s="245"/>
      <c r="CR38" s="245"/>
      <c r="CS38" s="245"/>
      <c r="CT38" s="245"/>
      <c r="CU38" s="245"/>
      <c r="CV38" s="245"/>
      <c r="CW38" s="245"/>
      <c r="CX38" s="245"/>
      <c r="CY38" s="245"/>
      <c r="CZ38" s="245"/>
      <c r="DA38" s="245"/>
      <c r="DB38" s="245"/>
      <c r="DC38" s="245"/>
      <c r="DD38" s="245"/>
      <c r="DE38" s="245"/>
      <c r="DF38" s="245"/>
      <c r="DG38" s="245"/>
      <c r="DH38" s="245"/>
      <c r="DI38" s="245"/>
      <c r="DJ38" s="245"/>
      <c r="DK38" s="245"/>
      <c r="DL38" s="245"/>
    </row>
    <row r="39" spans="1:116" s="245" customFormat="1">
      <c r="A39" s="246" t="s">
        <v>824</v>
      </c>
      <c r="B39" s="249">
        <v>0</v>
      </c>
      <c r="C39" s="251"/>
      <c r="D39" s="251"/>
      <c r="E39" s="251"/>
      <c r="F39" s="251"/>
      <c r="G39" s="251"/>
      <c r="H39" s="251"/>
      <c r="I39" s="251"/>
      <c r="J39" s="251"/>
      <c r="K39" s="251"/>
      <c r="L39" s="251"/>
      <c r="M39" s="251"/>
      <c r="N39" s="251"/>
      <c r="O39" s="251"/>
      <c r="P39" s="251"/>
      <c r="Q39" s="251"/>
      <c r="R39" s="251"/>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c r="CB39" s="251"/>
      <c r="CC39" s="251"/>
      <c r="CD39" s="251"/>
      <c r="CE39" s="251"/>
      <c r="CF39" s="251"/>
      <c r="CG39" s="251"/>
      <c r="CH39" s="251"/>
      <c r="CI39" s="251"/>
      <c r="CJ39" s="251"/>
      <c r="CK39" s="251"/>
      <c r="CL39" s="251"/>
      <c r="CM39" s="251"/>
      <c r="CN39" s="251"/>
      <c r="CO39" s="251"/>
      <c r="CP39" s="251"/>
      <c r="CQ39" s="251"/>
      <c r="CR39" s="251"/>
      <c r="CS39" s="251"/>
      <c r="CT39" s="251"/>
      <c r="CU39" s="251"/>
      <c r="CV39" s="251"/>
      <c r="CW39" s="251"/>
      <c r="CX39" s="251"/>
      <c r="CY39" s="251"/>
      <c r="CZ39" s="251"/>
      <c r="DA39" s="251"/>
      <c r="DB39" s="251"/>
      <c r="DC39" s="251"/>
      <c r="DD39" s="251"/>
      <c r="DE39" s="251"/>
      <c r="DF39" s="251"/>
      <c r="DG39" s="251"/>
      <c r="DH39" s="251"/>
      <c r="DI39" s="251"/>
      <c r="DJ39" s="251"/>
      <c r="DK39" s="251"/>
      <c r="DL39" s="251"/>
    </row>
    <row r="40" spans="1:116" s="245" customFormat="1">
      <c r="A40" s="248" t="s">
        <v>825</v>
      </c>
      <c r="B40" s="255">
        <v>49473622.48999998</v>
      </c>
      <c r="C40" s="255">
        <v>-59799515.560000002</v>
      </c>
      <c r="D40" s="255">
        <v>-1060593.3400000001</v>
      </c>
      <c r="E40" s="255">
        <v>-6669120.8899999997</v>
      </c>
      <c r="F40" s="255">
        <v>0</v>
      </c>
      <c r="G40" s="255">
        <v>0</v>
      </c>
      <c r="H40" s="255">
        <v>117002852.27999999</v>
      </c>
      <c r="I40" s="255">
        <v>0</v>
      </c>
      <c r="J40" s="255">
        <v>0</v>
      </c>
      <c r="K40" s="255">
        <v>0</v>
      </c>
      <c r="L40" s="255">
        <v>19012753.84</v>
      </c>
      <c r="M40" s="255">
        <v>0</v>
      </c>
      <c r="N40" s="255">
        <v>-78232669.390000001</v>
      </c>
      <c r="O40" s="255">
        <v>0</v>
      </c>
      <c r="P40" s="255">
        <v>0</v>
      </c>
      <c r="Q40" s="255">
        <v>0</v>
      </c>
      <c r="R40" s="255">
        <v>0</v>
      </c>
      <c r="S40" s="255">
        <v>0</v>
      </c>
      <c r="T40" s="255">
        <v>-579600.01</v>
      </c>
      <c r="U40" s="255">
        <v>0</v>
      </c>
      <c r="V40" s="255">
        <v>12743532.67</v>
      </c>
      <c r="W40" s="255">
        <v>0</v>
      </c>
      <c r="X40" s="255">
        <v>6269221.1699999999</v>
      </c>
      <c r="Y40" s="255">
        <v>0</v>
      </c>
      <c r="Z40" s="255">
        <v>0</v>
      </c>
      <c r="AA40" s="255">
        <v>0</v>
      </c>
      <c r="AB40" s="255">
        <v>0</v>
      </c>
      <c r="AC40" s="255">
        <v>0</v>
      </c>
      <c r="AD40" s="255">
        <v>0</v>
      </c>
      <c r="AE40" s="255">
        <v>0</v>
      </c>
      <c r="AF40" s="255">
        <v>0</v>
      </c>
      <c r="AG40" s="255">
        <v>0</v>
      </c>
      <c r="AH40" s="255">
        <v>0</v>
      </c>
      <c r="AI40" s="255">
        <v>0</v>
      </c>
      <c r="AJ40" s="255">
        <v>587615.71</v>
      </c>
      <c r="AK40" s="255">
        <v>-5495.3</v>
      </c>
      <c r="AL40" s="255">
        <v>-81206428.079999998</v>
      </c>
      <c r="AM40" s="255">
        <v>2391638.2799999998</v>
      </c>
      <c r="AN40" s="255">
        <v>0</v>
      </c>
      <c r="AO40" s="255">
        <v>0</v>
      </c>
      <c r="AP40" s="255">
        <v>0</v>
      </c>
      <c r="AQ40" s="255">
        <v>0</v>
      </c>
      <c r="AR40" s="255">
        <v>-579600.01</v>
      </c>
      <c r="AS40" s="255">
        <v>0</v>
      </c>
      <c r="AT40" s="255">
        <v>0</v>
      </c>
      <c r="AU40" s="255">
        <v>0</v>
      </c>
      <c r="AV40" s="255">
        <v>0</v>
      </c>
      <c r="AW40" s="255">
        <v>0</v>
      </c>
      <c r="AX40" s="255">
        <v>0</v>
      </c>
      <c r="AY40" s="255">
        <v>0</v>
      </c>
      <c r="AZ40" s="255">
        <v>0</v>
      </c>
      <c r="BA40" s="255">
        <v>0</v>
      </c>
      <c r="BB40" s="255">
        <v>0</v>
      </c>
      <c r="BC40" s="255">
        <v>0</v>
      </c>
      <c r="BD40" s="255">
        <v>0</v>
      </c>
      <c r="BE40" s="255">
        <v>0</v>
      </c>
      <c r="BF40" s="255">
        <v>0</v>
      </c>
      <c r="BG40" s="255">
        <v>0</v>
      </c>
      <c r="BH40" s="255">
        <v>0</v>
      </c>
      <c r="BI40" s="255">
        <v>0</v>
      </c>
      <c r="BJ40" s="255">
        <v>0</v>
      </c>
      <c r="BK40" s="255">
        <v>0</v>
      </c>
      <c r="BL40" s="255">
        <v>0</v>
      </c>
      <c r="BM40" s="255">
        <v>0</v>
      </c>
      <c r="BN40" s="255">
        <v>0</v>
      </c>
      <c r="BO40" s="255">
        <v>0</v>
      </c>
      <c r="BP40" s="255">
        <v>0</v>
      </c>
      <c r="BQ40" s="255">
        <v>0</v>
      </c>
      <c r="BR40" s="255">
        <v>0</v>
      </c>
      <c r="BS40" s="255">
        <v>0</v>
      </c>
      <c r="BT40" s="255">
        <v>0</v>
      </c>
      <c r="BU40" s="255">
        <v>0</v>
      </c>
      <c r="BV40" s="255">
        <v>0</v>
      </c>
      <c r="BW40" s="255">
        <v>0</v>
      </c>
      <c r="BX40" s="255">
        <v>0</v>
      </c>
      <c r="BY40" s="255">
        <v>0</v>
      </c>
      <c r="BZ40" s="255">
        <v>0</v>
      </c>
      <c r="CA40" s="255">
        <v>0</v>
      </c>
      <c r="CB40" s="255">
        <v>0</v>
      </c>
      <c r="CC40" s="255">
        <v>0</v>
      </c>
      <c r="CD40" s="255">
        <v>0</v>
      </c>
      <c r="CE40" s="255">
        <v>0</v>
      </c>
      <c r="CF40" s="255">
        <v>0</v>
      </c>
      <c r="CG40" s="255">
        <v>0</v>
      </c>
      <c r="CH40" s="255">
        <v>0</v>
      </c>
      <c r="CI40" s="255">
        <v>0</v>
      </c>
      <c r="CJ40" s="255">
        <v>0</v>
      </c>
      <c r="CK40" s="255">
        <v>0</v>
      </c>
      <c r="CL40" s="255">
        <v>0</v>
      </c>
      <c r="CM40" s="255">
        <v>0</v>
      </c>
      <c r="CN40" s="255">
        <v>0</v>
      </c>
      <c r="CO40" s="255">
        <v>0</v>
      </c>
      <c r="CP40" s="255">
        <v>0</v>
      </c>
      <c r="CQ40" s="255">
        <v>0</v>
      </c>
      <c r="CR40" s="255">
        <v>0</v>
      </c>
      <c r="CS40" s="255">
        <v>0</v>
      </c>
      <c r="CT40" s="255">
        <v>0</v>
      </c>
      <c r="CU40" s="255">
        <v>0</v>
      </c>
      <c r="CV40" s="255">
        <v>0</v>
      </c>
      <c r="CW40" s="255">
        <v>0</v>
      </c>
      <c r="CX40" s="255">
        <v>0</v>
      </c>
      <c r="CY40" s="255">
        <v>0</v>
      </c>
      <c r="CZ40" s="255">
        <v>0</v>
      </c>
      <c r="DA40" s="255">
        <v>0</v>
      </c>
      <c r="DB40" s="255">
        <v>0</v>
      </c>
      <c r="DC40" s="255">
        <v>0</v>
      </c>
      <c r="DD40" s="255">
        <v>0</v>
      </c>
      <c r="DE40" s="255">
        <v>0</v>
      </c>
      <c r="DF40" s="255">
        <v>0</v>
      </c>
      <c r="DG40" s="255">
        <v>0</v>
      </c>
      <c r="DH40" s="255">
        <v>0</v>
      </c>
      <c r="DI40" s="255">
        <v>0</v>
      </c>
      <c r="DJ40" s="255">
        <v>0</v>
      </c>
      <c r="DK40" s="255">
        <v>0</v>
      </c>
      <c r="DL40" s="255">
        <v>0</v>
      </c>
    </row>
    <row r="41" spans="1:116" s="245" customFormat="1">
      <c r="A41" s="246" t="s">
        <v>826</v>
      </c>
      <c r="B41" s="249">
        <v>-50665.68</v>
      </c>
      <c r="C41" s="249"/>
      <c r="D41" s="249"/>
      <c r="E41" s="249">
        <v>-50665.68</v>
      </c>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249"/>
      <c r="BJ41" s="249"/>
      <c r="BK41" s="249"/>
      <c r="BL41" s="249"/>
      <c r="BM41" s="249"/>
      <c r="BN41" s="249"/>
      <c r="BO41" s="249"/>
      <c r="BP41" s="249"/>
      <c r="BQ41" s="249"/>
      <c r="BR41" s="249"/>
      <c r="BS41" s="249"/>
      <c r="BT41" s="249"/>
      <c r="BU41" s="249"/>
      <c r="BV41" s="249"/>
      <c r="BW41" s="249"/>
      <c r="BX41" s="249"/>
      <c r="BY41" s="249"/>
      <c r="BZ41" s="249"/>
      <c r="CA41" s="249"/>
      <c r="CB41" s="249"/>
      <c r="CC41" s="249"/>
      <c r="CD41" s="249"/>
      <c r="CE41" s="249"/>
      <c r="CF41" s="249"/>
      <c r="CG41" s="249"/>
      <c r="CH41" s="249"/>
      <c r="CI41" s="249"/>
      <c r="CJ41" s="249"/>
      <c r="CK41" s="249"/>
      <c r="CL41" s="249"/>
      <c r="CM41" s="249"/>
      <c r="CN41" s="249"/>
      <c r="CO41" s="249"/>
      <c r="CP41" s="249"/>
      <c r="CQ41" s="249"/>
      <c r="CR41" s="249"/>
      <c r="CS41" s="249"/>
      <c r="CT41" s="249"/>
      <c r="CU41" s="249"/>
      <c r="CV41" s="249"/>
      <c r="CW41" s="249"/>
      <c r="CX41" s="249"/>
      <c r="CY41" s="249"/>
      <c r="CZ41" s="249"/>
      <c r="DA41" s="249"/>
      <c r="DB41" s="249"/>
      <c r="DC41" s="249"/>
      <c r="DD41" s="249"/>
      <c r="DE41" s="249"/>
      <c r="DF41" s="249"/>
      <c r="DG41" s="249"/>
      <c r="DH41" s="249"/>
      <c r="DI41" s="249"/>
      <c r="DJ41" s="249"/>
      <c r="DK41" s="249"/>
      <c r="DL41" s="249"/>
    </row>
    <row r="42" spans="1:116" s="245" customFormat="1">
      <c r="A42" s="246" t="s">
        <v>827</v>
      </c>
      <c r="B42" s="249">
        <v>49524288.169999987</v>
      </c>
      <c r="C42" s="249">
        <v>-59799515.560000002</v>
      </c>
      <c r="D42" s="249">
        <v>-1060593.3400000001</v>
      </c>
      <c r="E42" s="249">
        <v>-6618455.21</v>
      </c>
      <c r="F42" s="249">
        <v>0</v>
      </c>
      <c r="G42" s="249">
        <v>0</v>
      </c>
      <c r="H42" s="252">
        <v>117002852.27999999</v>
      </c>
      <c r="I42" s="249">
        <v>0</v>
      </c>
      <c r="J42" s="249">
        <v>0</v>
      </c>
      <c r="K42" s="249">
        <v>0</v>
      </c>
      <c r="L42" s="249">
        <v>19012753.84</v>
      </c>
      <c r="M42" s="249">
        <v>0</v>
      </c>
      <c r="N42" s="249">
        <v>-78232669.390000001</v>
      </c>
      <c r="O42" s="249">
        <v>0</v>
      </c>
      <c r="P42" s="249">
        <v>0</v>
      </c>
      <c r="Q42" s="249">
        <v>0</v>
      </c>
      <c r="R42" s="249">
        <v>0</v>
      </c>
      <c r="S42" s="249">
        <v>0</v>
      </c>
      <c r="T42" s="249">
        <v>-579600.01</v>
      </c>
      <c r="U42" s="249">
        <v>0</v>
      </c>
      <c r="V42" s="249">
        <v>12743532.67</v>
      </c>
      <c r="W42" s="249">
        <v>0</v>
      </c>
      <c r="X42" s="249">
        <v>6269221.1699999999</v>
      </c>
      <c r="Y42" s="249">
        <v>0</v>
      </c>
      <c r="Z42" s="249">
        <v>0</v>
      </c>
      <c r="AA42" s="249">
        <v>0</v>
      </c>
      <c r="AB42" s="249">
        <v>0</v>
      </c>
      <c r="AC42" s="249">
        <v>0</v>
      </c>
      <c r="AD42" s="249">
        <v>0</v>
      </c>
      <c r="AE42" s="249">
        <v>0</v>
      </c>
      <c r="AF42" s="249">
        <v>0</v>
      </c>
      <c r="AG42" s="249">
        <v>0</v>
      </c>
      <c r="AH42" s="249">
        <v>0</v>
      </c>
      <c r="AI42" s="249">
        <v>0</v>
      </c>
      <c r="AJ42" s="249">
        <v>587615.71</v>
      </c>
      <c r="AK42" s="249">
        <v>-5495.3</v>
      </c>
      <c r="AL42" s="249">
        <v>-81206428.079999998</v>
      </c>
      <c r="AM42" s="249">
        <v>2391638.2799999998</v>
      </c>
      <c r="AN42" s="249">
        <v>0</v>
      </c>
      <c r="AO42" s="249">
        <v>0</v>
      </c>
      <c r="AP42" s="249">
        <v>0</v>
      </c>
      <c r="AQ42" s="249">
        <v>0</v>
      </c>
      <c r="AR42" s="249">
        <v>-579600.01</v>
      </c>
      <c r="AS42" s="249">
        <v>0</v>
      </c>
      <c r="AT42" s="249">
        <v>0</v>
      </c>
      <c r="AU42" s="249">
        <v>0</v>
      </c>
      <c r="AV42" s="249">
        <v>0</v>
      </c>
      <c r="AW42" s="249">
        <v>0</v>
      </c>
      <c r="AX42" s="249">
        <v>0</v>
      </c>
      <c r="AY42" s="249">
        <v>0</v>
      </c>
      <c r="AZ42" s="249">
        <v>0</v>
      </c>
      <c r="BA42" s="249">
        <v>0</v>
      </c>
      <c r="BB42" s="249">
        <v>0</v>
      </c>
      <c r="BC42" s="249">
        <v>0</v>
      </c>
      <c r="BD42" s="249">
        <v>0</v>
      </c>
      <c r="BE42" s="249">
        <v>0</v>
      </c>
      <c r="BF42" s="249">
        <v>0</v>
      </c>
      <c r="BG42" s="249">
        <v>0</v>
      </c>
      <c r="BH42" s="249">
        <v>0</v>
      </c>
      <c r="BI42" s="249">
        <v>0</v>
      </c>
      <c r="BJ42" s="249">
        <v>0</v>
      </c>
      <c r="BK42" s="249">
        <v>0</v>
      </c>
      <c r="BL42" s="249">
        <v>0</v>
      </c>
      <c r="BM42" s="249">
        <v>0</v>
      </c>
      <c r="BN42" s="249">
        <v>0</v>
      </c>
      <c r="BO42" s="249">
        <v>0</v>
      </c>
      <c r="BP42" s="249">
        <v>0</v>
      </c>
      <c r="BQ42" s="249">
        <v>0</v>
      </c>
      <c r="BR42" s="249">
        <v>0</v>
      </c>
      <c r="BS42" s="249">
        <v>0</v>
      </c>
      <c r="BT42" s="249">
        <v>0</v>
      </c>
      <c r="BU42" s="249">
        <v>0</v>
      </c>
      <c r="BV42" s="249">
        <v>0</v>
      </c>
      <c r="BW42" s="249">
        <v>0</v>
      </c>
      <c r="BX42" s="249">
        <v>0</v>
      </c>
      <c r="BY42" s="249">
        <v>0</v>
      </c>
      <c r="BZ42" s="249">
        <v>0</v>
      </c>
      <c r="CA42" s="249">
        <v>0</v>
      </c>
      <c r="CB42" s="249">
        <v>0</v>
      </c>
      <c r="CC42" s="249">
        <v>0</v>
      </c>
      <c r="CD42" s="249">
        <v>0</v>
      </c>
      <c r="CE42" s="249">
        <v>0</v>
      </c>
      <c r="CF42" s="249">
        <v>0</v>
      </c>
      <c r="CG42" s="249">
        <v>0</v>
      </c>
      <c r="CH42" s="249">
        <v>0</v>
      </c>
      <c r="CI42" s="249">
        <v>0</v>
      </c>
      <c r="CJ42" s="249">
        <v>0</v>
      </c>
      <c r="CK42" s="249">
        <v>0</v>
      </c>
      <c r="CL42" s="249">
        <v>0</v>
      </c>
      <c r="CM42" s="249">
        <v>0</v>
      </c>
      <c r="CN42" s="249">
        <v>0</v>
      </c>
      <c r="CO42" s="249">
        <v>0</v>
      </c>
      <c r="CP42" s="249">
        <v>0</v>
      </c>
      <c r="CQ42" s="249">
        <v>0</v>
      </c>
      <c r="CR42" s="249">
        <v>0</v>
      </c>
      <c r="CS42" s="249">
        <v>0</v>
      </c>
      <c r="CT42" s="249">
        <v>0</v>
      </c>
      <c r="CU42" s="249">
        <v>0</v>
      </c>
      <c r="CV42" s="249">
        <v>0</v>
      </c>
      <c r="CW42" s="249">
        <v>0</v>
      </c>
      <c r="CX42" s="249">
        <v>0</v>
      </c>
      <c r="CY42" s="249">
        <v>0</v>
      </c>
      <c r="CZ42" s="249">
        <v>0</v>
      </c>
      <c r="DA42" s="249">
        <v>0</v>
      </c>
      <c r="DB42" s="249">
        <v>0</v>
      </c>
      <c r="DC42" s="249">
        <v>0</v>
      </c>
      <c r="DD42" s="249">
        <v>0</v>
      </c>
      <c r="DE42" s="249">
        <v>0</v>
      </c>
      <c r="DF42" s="249">
        <v>0</v>
      </c>
      <c r="DG42" s="249">
        <v>0</v>
      </c>
      <c r="DH42" s="249">
        <v>0</v>
      </c>
      <c r="DI42" s="249">
        <v>0</v>
      </c>
      <c r="DJ42" s="249">
        <v>0</v>
      </c>
      <c r="DK42" s="249">
        <v>0</v>
      </c>
      <c r="DL42" s="249">
        <v>0</v>
      </c>
    </row>
    <row r="43" spans="1:116" s="245" customFormat="1">
      <c r="A43" s="246" t="s">
        <v>828</v>
      </c>
      <c r="B43" s="249">
        <v>0</v>
      </c>
      <c r="C43" s="249"/>
      <c r="D43" s="249"/>
      <c r="E43" s="249"/>
      <c r="F43" s="249"/>
      <c r="G43" s="249"/>
      <c r="H43" s="249"/>
      <c r="I43" s="249"/>
      <c r="J43" s="249"/>
      <c r="K43" s="249"/>
      <c r="L43" s="249"/>
      <c r="M43" s="249"/>
      <c r="N43" s="249"/>
      <c r="O43" s="249"/>
      <c r="P43" s="249"/>
      <c r="Q43" s="249"/>
      <c r="R43" s="249"/>
      <c r="S43" s="249"/>
      <c r="T43" s="249"/>
      <c r="U43" s="249"/>
      <c r="V43" s="249"/>
      <c r="W43" s="249"/>
      <c r="X43" s="249"/>
      <c r="Y43" s="249"/>
      <c r="Z43" s="249"/>
      <c r="AA43" s="249"/>
      <c r="AB43" s="249"/>
      <c r="AC43" s="249"/>
      <c r="AD43" s="249"/>
      <c r="AE43" s="249"/>
      <c r="AF43" s="249"/>
      <c r="AG43" s="249"/>
      <c r="AH43" s="249"/>
      <c r="AI43" s="249"/>
      <c r="AJ43" s="249"/>
      <c r="AK43" s="249"/>
      <c r="AL43" s="249"/>
      <c r="AM43" s="249"/>
      <c r="AN43" s="249"/>
      <c r="AO43" s="249"/>
      <c r="AP43" s="249"/>
      <c r="AQ43" s="249"/>
      <c r="AR43" s="249"/>
      <c r="AS43" s="249"/>
      <c r="AT43" s="249"/>
      <c r="AU43" s="249"/>
      <c r="AV43" s="249"/>
      <c r="AW43" s="249"/>
      <c r="AX43" s="249"/>
      <c r="AY43" s="249"/>
      <c r="AZ43" s="249"/>
      <c r="BA43" s="249"/>
      <c r="BB43" s="249"/>
      <c r="BC43" s="249"/>
      <c r="BD43" s="249"/>
      <c r="BE43" s="249"/>
      <c r="BF43" s="249"/>
      <c r="BG43" s="249"/>
      <c r="BH43" s="249"/>
      <c r="BI43" s="249"/>
      <c r="BJ43" s="249"/>
      <c r="BK43" s="249"/>
      <c r="BL43" s="249"/>
      <c r="BM43" s="249"/>
      <c r="BN43" s="249"/>
      <c r="BO43" s="249"/>
      <c r="BP43" s="249"/>
      <c r="BQ43" s="249"/>
      <c r="BR43" s="249"/>
      <c r="BS43" s="249"/>
      <c r="BT43" s="249"/>
      <c r="BU43" s="249"/>
      <c r="BV43" s="249"/>
      <c r="BW43" s="249"/>
      <c r="BX43" s="249"/>
      <c r="BY43" s="249"/>
      <c r="BZ43" s="249"/>
      <c r="CA43" s="249"/>
      <c r="CB43" s="249"/>
      <c r="CC43" s="249"/>
      <c r="CD43" s="249"/>
      <c r="CE43" s="249"/>
      <c r="CF43" s="249"/>
      <c r="CG43" s="249"/>
      <c r="CH43" s="249"/>
      <c r="CI43" s="249"/>
      <c r="CJ43" s="249"/>
      <c r="CK43" s="249"/>
      <c r="CL43" s="249"/>
      <c r="CM43" s="249"/>
      <c r="CN43" s="249"/>
      <c r="CO43" s="249"/>
      <c r="CP43" s="249"/>
      <c r="CQ43" s="249"/>
      <c r="CR43" s="249"/>
      <c r="CS43" s="249"/>
      <c r="CT43" s="249"/>
      <c r="CU43" s="249"/>
      <c r="CV43" s="249"/>
      <c r="CW43" s="249"/>
      <c r="CX43" s="249"/>
      <c r="CY43" s="249"/>
      <c r="CZ43" s="249"/>
      <c r="DA43" s="249"/>
      <c r="DB43" s="249"/>
      <c r="DC43" s="249"/>
      <c r="DD43" s="249"/>
      <c r="DE43" s="249"/>
      <c r="DF43" s="249"/>
      <c r="DG43" s="249"/>
      <c r="DH43" s="249"/>
      <c r="DI43" s="249"/>
      <c r="DJ43" s="249"/>
      <c r="DK43" s="249"/>
      <c r="DL43" s="249"/>
    </row>
    <row r="44" spans="1:116" s="245" customFormat="1">
      <c r="A44" s="246" t="s">
        <v>829</v>
      </c>
      <c r="B44" s="249">
        <v>0</v>
      </c>
      <c r="C44" s="249"/>
      <c r="D44" s="249"/>
      <c r="E44" s="249"/>
      <c r="F44" s="249"/>
      <c r="G44" s="249"/>
      <c r="H44" s="249"/>
      <c r="I44" s="249"/>
      <c r="J44" s="249"/>
      <c r="K44" s="249"/>
      <c r="L44" s="249"/>
      <c r="M44" s="249"/>
      <c r="N44" s="249"/>
      <c r="O44" s="249"/>
      <c r="P44" s="249"/>
      <c r="Q44" s="249"/>
      <c r="R44" s="249"/>
      <c r="S44" s="249"/>
      <c r="T44" s="249"/>
      <c r="U44" s="249"/>
      <c r="V44" s="249"/>
      <c r="W44" s="249"/>
      <c r="X44" s="249"/>
      <c r="Y44" s="249"/>
      <c r="Z44" s="249"/>
      <c r="AA44" s="249"/>
      <c r="AB44" s="249"/>
      <c r="AC44" s="249"/>
      <c r="AD44" s="249"/>
      <c r="AE44" s="249"/>
      <c r="AF44" s="249"/>
      <c r="AG44" s="249"/>
      <c r="AH44" s="249"/>
      <c r="AI44" s="249"/>
      <c r="AJ44" s="249"/>
      <c r="AK44" s="249"/>
      <c r="AL44" s="249"/>
      <c r="AM44" s="249"/>
      <c r="AN44" s="249"/>
      <c r="AO44" s="249"/>
      <c r="AP44" s="249"/>
      <c r="AQ44" s="249"/>
      <c r="AR44" s="249"/>
      <c r="AS44" s="249"/>
      <c r="AT44" s="249"/>
      <c r="AU44" s="249"/>
      <c r="AV44" s="249"/>
      <c r="AW44" s="249"/>
      <c r="AX44" s="249"/>
      <c r="AY44" s="249"/>
      <c r="AZ44" s="249"/>
      <c r="BA44" s="249"/>
      <c r="BB44" s="249"/>
      <c r="BC44" s="249"/>
      <c r="BD44" s="249"/>
      <c r="BE44" s="249"/>
      <c r="BF44" s="249"/>
      <c r="BG44" s="249"/>
      <c r="BH44" s="249"/>
      <c r="BI44" s="249"/>
      <c r="BJ44" s="249"/>
      <c r="BK44" s="249"/>
      <c r="BL44" s="249"/>
      <c r="BM44" s="249"/>
      <c r="BN44" s="249"/>
      <c r="BO44" s="249"/>
      <c r="BP44" s="249"/>
      <c r="BQ44" s="249"/>
      <c r="BR44" s="249"/>
      <c r="BS44" s="249"/>
      <c r="BT44" s="249"/>
      <c r="BU44" s="249"/>
      <c r="BV44" s="249"/>
      <c r="BW44" s="249"/>
      <c r="BX44" s="249"/>
      <c r="BY44" s="249"/>
      <c r="BZ44" s="249"/>
      <c r="CA44" s="249"/>
      <c r="CB44" s="249"/>
      <c r="CC44" s="249"/>
      <c r="CD44" s="249"/>
      <c r="CE44" s="249"/>
      <c r="CF44" s="249"/>
      <c r="CG44" s="249"/>
      <c r="CH44" s="249"/>
      <c r="CI44" s="249"/>
      <c r="CJ44" s="249"/>
      <c r="CK44" s="249"/>
      <c r="CL44" s="249"/>
      <c r="CM44" s="249"/>
      <c r="CN44" s="249"/>
      <c r="CO44" s="249"/>
      <c r="CP44" s="249"/>
      <c r="CQ44" s="249"/>
      <c r="CR44" s="249"/>
      <c r="CS44" s="249"/>
      <c r="CT44" s="249"/>
      <c r="CU44" s="249"/>
      <c r="CV44" s="249"/>
      <c r="CW44" s="249"/>
      <c r="CX44" s="249"/>
      <c r="CY44" s="249"/>
      <c r="CZ44" s="249"/>
      <c r="DA44" s="249"/>
      <c r="DB44" s="249"/>
      <c r="DC44" s="249"/>
      <c r="DD44" s="249"/>
      <c r="DE44" s="249"/>
      <c r="DF44" s="249"/>
      <c r="DG44" s="249"/>
      <c r="DH44" s="249"/>
      <c r="DI44" s="249"/>
      <c r="DJ44" s="249"/>
      <c r="DK44" s="249"/>
      <c r="DL44" s="249"/>
    </row>
    <row r="45" spans="1:116" s="245" customFormat="1">
      <c r="A45" s="246" t="s">
        <v>830</v>
      </c>
      <c r="B45" s="249">
        <v>0</v>
      </c>
      <c r="C45" s="249"/>
      <c r="D45" s="249"/>
      <c r="E45" s="249"/>
      <c r="F45" s="249"/>
      <c r="G45" s="249"/>
      <c r="H45" s="249"/>
      <c r="I45" s="249"/>
      <c r="J45" s="249"/>
      <c r="K45" s="249"/>
      <c r="L45" s="249"/>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249"/>
      <c r="AZ45" s="249"/>
      <c r="BA45" s="249"/>
      <c r="BB45" s="249"/>
      <c r="BC45" s="249"/>
      <c r="BD45" s="249"/>
      <c r="BE45" s="249"/>
      <c r="BF45" s="249"/>
      <c r="BG45" s="249"/>
      <c r="BH45" s="249"/>
      <c r="BI45" s="249"/>
      <c r="BJ45" s="249"/>
      <c r="BK45" s="249"/>
      <c r="BL45" s="249"/>
      <c r="BM45" s="249"/>
      <c r="BN45" s="249"/>
      <c r="BO45" s="249"/>
      <c r="BP45" s="249"/>
      <c r="BQ45" s="249"/>
      <c r="BR45" s="249"/>
      <c r="BS45" s="249"/>
      <c r="BT45" s="249"/>
      <c r="BU45" s="249"/>
      <c r="BV45" s="249"/>
      <c r="BW45" s="249"/>
      <c r="BX45" s="249"/>
      <c r="BY45" s="249"/>
      <c r="BZ45" s="249"/>
      <c r="CA45" s="249"/>
      <c r="CB45" s="249"/>
      <c r="CC45" s="249"/>
      <c r="CD45" s="249"/>
      <c r="CE45" s="249"/>
      <c r="CF45" s="249"/>
      <c r="CG45" s="249"/>
      <c r="CH45" s="249"/>
      <c r="CI45" s="249"/>
      <c r="CJ45" s="249"/>
      <c r="CK45" s="249"/>
      <c r="CL45" s="249"/>
      <c r="CM45" s="249"/>
      <c r="CN45" s="249"/>
      <c r="CO45" s="249"/>
      <c r="CP45" s="249"/>
      <c r="CQ45" s="249"/>
      <c r="CR45" s="249"/>
      <c r="CS45" s="249"/>
      <c r="CT45" s="249"/>
      <c r="CU45" s="249"/>
      <c r="CV45" s="249"/>
      <c r="CW45" s="249"/>
      <c r="CX45" s="249"/>
      <c r="CY45" s="249"/>
      <c r="CZ45" s="249"/>
      <c r="DA45" s="249"/>
      <c r="DB45" s="249"/>
      <c r="DC45" s="249"/>
      <c r="DD45" s="249"/>
      <c r="DE45" s="249"/>
      <c r="DF45" s="249"/>
      <c r="DG45" s="249"/>
      <c r="DH45" s="249"/>
      <c r="DI45" s="249"/>
      <c r="DJ45" s="249"/>
      <c r="DK45" s="249"/>
      <c r="DL45" s="249"/>
    </row>
    <row r="46" spans="1:116" s="245" customFormat="1">
      <c r="A46" s="246" t="s">
        <v>831</v>
      </c>
      <c r="B46" s="249">
        <v>0</v>
      </c>
      <c r="C46" s="249"/>
      <c r="D46" s="249"/>
      <c r="E46" s="249"/>
      <c r="F46" s="249"/>
      <c r="G46" s="249"/>
      <c r="H46" s="249"/>
      <c r="I46" s="249"/>
      <c r="J46" s="249"/>
      <c r="K46" s="249"/>
      <c r="L46" s="249"/>
      <c r="M46" s="249"/>
      <c r="N46" s="249"/>
      <c r="O46" s="249"/>
      <c r="P46" s="249"/>
      <c r="Q46" s="249"/>
      <c r="R46" s="249"/>
      <c r="S46" s="249"/>
      <c r="T46" s="249"/>
      <c r="U46" s="249"/>
      <c r="V46" s="249"/>
      <c r="W46" s="249"/>
      <c r="X46" s="249"/>
      <c r="Y46" s="249"/>
      <c r="Z46" s="249"/>
      <c r="AA46" s="249"/>
      <c r="AB46" s="249"/>
      <c r="AC46" s="249"/>
      <c r="AD46" s="249"/>
      <c r="AE46" s="249"/>
      <c r="AF46" s="249"/>
      <c r="AG46" s="249"/>
      <c r="AH46" s="249"/>
      <c r="AI46" s="249"/>
      <c r="AJ46" s="249"/>
      <c r="AK46" s="249"/>
      <c r="AL46" s="249"/>
      <c r="AM46" s="249"/>
      <c r="AN46" s="249"/>
      <c r="AO46" s="249"/>
      <c r="AP46" s="249"/>
      <c r="AQ46" s="249"/>
      <c r="AR46" s="249"/>
      <c r="AS46" s="249"/>
      <c r="AT46" s="249"/>
      <c r="AU46" s="249"/>
      <c r="AV46" s="249"/>
      <c r="AW46" s="249"/>
      <c r="AX46" s="249"/>
      <c r="AY46" s="249"/>
      <c r="AZ46" s="249"/>
      <c r="BA46" s="249"/>
      <c r="BB46" s="249"/>
      <c r="BC46" s="249"/>
      <c r="BD46" s="249"/>
      <c r="BE46" s="249"/>
      <c r="BF46" s="249"/>
      <c r="BG46" s="249"/>
      <c r="BH46" s="249"/>
      <c r="BI46" s="249"/>
      <c r="BJ46" s="249"/>
      <c r="BK46" s="249"/>
      <c r="BL46" s="249"/>
      <c r="BM46" s="249"/>
      <c r="BN46" s="249"/>
      <c r="BO46" s="249"/>
      <c r="BP46" s="249"/>
      <c r="BQ46" s="249"/>
      <c r="BR46" s="249"/>
      <c r="BS46" s="249"/>
      <c r="BT46" s="249"/>
      <c r="BU46" s="249"/>
      <c r="BV46" s="249"/>
      <c r="BW46" s="249"/>
      <c r="BX46" s="249"/>
      <c r="BY46" s="249"/>
      <c r="BZ46" s="249"/>
      <c r="CA46" s="249"/>
      <c r="CB46" s="249"/>
      <c r="CC46" s="249"/>
      <c r="CD46" s="249"/>
      <c r="CE46" s="249"/>
      <c r="CF46" s="249"/>
      <c r="CG46" s="249"/>
      <c r="CH46" s="249"/>
      <c r="CI46" s="249"/>
      <c r="CJ46" s="249"/>
      <c r="CK46" s="249"/>
      <c r="CL46" s="249"/>
      <c r="CM46" s="249"/>
      <c r="CN46" s="249"/>
      <c r="CO46" s="249"/>
      <c r="CP46" s="249"/>
      <c r="CQ46" s="249"/>
      <c r="CR46" s="249"/>
      <c r="CS46" s="249"/>
      <c r="CT46" s="249"/>
      <c r="CU46" s="249"/>
      <c r="CV46" s="249"/>
      <c r="CW46" s="249"/>
      <c r="CX46" s="249"/>
      <c r="CY46" s="249"/>
      <c r="CZ46" s="249"/>
      <c r="DA46" s="249"/>
      <c r="DB46" s="249"/>
      <c r="DC46" s="249"/>
      <c r="DD46" s="249"/>
      <c r="DE46" s="249"/>
      <c r="DF46" s="249"/>
      <c r="DG46" s="249"/>
      <c r="DH46" s="249"/>
      <c r="DI46" s="249"/>
      <c r="DJ46" s="249"/>
      <c r="DK46" s="249"/>
      <c r="DL46" s="249"/>
    </row>
    <row r="47" spans="1:116" s="245" customFormat="1">
      <c r="A47" s="246" t="s">
        <v>832</v>
      </c>
      <c r="B47" s="249">
        <v>0</v>
      </c>
      <c r="C47" s="249"/>
      <c r="D47" s="249"/>
      <c r="E47" s="249"/>
      <c r="F47" s="249"/>
      <c r="G47" s="249">
        <v>0</v>
      </c>
      <c r="H47" s="249">
        <v>0</v>
      </c>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249"/>
      <c r="BJ47" s="249"/>
      <c r="BK47" s="249"/>
      <c r="BL47" s="249"/>
      <c r="BM47" s="249"/>
      <c r="BN47" s="249"/>
      <c r="BO47" s="249"/>
      <c r="BP47" s="249"/>
      <c r="BQ47" s="249"/>
      <c r="BR47" s="249"/>
      <c r="BS47" s="249"/>
      <c r="BT47" s="249"/>
      <c r="BU47" s="249"/>
      <c r="BV47" s="249"/>
      <c r="BW47" s="249"/>
      <c r="BX47" s="249"/>
      <c r="BY47" s="249"/>
      <c r="BZ47" s="249"/>
      <c r="CA47" s="249"/>
      <c r="CB47" s="249"/>
      <c r="CC47" s="249"/>
      <c r="CD47" s="249"/>
      <c r="CE47" s="249"/>
      <c r="CF47" s="249"/>
      <c r="CG47" s="249"/>
      <c r="CH47" s="249"/>
      <c r="CI47" s="249"/>
      <c r="CJ47" s="249"/>
      <c r="CK47" s="249"/>
      <c r="CL47" s="249"/>
      <c r="CM47" s="249"/>
      <c r="CN47" s="249"/>
      <c r="CO47" s="249"/>
      <c r="CP47" s="249"/>
      <c r="CQ47" s="249"/>
      <c r="CR47" s="249"/>
      <c r="CS47" s="249"/>
      <c r="CT47" s="249"/>
      <c r="CU47" s="249"/>
      <c r="CV47" s="249"/>
      <c r="CW47" s="249"/>
      <c r="CX47" s="249"/>
      <c r="CY47" s="249"/>
      <c r="CZ47" s="249"/>
      <c r="DA47" s="249"/>
      <c r="DB47" s="249"/>
      <c r="DC47" s="249"/>
      <c r="DD47" s="249"/>
      <c r="DE47" s="249"/>
      <c r="DF47" s="249"/>
      <c r="DG47" s="249"/>
      <c r="DH47" s="249"/>
      <c r="DI47" s="249"/>
      <c r="DJ47" s="249"/>
      <c r="DK47" s="249"/>
      <c r="DL47" s="249"/>
    </row>
    <row r="48" spans="1:116" s="245" customFormat="1">
      <c r="A48" s="246" t="s">
        <v>56</v>
      </c>
      <c r="B48" s="255">
        <v>-76122737.899999797</v>
      </c>
      <c r="C48" s="255">
        <v>-69482230.109999999</v>
      </c>
      <c r="D48" s="255">
        <v>-5089534.0900000026</v>
      </c>
      <c r="E48" s="255">
        <v>376712.01999999862</v>
      </c>
      <c r="F48" s="255">
        <v>2165423.9100000006</v>
      </c>
      <c r="G48" s="255">
        <v>-20289820.709999971</v>
      </c>
      <c r="H48" s="255">
        <v>16196711.080000192</v>
      </c>
      <c r="I48" s="255">
        <v>-153481564.35000002</v>
      </c>
      <c r="J48" s="255">
        <v>906333.71</v>
      </c>
      <c r="K48" s="255">
        <v>0</v>
      </c>
      <c r="L48" s="255">
        <v>-39226006.569999993</v>
      </c>
      <c r="M48" s="255">
        <v>-11982396.140000001</v>
      </c>
      <c r="N48" s="255">
        <v>-60850112.560000002</v>
      </c>
      <c r="O48" s="255">
        <v>-6245208.7999999998</v>
      </c>
      <c r="P48" s="255">
        <v>-1819021.83</v>
      </c>
      <c r="Q48" s="255">
        <v>-1522265.34</v>
      </c>
      <c r="R48" s="255">
        <v>-0.11</v>
      </c>
      <c r="S48" s="255">
        <v>-4142829.45</v>
      </c>
      <c r="T48" s="255">
        <v>208880841.33000001</v>
      </c>
      <c r="U48" s="255">
        <v>-7089559.3099999996</v>
      </c>
      <c r="V48" s="255">
        <v>34356493.119999997</v>
      </c>
      <c r="W48" s="255">
        <v>24502538.190000001</v>
      </c>
      <c r="X48" s="255">
        <v>-5371923.7300000004</v>
      </c>
      <c r="Y48" s="255">
        <v>-9602996.3499999996</v>
      </c>
      <c r="Z48" s="255">
        <v>-76378240.709999993</v>
      </c>
      <c r="AA48" s="255">
        <v>357682.22</v>
      </c>
      <c r="AB48" s="255">
        <v>-3686681.9</v>
      </c>
      <c r="AC48" s="255">
        <v>380237.12</v>
      </c>
      <c r="AD48" s="255">
        <v>-4445656.72</v>
      </c>
      <c r="AE48" s="255">
        <v>-1025607.4</v>
      </c>
      <c r="AF48" s="255">
        <v>-1222231.6599999999</v>
      </c>
      <c r="AG48" s="255">
        <v>-1317720.3700000001</v>
      </c>
      <c r="AH48" s="255">
        <v>-664735.21</v>
      </c>
      <c r="AI48" s="255">
        <v>0</v>
      </c>
      <c r="AJ48" s="255">
        <v>-777640.28</v>
      </c>
      <c r="AK48" s="255">
        <v>1304940.05</v>
      </c>
      <c r="AL48" s="255">
        <v>-73797282.140000001</v>
      </c>
      <c r="AM48" s="255">
        <v>12419869.809999999</v>
      </c>
      <c r="AN48" s="255">
        <v>-1485232.82</v>
      </c>
      <c r="AO48" s="255">
        <v>-333789.01</v>
      </c>
      <c r="AP48" s="255">
        <v>-23282781.199999999</v>
      </c>
      <c r="AQ48" s="255">
        <v>-1882962.1</v>
      </c>
      <c r="AR48" s="255">
        <v>136408454.80000001</v>
      </c>
      <c r="AS48" s="255">
        <v>-1848103.6</v>
      </c>
      <c r="AT48" s="255">
        <v>99486233.430000007</v>
      </c>
      <c r="AU48" s="255">
        <v>3305109.59</v>
      </c>
      <c r="AV48" s="255">
        <v>3554739.53</v>
      </c>
      <c r="AW48" s="255">
        <v>3884830.42</v>
      </c>
      <c r="AX48" s="255">
        <v>4042358.95</v>
      </c>
      <c r="AY48" s="255">
        <v>4606200.07</v>
      </c>
      <c r="AZ48" s="255">
        <v>3788435.53</v>
      </c>
      <c r="BA48" s="255">
        <v>1046691.19</v>
      </c>
      <c r="BB48" s="255">
        <v>4860379.92</v>
      </c>
      <c r="BC48" s="255">
        <v>1315673.51</v>
      </c>
      <c r="BD48" s="255">
        <v>654055.75</v>
      </c>
      <c r="BE48" s="255">
        <v>3732857.56</v>
      </c>
      <c r="BF48" s="255">
        <v>21303756.359999999</v>
      </c>
      <c r="BG48" s="255">
        <v>936104.69</v>
      </c>
      <c r="BH48" s="255">
        <v>619638.42000000004</v>
      </c>
      <c r="BI48" s="255">
        <v>816982.74</v>
      </c>
      <c r="BJ48" s="255">
        <v>917346.63</v>
      </c>
      <c r="BK48" s="255">
        <v>900169</v>
      </c>
      <c r="BL48" s="255">
        <v>621449.48</v>
      </c>
      <c r="BM48" s="255">
        <v>1034506.86</v>
      </c>
      <c r="BN48" s="255">
        <v>321791.3</v>
      </c>
      <c r="BO48" s="255">
        <v>462960.36</v>
      </c>
      <c r="BP48" s="255">
        <v>859250.02</v>
      </c>
      <c r="BQ48" s="255">
        <v>-130058.35</v>
      </c>
      <c r="BR48" s="255">
        <v>172350.33</v>
      </c>
      <c r="BS48" s="255">
        <v>125609.06</v>
      </c>
      <c r="BT48" s="255">
        <v>-37599.18</v>
      </c>
      <c r="BU48" s="255">
        <v>-110009.56</v>
      </c>
      <c r="BV48" s="255">
        <v>361094.25</v>
      </c>
      <c r="BW48" s="255">
        <v>34721.629999999997</v>
      </c>
      <c r="BX48" s="255">
        <v>-1302862.81</v>
      </c>
      <c r="BY48" s="255">
        <v>-217658.6</v>
      </c>
      <c r="BZ48" s="255">
        <v>-338390.71</v>
      </c>
      <c r="CA48" s="255">
        <v>277311.26</v>
      </c>
      <c r="CB48" s="255">
        <v>-44891.41</v>
      </c>
      <c r="CC48" s="255">
        <v>221268.1</v>
      </c>
      <c r="CD48" s="255">
        <v>613755.80000000005</v>
      </c>
      <c r="CE48" s="255">
        <v>38695319.740000002</v>
      </c>
      <c r="CF48" s="255">
        <v>-105415.05</v>
      </c>
      <c r="CG48" s="255">
        <v>-209080.16</v>
      </c>
      <c r="CH48" s="255">
        <v>53977.279999999999</v>
      </c>
      <c r="CI48" s="255">
        <v>-69260.490000000005</v>
      </c>
      <c r="CJ48" s="255">
        <v>1297615.17</v>
      </c>
      <c r="CK48" s="255">
        <v>35048.19</v>
      </c>
      <c r="CL48" s="255">
        <v>158690.66</v>
      </c>
      <c r="CM48" s="255">
        <v>-378517.3</v>
      </c>
      <c r="CN48" s="255">
        <v>-334638.26</v>
      </c>
      <c r="CO48" s="255">
        <v>-157292.92000000001</v>
      </c>
      <c r="CP48" s="255">
        <v>-381069.27</v>
      </c>
      <c r="CQ48" s="255">
        <v>-327544.77</v>
      </c>
      <c r="CR48" s="255">
        <v>-211133.99</v>
      </c>
      <c r="CS48" s="255">
        <v>-328405.51</v>
      </c>
      <c r="CT48" s="255">
        <v>-203663.37</v>
      </c>
      <c r="CU48" s="255">
        <v>-183067.1</v>
      </c>
      <c r="CV48" s="255">
        <v>-247767.19</v>
      </c>
      <c r="CW48" s="255">
        <v>-316908.92</v>
      </c>
      <c r="CX48" s="255">
        <v>-340204.85</v>
      </c>
      <c r="CY48" s="255">
        <v>-456669.81</v>
      </c>
      <c r="CZ48" s="255">
        <v>-287405.96999999997</v>
      </c>
      <c r="DA48" s="255">
        <v>-345928.05</v>
      </c>
      <c r="DB48" s="255">
        <v>-285597.21000000002</v>
      </c>
      <c r="DC48" s="255">
        <v>190006.83</v>
      </c>
      <c r="DD48" s="255">
        <v>-211961.74</v>
      </c>
      <c r="DE48" s="255">
        <v>-555792.78</v>
      </c>
      <c r="DF48" s="255">
        <v>-214666.64</v>
      </c>
      <c r="DG48" s="255">
        <v>2412433.92</v>
      </c>
      <c r="DH48" s="255">
        <v>-250058.17</v>
      </c>
      <c r="DI48" s="255">
        <v>0</v>
      </c>
      <c r="DJ48" s="255">
        <v>-10180.129999999999</v>
      </c>
      <c r="DK48" s="255">
        <v>-82124.33</v>
      </c>
      <c r="DL48" s="255">
        <v>-72432.070000000007</v>
      </c>
    </row>
    <row r="49" spans="1:116" s="245" customFormat="1">
      <c r="A49" s="246" t="s">
        <v>833</v>
      </c>
      <c r="B49" s="257">
        <v>-76122039.179999784</v>
      </c>
      <c r="C49" s="257">
        <v>-69482230.109999999</v>
      </c>
      <c r="D49" s="257">
        <v>-5089534.0900000026</v>
      </c>
      <c r="E49" s="257">
        <v>408107.50999999885</v>
      </c>
      <c r="F49" s="257">
        <v>2166122.6300000008</v>
      </c>
      <c r="G49" s="257">
        <v>-20289820.709999971</v>
      </c>
      <c r="H49" s="257">
        <v>16165315.590000197</v>
      </c>
      <c r="I49" s="257">
        <v>-153481564.35000002</v>
      </c>
      <c r="J49" s="257">
        <v>906333.71</v>
      </c>
      <c r="K49" s="257">
        <v>0</v>
      </c>
      <c r="L49" s="257">
        <v>-39226006.569999993</v>
      </c>
      <c r="M49" s="257">
        <v>-11982396.140000001</v>
      </c>
      <c r="N49" s="257">
        <v>-60850112.560000002</v>
      </c>
      <c r="O49" s="257">
        <v>-6245208.7999999998</v>
      </c>
      <c r="P49" s="257">
        <v>-1819021.83</v>
      </c>
      <c r="Q49" s="257">
        <v>-1522265.34</v>
      </c>
      <c r="R49" s="257">
        <v>-0.11</v>
      </c>
      <c r="S49" s="257">
        <v>-4142829.45</v>
      </c>
      <c r="T49" s="257">
        <v>208880841.33000001</v>
      </c>
      <c r="U49" s="257">
        <v>-7089559.3099999996</v>
      </c>
      <c r="V49" s="257">
        <v>34356493.119999997</v>
      </c>
      <c r="W49" s="257">
        <v>24502538.190000001</v>
      </c>
      <c r="X49" s="257">
        <v>-5371923.7300000004</v>
      </c>
      <c r="Y49" s="257">
        <v>-9602996.3499999996</v>
      </c>
      <c r="Z49" s="257">
        <v>-76378240.709999993</v>
      </c>
      <c r="AA49" s="257">
        <v>357682.22</v>
      </c>
      <c r="AB49" s="257">
        <v>-3686681.9</v>
      </c>
      <c r="AC49" s="257">
        <v>380237.12</v>
      </c>
      <c r="AD49" s="257">
        <v>-4445656.72</v>
      </c>
      <c r="AE49" s="257">
        <v>-1025607.4</v>
      </c>
      <c r="AF49" s="257">
        <v>-1222231.6599999999</v>
      </c>
      <c r="AG49" s="257">
        <v>-1317720.3700000001</v>
      </c>
      <c r="AH49" s="257">
        <v>-664735.21</v>
      </c>
      <c r="AI49" s="257">
        <v>0</v>
      </c>
      <c r="AJ49" s="257">
        <v>-777640.28</v>
      </c>
      <c r="AK49" s="257">
        <v>1304940.05</v>
      </c>
      <c r="AL49" s="257">
        <v>-73797282.140000001</v>
      </c>
      <c r="AM49" s="257">
        <v>12419869.809999999</v>
      </c>
      <c r="AN49" s="257">
        <v>-1485232.82</v>
      </c>
      <c r="AO49" s="257">
        <v>-333789.01</v>
      </c>
      <c r="AP49" s="257">
        <v>-23282781.199999999</v>
      </c>
      <c r="AQ49" s="257">
        <v>-1882962.1</v>
      </c>
      <c r="AR49" s="257">
        <v>136408454.80000001</v>
      </c>
      <c r="AS49" s="257">
        <v>-1848103.6</v>
      </c>
      <c r="AT49" s="257">
        <v>99486233.430000007</v>
      </c>
      <c r="AU49" s="257">
        <v>3305109.59</v>
      </c>
      <c r="AV49" s="257">
        <v>3554739.53</v>
      </c>
      <c r="AW49" s="257">
        <v>3884830.42</v>
      </c>
      <c r="AX49" s="257">
        <v>4042358.95</v>
      </c>
      <c r="AY49" s="257">
        <v>4606200.07</v>
      </c>
      <c r="AZ49" s="257">
        <v>3788435.53</v>
      </c>
      <c r="BA49" s="257">
        <v>1046691.19</v>
      </c>
      <c r="BB49" s="257">
        <v>4860379.92</v>
      </c>
      <c r="BC49" s="257">
        <v>1315673.51</v>
      </c>
      <c r="BD49" s="257">
        <v>654055.75</v>
      </c>
      <c r="BE49" s="257">
        <v>3732857.56</v>
      </c>
      <c r="BF49" s="257">
        <v>21303756.359999999</v>
      </c>
      <c r="BG49" s="257">
        <v>936104.69</v>
      </c>
      <c r="BH49" s="257">
        <v>619638.42000000004</v>
      </c>
      <c r="BI49" s="257">
        <v>816982.74</v>
      </c>
      <c r="BJ49" s="257">
        <v>917346.63</v>
      </c>
      <c r="BK49" s="257">
        <v>900169</v>
      </c>
      <c r="BL49" s="257">
        <v>621449.48</v>
      </c>
      <c r="BM49" s="257">
        <v>1034506.86</v>
      </c>
      <c r="BN49" s="257">
        <v>321791.3</v>
      </c>
      <c r="BO49" s="257">
        <v>462960.36</v>
      </c>
      <c r="BP49" s="257">
        <v>859250.02</v>
      </c>
      <c r="BQ49" s="257">
        <v>-130058.35</v>
      </c>
      <c r="BR49" s="257">
        <v>172350.33</v>
      </c>
      <c r="BS49" s="257">
        <v>125609.06</v>
      </c>
      <c r="BT49" s="257">
        <v>-37599.18</v>
      </c>
      <c r="BU49" s="257">
        <v>-110009.56</v>
      </c>
      <c r="BV49" s="257">
        <v>361094.25</v>
      </c>
      <c r="BW49" s="257">
        <v>34721.629999999997</v>
      </c>
      <c r="BX49" s="257">
        <v>-1302862.81</v>
      </c>
      <c r="BY49" s="257">
        <v>-217658.6</v>
      </c>
      <c r="BZ49" s="257">
        <v>-338390.71</v>
      </c>
      <c r="CA49" s="257">
        <v>277311.26</v>
      </c>
      <c r="CB49" s="257">
        <v>-44891.41</v>
      </c>
      <c r="CC49" s="257">
        <v>221268.1</v>
      </c>
      <c r="CD49" s="257">
        <v>613755.80000000005</v>
      </c>
      <c r="CE49" s="257">
        <v>38695319.740000002</v>
      </c>
      <c r="CF49" s="257">
        <v>-105415.05</v>
      </c>
      <c r="CG49" s="257">
        <v>-209080.16</v>
      </c>
      <c r="CH49" s="257">
        <v>53977.279999999999</v>
      </c>
      <c r="CI49" s="257">
        <v>-69260.490000000005</v>
      </c>
      <c r="CJ49" s="257">
        <v>1297615.17</v>
      </c>
      <c r="CK49" s="257">
        <v>35048.19</v>
      </c>
      <c r="CL49" s="257">
        <v>158690.66</v>
      </c>
      <c r="CM49" s="257">
        <v>-378517.3</v>
      </c>
      <c r="CN49" s="257">
        <v>-334638.26</v>
      </c>
      <c r="CO49" s="257">
        <v>-157292.92000000001</v>
      </c>
      <c r="CP49" s="257">
        <v>-381069.27</v>
      </c>
      <c r="CQ49" s="257">
        <v>-327544.77</v>
      </c>
      <c r="CR49" s="257">
        <v>-211133.99</v>
      </c>
      <c r="CS49" s="257">
        <v>-328405.51</v>
      </c>
      <c r="CT49" s="257">
        <v>-203663.37</v>
      </c>
      <c r="CU49" s="257">
        <v>-183067.1</v>
      </c>
      <c r="CV49" s="257">
        <v>-247767.19</v>
      </c>
      <c r="CW49" s="257">
        <v>-316908.92</v>
      </c>
      <c r="CX49" s="257">
        <v>-340204.85</v>
      </c>
      <c r="CY49" s="257">
        <v>-456669.81</v>
      </c>
      <c r="CZ49" s="257">
        <v>-287405.96999999997</v>
      </c>
      <c r="DA49" s="257">
        <v>-345928.05</v>
      </c>
      <c r="DB49" s="257">
        <v>-285597.21000000002</v>
      </c>
      <c r="DC49" s="257">
        <v>190006.83</v>
      </c>
      <c r="DD49" s="257">
        <v>-211961.74</v>
      </c>
      <c r="DE49" s="257">
        <v>-555792.78</v>
      </c>
      <c r="DF49" s="257">
        <v>-214666.64</v>
      </c>
      <c r="DG49" s="257">
        <v>2412433.92</v>
      </c>
      <c r="DH49" s="257">
        <v>-250058.17</v>
      </c>
      <c r="DI49" s="257">
        <v>0</v>
      </c>
      <c r="DJ49" s="257">
        <v>-10180.129999999999</v>
      </c>
      <c r="DK49" s="257">
        <v>-82124.33</v>
      </c>
      <c r="DL49" s="257">
        <v>-72432.070000000007</v>
      </c>
    </row>
    <row r="50" spans="1:116" s="245" customFormat="1">
      <c r="A50" s="246" t="s">
        <v>834</v>
      </c>
      <c r="B50" s="257">
        <v>-698.72000000000116</v>
      </c>
      <c r="C50" s="257">
        <v>0</v>
      </c>
      <c r="D50" s="257">
        <v>0</v>
      </c>
      <c r="E50" s="257">
        <v>-31395.489999999998</v>
      </c>
      <c r="F50" s="257">
        <v>-698.72</v>
      </c>
      <c r="G50" s="257">
        <v>0</v>
      </c>
      <c r="H50" s="257">
        <v>31395.489999999998</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c r="AT50" s="257">
        <v>0</v>
      </c>
      <c r="AU50" s="257">
        <v>0</v>
      </c>
      <c r="AV50" s="257">
        <v>0</v>
      </c>
      <c r="AW50" s="257">
        <v>0</v>
      </c>
      <c r="AX50" s="257">
        <v>0</v>
      </c>
      <c r="AY50" s="257">
        <v>0</v>
      </c>
      <c r="AZ50" s="257">
        <v>0</v>
      </c>
      <c r="BA50" s="257">
        <v>0</v>
      </c>
      <c r="BB50" s="257">
        <v>0</v>
      </c>
      <c r="BC50" s="257">
        <v>0</v>
      </c>
      <c r="BD50" s="257">
        <v>0</v>
      </c>
      <c r="BE50" s="257">
        <v>0</v>
      </c>
      <c r="BF50" s="257">
        <v>0</v>
      </c>
      <c r="BG50" s="257">
        <v>0</v>
      </c>
      <c r="BH50" s="257">
        <v>0</v>
      </c>
      <c r="BI50" s="257">
        <v>0</v>
      </c>
      <c r="BJ50" s="257">
        <v>0</v>
      </c>
      <c r="BK50" s="257">
        <v>0</v>
      </c>
      <c r="BL50" s="257">
        <v>0</v>
      </c>
      <c r="BM50" s="257">
        <v>0</v>
      </c>
      <c r="BN50" s="257">
        <v>0</v>
      </c>
      <c r="BO50" s="257">
        <v>0</v>
      </c>
      <c r="BP50" s="257">
        <v>0</v>
      </c>
      <c r="BQ50" s="257">
        <v>0</v>
      </c>
      <c r="BR50" s="257">
        <v>0</v>
      </c>
      <c r="BS50" s="257">
        <v>0</v>
      </c>
      <c r="BT50" s="257">
        <v>0</v>
      </c>
      <c r="BU50" s="257">
        <v>0</v>
      </c>
      <c r="BV50" s="257">
        <v>0</v>
      </c>
      <c r="BW50" s="257">
        <v>0</v>
      </c>
      <c r="BX50" s="257">
        <v>0</v>
      </c>
      <c r="BY50" s="257">
        <v>0</v>
      </c>
      <c r="BZ50" s="257">
        <v>0</v>
      </c>
      <c r="CA50" s="257">
        <v>0</v>
      </c>
      <c r="CB50" s="257">
        <v>0</v>
      </c>
      <c r="CC50" s="257">
        <v>0</v>
      </c>
      <c r="CD50" s="257">
        <v>0</v>
      </c>
      <c r="CE50" s="257">
        <v>0</v>
      </c>
      <c r="CF50" s="257">
        <v>0</v>
      </c>
      <c r="CG50" s="257">
        <v>0</v>
      </c>
      <c r="CH50" s="257">
        <v>0</v>
      </c>
      <c r="CI50" s="257">
        <v>0</v>
      </c>
      <c r="CJ50" s="257">
        <v>0</v>
      </c>
      <c r="CK50" s="257">
        <v>0</v>
      </c>
      <c r="CL50" s="257">
        <v>0</v>
      </c>
      <c r="CM50" s="257">
        <v>0</v>
      </c>
      <c r="CN50" s="257">
        <v>0</v>
      </c>
      <c r="CO50" s="257">
        <v>0</v>
      </c>
      <c r="CP50" s="257">
        <v>0</v>
      </c>
      <c r="CQ50" s="257">
        <v>0</v>
      </c>
      <c r="CR50" s="257">
        <v>0</v>
      </c>
      <c r="CS50" s="257">
        <v>0</v>
      </c>
      <c r="CT50" s="257">
        <v>0</v>
      </c>
      <c r="CU50" s="257">
        <v>0</v>
      </c>
      <c r="CV50" s="257">
        <v>0</v>
      </c>
      <c r="CW50" s="257">
        <v>0</v>
      </c>
      <c r="CX50" s="257">
        <v>0</v>
      </c>
      <c r="CY50" s="257">
        <v>0</v>
      </c>
      <c r="CZ50" s="257">
        <v>0</v>
      </c>
      <c r="DA50" s="257">
        <v>0</v>
      </c>
      <c r="DB50" s="257">
        <v>0</v>
      </c>
      <c r="DC50" s="257">
        <v>0</v>
      </c>
      <c r="DD50" s="257">
        <v>0</v>
      </c>
      <c r="DE50" s="257">
        <v>0</v>
      </c>
      <c r="DF50" s="257">
        <v>0</v>
      </c>
      <c r="DG50" s="257">
        <v>0</v>
      </c>
      <c r="DH50" s="257">
        <v>0</v>
      </c>
      <c r="DI50" s="257">
        <v>0</v>
      </c>
      <c r="DJ50" s="257">
        <v>0</v>
      </c>
      <c r="DK50" s="257">
        <v>0</v>
      </c>
      <c r="DL50" s="257">
        <v>0</v>
      </c>
    </row>
    <row r="51" spans="1:116" s="245" customFormat="1">
      <c r="A51" s="248" t="s">
        <v>835</v>
      </c>
      <c r="B51" s="258"/>
      <c r="C51" s="258"/>
      <c r="D51" s="258"/>
      <c r="E51" s="258"/>
      <c r="F51" s="258"/>
      <c r="G51" s="258"/>
      <c r="H51" s="258"/>
      <c r="I51" s="258"/>
      <c r="J51" s="258"/>
      <c r="K51" s="258"/>
      <c r="L51" s="258"/>
      <c r="M51" s="258"/>
      <c r="N51" s="258"/>
      <c r="O51" s="258"/>
      <c r="P51" s="258"/>
      <c r="Q51" s="258"/>
      <c r="R51" s="258"/>
      <c r="S51" s="258"/>
      <c r="T51" s="258"/>
      <c r="U51" s="258"/>
      <c r="V51" s="258"/>
      <c r="W51" s="258"/>
      <c r="X51" s="258"/>
      <c r="Y51" s="258"/>
      <c r="Z51" s="258"/>
      <c r="AA51" s="258"/>
      <c r="AB51" s="258"/>
      <c r="AC51" s="258"/>
      <c r="AD51" s="258"/>
      <c r="AE51" s="258"/>
      <c r="AF51" s="258"/>
      <c r="AG51" s="258"/>
      <c r="AH51" s="258"/>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58"/>
      <c r="BF51" s="258"/>
      <c r="BG51" s="258"/>
      <c r="BH51" s="258"/>
      <c r="BI51" s="258"/>
      <c r="BJ51" s="258"/>
      <c r="BK51" s="258"/>
      <c r="BL51" s="258"/>
      <c r="BM51" s="258"/>
      <c r="BN51" s="258"/>
      <c r="BO51" s="258"/>
      <c r="BP51" s="258"/>
      <c r="BQ51" s="258"/>
      <c r="BR51" s="258"/>
      <c r="BS51" s="258"/>
      <c r="BT51" s="258"/>
      <c r="BU51" s="258"/>
      <c r="BV51" s="258"/>
      <c r="BW51" s="258"/>
      <c r="BX51" s="258"/>
      <c r="BY51" s="258"/>
      <c r="BZ51" s="258"/>
      <c r="CA51" s="258"/>
      <c r="CB51" s="258"/>
      <c r="CC51" s="258"/>
      <c r="CD51" s="258"/>
      <c r="CE51" s="258"/>
      <c r="CF51" s="258"/>
      <c r="CG51" s="258"/>
      <c r="CH51" s="258"/>
      <c r="CI51" s="258"/>
      <c r="CJ51" s="258"/>
      <c r="CK51" s="258"/>
      <c r="CL51" s="258"/>
      <c r="CM51" s="258"/>
      <c r="CN51" s="258"/>
      <c r="CO51" s="258"/>
      <c r="CP51" s="258"/>
      <c r="CQ51" s="258"/>
      <c r="CR51" s="258"/>
      <c r="CS51" s="258"/>
      <c r="CT51" s="258"/>
      <c r="CU51" s="258"/>
      <c r="CV51" s="258"/>
      <c r="CW51" s="258"/>
      <c r="CX51" s="258"/>
      <c r="CY51" s="258"/>
      <c r="CZ51" s="258"/>
      <c r="DA51" s="258"/>
      <c r="DB51" s="258"/>
      <c r="DC51" s="258"/>
      <c r="DD51" s="258"/>
      <c r="DE51" s="258"/>
      <c r="DF51" s="258"/>
      <c r="DG51" s="258"/>
      <c r="DH51" s="258"/>
      <c r="DI51" s="258"/>
      <c r="DJ51" s="258"/>
      <c r="DK51" s="258"/>
      <c r="DL51" s="258"/>
    </row>
    <row r="52" spans="1:116" s="245" customFormat="1">
      <c r="A52" s="246" t="s">
        <v>836</v>
      </c>
      <c r="B52" s="258"/>
      <c r="C52" s="258"/>
      <c r="D52" s="258"/>
      <c r="E52" s="258"/>
      <c r="F52" s="258"/>
      <c r="G52" s="258"/>
      <c r="H52" s="258"/>
      <c r="I52" s="258"/>
      <c r="J52" s="258"/>
      <c r="K52" s="258"/>
      <c r="L52" s="258"/>
      <c r="M52" s="258"/>
      <c r="N52" s="258"/>
      <c r="O52" s="258"/>
      <c r="P52" s="258"/>
      <c r="Q52" s="258"/>
      <c r="R52" s="258"/>
      <c r="S52" s="258"/>
      <c r="T52" s="258"/>
      <c r="U52" s="258"/>
      <c r="V52" s="258"/>
      <c r="W52" s="258"/>
      <c r="X52" s="258"/>
      <c r="Y52" s="258"/>
      <c r="Z52" s="258"/>
      <c r="AA52" s="258"/>
      <c r="AB52" s="258"/>
      <c r="AC52" s="258"/>
      <c r="AD52" s="258"/>
      <c r="AE52" s="258"/>
      <c r="AF52" s="258"/>
      <c r="AG52" s="258"/>
      <c r="AH52" s="258"/>
      <c r="AI52" s="258"/>
      <c r="AJ52" s="258"/>
      <c r="AK52" s="258"/>
      <c r="AL52" s="258"/>
      <c r="AM52" s="258"/>
      <c r="AN52" s="258"/>
      <c r="AO52" s="258"/>
      <c r="AP52" s="258"/>
      <c r="AQ52" s="258"/>
      <c r="AR52" s="258"/>
      <c r="AS52" s="258"/>
      <c r="AT52" s="258"/>
      <c r="AU52" s="258"/>
      <c r="AV52" s="258"/>
      <c r="AW52" s="258"/>
      <c r="AX52" s="258"/>
      <c r="AY52" s="258"/>
      <c r="AZ52" s="258"/>
      <c r="BA52" s="258"/>
      <c r="BB52" s="258"/>
      <c r="BC52" s="258"/>
      <c r="BD52" s="258"/>
      <c r="BE52" s="258"/>
      <c r="BF52" s="258"/>
      <c r="BG52" s="258"/>
      <c r="BH52" s="258"/>
      <c r="BI52" s="258"/>
      <c r="BJ52" s="258"/>
      <c r="BK52" s="258"/>
      <c r="BL52" s="258"/>
      <c r="BM52" s="258"/>
      <c r="BN52" s="258"/>
      <c r="BO52" s="258"/>
      <c r="BP52" s="258"/>
      <c r="BQ52" s="258"/>
      <c r="BR52" s="258"/>
      <c r="BS52" s="258"/>
      <c r="BT52" s="258"/>
      <c r="BU52" s="258"/>
      <c r="BV52" s="258"/>
      <c r="BW52" s="258"/>
      <c r="BX52" s="258"/>
      <c r="BY52" s="258"/>
      <c r="BZ52" s="258"/>
      <c r="CA52" s="258"/>
      <c r="CB52" s="258"/>
      <c r="CC52" s="258"/>
      <c r="CD52" s="258"/>
      <c r="CE52" s="258"/>
      <c r="CF52" s="258"/>
      <c r="CG52" s="258"/>
      <c r="CH52" s="258"/>
      <c r="CI52" s="258"/>
      <c r="CJ52" s="258"/>
      <c r="CK52" s="258"/>
      <c r="CL52" s="258"/>
      <c r="CM52" s="258"/>
      <c r="CN52" s="258"/>
      <c r="CO52" s="258"/>
      <c r="CP52" s="258"/>
      <c r="CQ52" s="258"/>
      <c r="CR52" s="258"/>
      <c r="CS52" s="258"/>
      <c r="CT52" s="258"/>
      <c r="CU52" s="258"/>
      <c r="CV52" s="258"/>
      <c r="CW52" s="258"/>
      <c r="CX52" s="258"/>
      <c r="CY52" s="258"/>
      <c r="CZ52" s="258"/>
      <c r="DA52" s="258"/>
      <c r="DB52" s="258"/>
      <c r="DC52" s="258"/>
      <c r="DD52" s="258"/>
      <c r="DE52" s="258"/>
      <c r="DF52" s="258"/>
      <c r="DG52" s="258"/>
      <c r="DH52" s="258"/>
      <c r="DI52" s="258"/>
      <c r="DJ52" s="258"/>
      <c r="DK52" s="258"/>
      <c r="DL52" s="258"/>
    </row>
    <row r="53" spans="1:116" s="245" customFormat="1" ht="12.75" thickBot="1">
      <c r="A53" s="73" t="s">
        <v>837</v>
      </c>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c r="BB53" s="74"/>
      <c r="BC53" s="74"/>
      <c r="BD53" s="74"/>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c r="CC53" s="74"/>
      <c r="CD53" s="74"/>
      <c r="CE53" s="74"/>
      <c r="CF53" s="74"/>
      <c r="CG53" s="74"/>
      <c r="CH53" s="74"/>
      <c r="CI53" s="74"/>
      <c r="CJ53" s="74"/>
      <c r="CK53" s="74"/>
      <c r="CL53" s="74"/>
      <c r="CM53" s="74"/>
      <c r="CN53" s="74"/>
      <c r="CO53" s="74"/>
      <c r="CP53" s="74"/>
      <c r="CQ53" s="74"/>
      <c r="CR53" s="74"/>
      <c r="CS53" s="74"/>
      <c r="CT53" s="74"/>
      <c r="CU53" s="74"/>
      <c r="CV53" s="74"/>
      <c r="CW53" s="74"/>
      <c r="CX53" s="74"/>
      <c r="CY53" s="74"/>
      <c r="CZ53" s="74"/>
      <c r="DA53" s="74"/>
      <c r="DB53" s="74"/>
      <c r="DC53" s="74"/>
      <c r="DD53" s="74"/>
      <c r="DE53" s="74"/>
      <c r="DF53" s="74"/>
      <c r="DG53" s="74"/>
      <c r="DH53" s="74"/>
      <c r="DI53" s="74"/>
      <c r="DJ53" s="74"/>
      <c r="DK53" s="74"/>
      <c r="DL53" s="74"/>
    </row>
    <row r="54" spans="1:116" s="67" customFormat="1" ht="13.5" customHeight="1">
      <c r="A54" s="72"/>
      <c r="I54" s="308" t="s">
        <v>1057</v>
      </c>
      <c r="J54" s="308"/>
      <c r="K54" s="308"/>
      <c r="L54" s="308"/>
      <c r="M54" s="308"/>
      <c r="N54" s="308"/>
      <c r="O54" s="308"/>
      <c r="P54" s="308"/>
      <c r="Q54" s="308"/>
      <c r="R54" s="308"/>
      <c r="S54" s="308"/>
      <c r="T54" s="308"/>
      <c r="U54" s="308" t="s">
        <v>1078</v>
      </c>
      <c r="V54" s="308"/>
      <c r="W54" s="308"/>
      <c r="X54" s="308"/>
      <c r="Y54" s="308"/>
      <c r="Z54" s="308"/>
      <c r="AA54" s="308"/>
      <c r="AB54" s="308" t="s">
        <v>1079</v>
      </c>
      <c r="AC54" s="308"/>
      <c r="AD54" s="308"/>
      <c r="AE54" s="308"/>
      <c r="AF54" s="244"/>
      <c r="AG54" s="244"/>
      <c r="AH54" s="244"/>
      <c r="AI54" s="244"/>
      <c r="AJ54" s="244"/>
      <c r="AK54" s="308" t="s">
        <v>165</v>
      </c>
      <c r="AL54" s="308"/>
      <c r="AM54" s="308"/>
      <c r="AN54" s="308" t="s">
        <v>1080</v>
      </c>
      <c r="AO54" s="308"/>
      <c r="AP54" s="308" t="s">
        <v>1081</v>
      </c>
      <c r="AQ54" s="308"/>
      <c r="AR54" s="308"/>
      <c r="AS54" s="308"/>
      <c r="AT54" s="308"/>
      <c r="AU54" s="308" t="s">
        <v>1082</v>
      </c>
      <c r="AV54" s="308"/>
      <c r="AW54" s="308"/>
      <c r="AX54" s="308"/>
      <c r="AY54" s="308"/>
      <c r="AZ54" s="308"/>
      <c r="BA54" s="308"/>
      <c r="BB54" s="308"/>
      <c r="BC54" s="308"/>
      <c r="BD54" s="308"/>
      <c r="BE54" s="308"/>
      <c r="BF54" s="308"/>
      <c r="BG54" s="308"/>
      <c r="BH54" s="308"/>
      <c r="BI54" s="308"/>
      <c r="BJ54" s="308"/>
      <c r="BK54" s="308"/>
      <c r="BL54" s="308"/>
      <c r="BM54" s="308"/>
      <c r="BN54" s="308"/>
      <c r="BO54" s="308"/>
      <c r="BP54" s="308"/>
      <c r="BQ54" s="308"/>
      <c r="BR54" s="308"/>
      <c r="BS54" s="308"/>
      <c r="BT54" s="308"/>
      <c r="BU54" s="308"/>
      <c r="BV54" s="308"/>
      <c r="BW54" s="308"/>
      <c r="BX54" s="308"/>
      <c r="BY54" s="308"/>
      <c r="BZ54" s="308"/>
      <c r="CA54" s="308"/>
      <c r="CB54" s="308"/>
      <c r="CC54" s="308"/>
      <c r="CD54" s="308"/>
      <c r="CE54" s="308"/>
      <c r="CF54" s="308"/>
      <c r="CG54" s="308"/>
      <c r="CH54" s="308"/>
      <c r="CI54" s="308"/>
      <c r="CJ54" s="308"/>
      <c r="CK54" s="308"/>
      <c r="CL54" s="308"/>
      <c r="CM54" s="308"/>
      <c r="CN54" s="308"/>
      <c r="CO54" s="308"/>
      <c r="CP54" s="308"/>
      <c r="CQ54" s="308"/>
      <c r="CR54" s="308"/>
      <c r="CS54" s="308"/>
      <c r="CT54" s="308"/>
      <c r="CU54" s="308"/>
      <c r="CV54" s="308"/>
      <c r="CW54" s="308"/>
      <c r="CX54" s="308"/>
      <c r="CY54" s="308"/>
      <c r="CZ54" s="308"/>
      <c r="DA54" s="308"/>
      <c r="DB54" s="308"/>
      <c r="DC54" s="308"/>
      <c r="DD54" s="308"/>
      <c r="DE54" s="244"/>
      <c r="DF54" s="244"/>
      <c r="DG54" s="244"/>
      <c r="DH54" s="244"/>
      <c r="DI54" s="244"/>
      <c r="DJ54" s="244"/>
      <c r="DK54" s="244"/>
      <c r="DL54" s="244"/>
    </row>
    <row r="55" spans="1:116" ht="29.25" customHeight="1" thickBot="1">
      <c r="A55" s="70" t="s">
        <v>1083</v>
      </c>
      <c r="B55" s="71"/>
      <c r="C55" s="71"/>
      <c r="E55" s="245"/>
      <c r="F55" s="245"/>
      <c r="G55" s="245"/>
      <c r="H55" s="245"/>
    </row>
    <row r="56" spans="1:116" s="67" customFormat="1" ht="13.5" customHeight="1">
      <c r="A56" s="72"/>
      <c r="I56" s="308" t="s">
        <v>1057</v>
      </c>
      <c r="J56" s="308"/>
      <c r="K56" s="308"/>
      <c r="L56" s="308"/>
      <c r="M56" s="308"/>
      <c r="N56" s="308"/>
      <c r="O56" s="308"/>
      <c r="P56" s="308"/>
      <c r="Q56" s="308"/>
      <c r="R56" s="308"/>
      <c r="S56" s="308"/>
      <c r="T56" s="308"/>
      <c r="U56" s="308" t="s">
        <v>1078</v>
      </c>
      <c r="V56" s="308"/>
      <c r="W56" s="308"/>
      <c r="X56" s="308"/>
      <c r="Y56" s="308"/>
      <c r="Z56" s="308"/>
      <c r="AA56" s="308"/>
      <c r="AB56" s="308" t="s">
        <v>1079</v>
      </c>
      <c r="AC56" s="308"/>
      <c r="AD56" s="308"/>
      <c r="AE56" s="308"/>
      <c r="AF56" s="244"/>
      <c r="AG56" s="244"/>
      <c r="AH56" s="244"/>
      <c r="AI56" s="244"/>
      <c r="AJ56" s="244"/>
      <c r="AK56" s="308" t="s">
        <v>165</v>
      </c>
      <c r="AL56" s="308"/>
      <c r="AM56" s="308"/>
      <c r="AN56" s="308" t="s">
        <v>1080</v>
      </c>
      <c r="AO56" s="308"/>
      <c r="AP56" s="308" t="s">
        <v>1081</v>
      </c>
      <c r="AQ56" s="308"/>
      <c r="AR56" s="308"/>
      <c r="AS56" s="308"/>
      <c r="AT56" s="308"/>
      <c r="AU56" s="308" t="s">
        <v>1082</v>
      </c>
      <c r="AV56" s="308"/>
      <c r="AW56" s="308"/>
      <c r="AX56" s="308"/>
      <c r="AY56" s="308"/>
      <c r="AZ56" s="308"/>
      <c r="BA56" s="308"/>
      <c r="BB56" s="308"/>
      <c r="BC56" s="308"/>
      <c r="BD56" s="308"/>
      <c r="BE56" s="308"/>
      <c r="BF56" s="308"/>
      <c r="BG56" s="308"/>
      <c r="BH56" s="308"/>
      <c r="BI56" s="308"/>
      <c r="BJ56" s="308"/>
      <c r="BK56" s="308"/>
      <c r="BL56" s="308"/>
      <c r="BM56" s="308"/>
      <c r="BN56" s="308"/>
      <c r="BO56" s="308"/>
      <c r="BP56" s="308"/>
      <c r="BQ56" s="308"/>
      <c r="BR56" s="308"/>
      <c r="BS56" s="308"/>
      <c r="BT56" s="308"/>
      <c r="BU56" s="308"/>
      <c r="BV56" s="308"/>
      <c r="BW56" s="308"/>
      <c r="BX56" s="308"/>
      <c r="BY56" s="308"/>
      <c r="BZ56" s="308"/>
      <c r="CA56" s="308"/>
      <c r="CB56" s="308"/>
      <c r="CC56" s="308"/>
      <c r="CD56" s="308"/>
      <c r="CE56" s="308"/>
      <c r="CF56" s="308"/>
      <c r="CG56" s="308"/>
      <c r="CH56" s="308"/>
      <c r="CI56" s="308"/>
      <c r="CJ56" s="308"/>
      <c r="CK56" s="308"/>
      <c r="CL56" s="308"/>
      <c r="CM56" s="308"/>
      <c r="CN56" s="308"/>
      <c r="CO56" s="308"/>
      <c r="CP56" s="308"/>
      <c r="CQ56" s="308"/>
      <c r="CR56" s="308"/>
      <c r="CS56" s="308"/>
      <c r="CT56" s="308"/>
      <c r="CU56" s="308"/>
      <c r="CV56" s="308"/>
      <c r="CW56" s="308"/>
      <c r="CX56" s="308"/>
      <c r="CY56" s="308"/>
      <c r="CZ56" s="308"/>
      <c r="DA56" s="308"/>
      <c r="DB56" s="308"/>
      <c r="DC56" s="308"/>
      <c r="DD56" s="308"/>
      <c r="DE56" s="244"/>
      <c r="DF56" s="244"/>
      <c r="DG56" s="244"/>
      <c r="DH56" s="244"/>
      <c r="DI56" s="244"/>
      <c r="DJ56" s="244"/>
      <c r="DK56" s="244"/>
      <c r="DL56" s="244"/>
    </row>
    <row r="57" spans="1:116" s="245" customFormat="1" ht="11.25" customHeight="1">
      <c r="A57" s="246"/>
      <c r="B57" s="245" t="s">
        <v>806</v>
      </c>
      <c r="C57" s="245" t="s">
        <v>703</v>
      </c>
      <c r="D57" s="245" t="s">
        <v>807</v>
      </c>
      <c r="E57" s="245" t="s">
        <v>808</v>
      </c>
      <c r="F57" s="245" t="s">
        <v>1084</v>
      </c>
      <c r="G57" s="245" t="s">
        <v>809</v>
      </c>
      <c r="H57" s="245" t="s">
        <v>810</v>
      </c>
      <c r="I57" s="245" t="s">
        <v>4</v>
      </c>
      <c r="J57" s="245" t="s">
        <v>161</v>
      </c>
      <c r="K57" s="245" t="s">
        <v>162</v>
      </c>
      <c r="L57" s="245" t="s">
        <v>163</v>
      </c>
      <c r="M57" s="245" t="s">
        <v>1079</v>
      </c>
      <c r="N57" s="245" t="s">
        <v>1085</v>
      </c>
      <c r="O57" s="245" t="s">
        <v>166</v>
      </c>
      <c r="P57" s="245" t="s">
        <v>167</v>
      </c>
      <c r="Q57" s="245" t="s">
        <v>168</v>
      </c>
      <c r="R57" s="245" t="s">
        <v>1086</v>
      </c>
      <c r="S57" s="245" t="s">
        <v>1087</v>
      </c>
      <c r="T57" s="245" t="s">
        <v>5</v>
      </c>
      <c r="U57" s="245" t="s">
        <v>19</v>
      </c>
      <c r="V57" s="245" t="s">
        <v>1088</v>
      </c>
      <c r="W57" s="245" t="s">
        <v>1089</v>
      </c>
      <c r="X57" s="245" t="s">
        <v>10</v>
      </c>
      <c r="Y57" s="245" t="s">
        <v>18</v>
      </c>
      <c r="Z57" s="245" t="s">
        <v>17</v>
      </c>
      <c r="AA57" s="245" t="s">
        <v>15</v>
      </c>
      <c r="AB57" s="245" t="s">
        <v>1090</v>
      </c>
      <c r="AC57" s="245" t="s">
        <v>1091</v>
      </c>
      <c r="AD57" s="245" t="s">
        <v>1092</v>
      </c>
      <c r="AE57" s="245" t="s">
        <v>1093</v>
      </c>
      <c r="AF57" s="245" t="s">
        <v>24</v>
      </c>
      <c r="AG57" s="245" t="s">
        <v>25</v>
      </c>
      <c r="AH57" s="245" t="s">
        <v>26</v>
      </c>
      <c r="AI57" s="245" t="s">
        <v>60</v>
      </c>
      <c r="AJ57" s="245" t="s">
        <v>9</v>
      </c>
      <c r="AK57" s="245" t="s">
        <v>6</v>
      </c>
      <c r="AL57" s="245" t="s">
        <v>8</v>
      </c>
      <c r="AM57" s="245" t="s">
        <v>14</v>
      </c>
      <c r="AN57" s="245" t="s">
        <v>725</v>
      </c>
      <c r="AO57" s="245" t="s">
        <v>726</v>
      </c>
      <c r="AP57" s="245" t="s">
        <v>727</v>
      </c>
      <c r="AQ57" s="245" t="s">
        <v>728</v>
      </c>
      <c r="AR57" s="245" t="s">
        <v>1094</v>
      </c>
      <c r="AS57" s="245" t="s">
        <v>730</v>
      </c>
      <c r="AT57" s="245" t="s">
        <v>731</v>
      </c>
      <c r="AU57" s="245" t="s">
        <v>732</v>
      </c>
      <c r="AV57" s="245" t="s">
        <v>733</v>
      </c>
      <c r="AW57" s="245" t="s">
        <v>734</v>
      </c>
      <c r="AX57" s="245" t="s">
        <v>735</v>
      </c>
      <c r="AY57" s="245" t="s">
        <v>736</v>
      </c>
      <c r="AZ57" s="245" t="s">
        <v>737</v>
      </c>
      <c r="BA57" s="245" t="s">
        <v>738</v>
      </c>
      <c r="BB57" s="245" t="s">
        <v>739</v>
      </c>
      <c r="BC57" s="245" t="s">
        <v>740</v>
      </c>
      <c r="BD57" s="245" t="s">
        <v>741</v>
      </c>
      <c r="BE57" s="245" t="s">
        <v>742</v>
      </c>
      <c r="BF57" s="245" t="s">
        <v>743</v>
      </c>
      <c r="BG57" s="245" t="s">
        <v>744</v>
      </c>
      <c r="BH57" s="245" t="s">
        <v>745</v>
      </c>
      <c r="BI57" s="245" t="s">
        <v>746</v>
      </c>
      <c r="BJ57" s="245" t="s">
        <v>747</v>
      </c>
      <c r="BK57" s="247" t="s">
        <v>748</v>
      </c>
      <c r="BL57" s="247" t="s">
        <v>749</v>
      </c>
      <c r="BM57" s="245" t="s">
        <v>750</v>
      </c>
      <c r="BN57" s="245" t="s">
        <v>751</v>
      </c>
      <c r="BO57" s="245" t="s">
        <v>752</v>
      </c>
      <c r="BP57" s="245" t="s">
        <v>753</v>
      </c>
      <c r="BQ57" s="245" t="s">
        <v>804</v>
      </c>
      <c r="BR57" s="245" t="s">
        <v>755</v>
      </c>
      <c r="BS57" s="245" t="s">
        <v>756</v>
      </c>
      <c r="BT57" s="245" t="s">
        <v>757</v>
      </c>
      <c r="BU57" s="245" t="s">
        <v>758</v>
      </c>
      <c r="BV57" s="245" t="s">
        <v>759</v>
      </c>
      <c r="BW57" s="245" t="s">
        <v>760</v>
      </c>
      <c r="BX57" s="245" t="s">
        <v>761</v>
      </c>
      <c r="BY57" s="245" t="s">
        <v>762</v>
      </c>
      <c r="BZ57" s="245" t="s">
        <v>763</v>
      </c>
      <c r="CA57" s="245" t="s">
        <v>764</v>
      </c>
      <c r="CB57" s="245" t="s">
        <v>765</v>
      </c>
      <c r="CC57" s="245" t="s">
        <v>766</v>
      </c>
      <c r="CD57" s="245" t="s">
        <v>767</v>
      </c>
      <c r="CE57" s="245" t="s">
        <v>768</v>
      </c>
      <c r="CF57" s="245" t="s">
        <v>769</v>
      </c>
      <c r="CG57" s="245" t="s">
        <v>770</v>
      </c>
      <c r="CH57" s="245" t="s">
        <v>771</v>
      </c>
      <c r="CI57" s="245" t="s">
        <v>772</v>
      </c>
      <c r="CJ57" s="245" t="s">
        <v>773</v>
      </c>
      <c r="CK57" s="245" t="s">
        <v>774</v>
      </c>
      <c r="CL57" s="245" t="s">
        <v>775</v>
      </c>
      <c r="CM57" s="245" t="s">
        <v>776</v>
      </c>
      <c r="CN57" s="245" t="s">
        <v>777</v>
      </c>
      <c r="CO57" s="245" t="s">
        <v>778</v>
      </c>
      <c r="CP57" s="245" t="s">
        <v>779</v>
      </c>
      <c r="CQ57" s="245" t="s">
        <v>780</v>
      </c>
      <c r="CR57" s="245" t="s">
        <v>781</v>
      </c>
      <c r="CS57" s="245" t="s">
        <v>782</v>
      </c>
      <c r="CT57" s="245" t="s">
        <v>783</v>
      </c>
      <c r="CU57" s="245" t="s">
        <v>784</v>
      </c>
      <c r="CV57" s="245" t="s">
        <v>785</v>
      </c>
      <c r="CW57" s="245" t="s">
        <v>786</v>
      </c>
      <c r="CX57" s="245" t="s">
        <v>787</v>
      </c>
      <c r="CY57" s="245" t="s">
        <v>788</v>
      </c>
      <c r="CZ57" s="245" t="s">
        <v>789</v>
      </c>
      <c r="DA57" s="245" t="s">
        <v>790</v>
      </c>
      <c r="DB57" s="245" t="s">
        <v>791</v>
      </c>
      <c r="DC57" s="245" t="s">
        <v>792</v>
      </c>
      <c r="DD57" s="245" t="s">
        <v>793</v>
      </c>
      <c r="DE57" s="245" t="s">
        <v>794</v>
      </c>
      <c r="DF57" s="245" t="s">
        <v>795</v>
      </c>
      <c r="DG57" s="245" t="s">
        <v>796</v>
      </c>
      <c r="DH57" s="245" t="s">
        <v>797</v>
      </c>
      <c r="DI57" s="245" t="s">
        <v>798</v>
      </c>
      <c r="DJ57" s="245" t="s">
        <v>799</v>
      </c>
      <c r="DK57" s="245" t="s">
        <v>800</v>
      </c>
      <c r="DL57" s="245" t="s">
        <v>801</v>
      </c>
    </row>
    <row r="58" spans="1:116" s="245" customFormat="1" ht="11.25" customHeight="1">
      <c r="A58" s="248" t="s">
        <v>31</v>
      </c>
      <c r="B58" s="249">
        <v>10738388.39000015</v>
      </c>
      <c r="C58" s="249">
        <v>45727709.529999942</v>
      </c>
      <c r="D58" s="249">
        <v>2456436.9099999946</v>
      </c>
      <c r="E58" s="249">
        <v>1689709.5399999991</v>
      </c>
      <c r="F58" s="249">
        <v>558481.84999999963</v>
      </c>
      <c r="G58" s="249">
        <v>-31851195.229999978</v>
      </c>
      <c r="H58" s="249">
        <v>-7842754.2099998891</v>
      </c>
      <c r="I58" s="249">
        <v>-28616760.229999989</v>
      </c>
      <c r="J58" s="249">
        <v>3.7199999999720603</v>
      </c>
      <c r="K58" s="249">
        <v>0</v>
      </c>
      <c r="L58" s="249">
        <v>-3461955.7100000009</v>
      </c>
      <c r="M58" s="249">
        <v>3099076.76</v>
      </c>
      <c r="N58" s="249">
        <v>9282252.8599999994</v>
      </c>
      <c r="O58" s="249">
        <v>0</v>
      </c>
      <c r="P58" s="249">
        <v>0</v>
      </c>
      <c r="Q58" s="249">
        <v>0</v>
      </c>
      <c r="R58" s="249">
        <v>0</v>
      </c>
      <c r="S58" s="249">
        <v>0</v>
      </c>
      <c r="T58" s="249">
        <v>65425092.129999995</v>
      </c>
      <c r="U58" s="249">
        <v>-450.00000000000011</v>
      </c>
      <c r="V58" s="249">
        <v>9305794.0999999978</v>
      </c>
      <c r="W58" s="249">
        <v>3852771.8900000006</v>
      </c>
      <c r="X58" s="249">
        <v>-1558877.2500000009</v>
      </c>
      <c r="Y58" s="249">
        <v>-4574367.0999999996</v>
      </c>
      <c r="Z58" s="249">
        <v>-11065287.429999992</v>
      </c>
      <c r="AA58" s="249">
        <v>578460.07999999996</v>
      </c>
      <c r="AB58" s="249">
        <v>0</v>
      </c>
      <c r="AC58" s="249">
        <v>2332981.13</v>
      </c>
      <c r="AD58" s="249">
        <v>35377.359999999986</v>
      </c>
      <c r="AE58" s="249">
        <v>730718.27</v>
      </c>
      <c r="AF58" s="249">
        <v>0</v>
      </c>
      <c r="AG58" s="249">
        <v>0</v>
      </c>
      <c r="AH58" s="249">
        <v>0</v>
      </c>
      <c r="AI58" s="249">
        <v>0</v>
      </c>
      <c r="AJ58" s="249">
        <v>1275075.4100000001</v>
      </c>
      <c r="AK58" s="249">
        <v>605321.10000000009</v>
      </c>
      <c r="AL58" s="249">
        <v>3329096.2199999997</v>
      </c>
      <c r="AM58" s="249">
        <v>4072760.13</v>
      </c>
      <c r="AN58" s="249">
        <v>0</v>
      </c>
      <c r="AO58" s="249">
        <v>0</v>
      </c>
      <c r="AP58" s="249">
        <v>291023</v>
      </c>
      <c r="AQ58" s="249">
        <v>0</v>
      </c>
      <c r="AR58" s="249">
        <v>30519644.860000014</v>
      </c>
      <c r="AS58" s="249">
        <v>0</v>
      </c>
      <c r="AT58" s="249">
        <v>34614424.270000011</v>
      </c>
      <c r="AU58" s="249">
        <v>1225809.17</v>
      </c>
      <c r="AV58" s="249">
        <v>940647.84999999963</v>
      </c>
      <c r="AW58" s="249">
        <v>1265400.0499999998</v>
      </c>
      <c r="AX58" s="249">
        <v>986635.47999999952</v>
      </c>
      <c r="AY58" s="249">
        <v>1506157.0700000003</v>
      </c>
      <c r="AZ58" s="249">
        <v>1416090.9900000002</v>
      </c>
      <c r="BA58" s="249">
        <v>487972.8899999999</v>
      </c>
      <c r="BB58" s="249">
        <v>1687902.79</v>
      </c>
      <c r="BC58" s="249">
        <v>488422.53999999957</v>
      </c>
      <c r="BD58" s="249">
        <v>422168.68000000017</v>
      </c>
      <c r="BE58" s="249">
        <v>1810260.3600000003</v>
      </c>
      <c r="BF58" s="249">
        <v>4671375.0299999975</v>
      </c>
      <c r="BG58" s="249">
        <v>746264.61000000034</v>
      </c>
      <c r="BH58" s="249">
        <v>429167.49</v>
      </c>
      <c r="BI58" s="249">
        <v>385225.16000000015</v>
      </c>
      <c r="BJ58" s="249">
        <v>464451.41000000015</v>
      </c>
      <c r="BK58" s="249">
        <v>427209.02000000025</v>
      </c>
      <c r="BL58" s="249">
        <v>460797.65999999992</v>
      </c>
      <c r="BM58" s="249">
        <v>413508.93999999994</v>
      </c>
      <c r="BN58" s="249">
        <v>269899.20999999985</v>
      </c>
      <c r="BO58" s="249">
        <v>343500.15999999992</v>
      </c>
      <c r="BP58" s="249">
        <v>466492.92999999993</v>
      </c>
      <c r="BQ58" s="249">
        <v>105424.77000000002</v>
      </c>
      <c r="BR58" s="249">
        <v>162323.29000000004</v>
      </c>
      <c r="BS58" s="249">
        <v>143064.71000000008</v>
      </c>
      <c r="BT58" s="249">
        <v>155162.63</v>
      </c>
      <c r="BU58" s="249">
        <v>117036.58999999997</v>
      </c>
      <c r="BV58" s="249">
        <v>202729.10999999987</v>
      </c>
      <c r="BW58" s="249">
        <v>127621.33999999997</v>
      </c>
      <c r="BX58" s="249">
        <v>84382.49000000002</v>
      </c>
      <c r="BY58" s="249">
        <v>37247.860000000015</v>
      </c>
      <c r="BZ58" s="249">
        <v>76274.570000000007</v>
      </c>
      <c r="CA58" s="249">
        <v>51011.930000000051</v>
      </c>
      <c r="CB58" s="249">
        <v>77717.550000000047</v>
      </c>
      <c r="CC58" s="249">
        <v>140432.70999999996</v>
      </c>
      <c r="CD58" s="249">
        <v>286862.40000000014</v>
      </c>
      <c r="CE58" s="249">
        <v>9190443.9700000025</v>
      </c>
      <c r="CF58" s="249">
        <v>55344.979999999981</v>
      </c>
      <c r="CG58" s="249">
        <v>11465.140000000014</v>
      </c>
      <c r="CH58" s="249">
        <v>-30922.399999999965</v>
      </c>
      <c r="CI58" s="249">
        <v>32072.619999999995</v>
      </c>
      <c r="CJ58" s="249">
        <v>358609.32000000007</v>
      </c>
      <c r="CK58" s="249">
        <v>28697.080000000016</v>
      </c>
      <c r="CL58" s="249">
        <v>28491.75</v>
      </c>
      <c r="CM58" s="249">
        <v>17150.11</v>
      </c>
      <c r="CN58" s="249">
        <v>15473.669999999998</v>
      </c>
      <c r="CO58" s="249">
        <v>39920.260000000009</v>
      </c>
      <c r="CP58" s="249">
        <v>46858.5</v>
      </c>
      <c r="CQ58" s="249">
        <v>41816.00999999998</v>
      </c>
      <c r="CR58" s="249">
        <v>30181.829999999987</v>
      </c>
      <c r="CS58" s="249">
        <v>18924.110000000015</v>
      </c>
      <c r="CT58" s="249">
        <v>56557.610000000015</v>
      </c>
      <c r="CU58" s="249">
        <v>66954.079999999987</v>
      </c>
      <c r="CV58" s="249">
        <v>15419.070000000007</v>
      </c>
      <c r="CW58" s="249">
        <v>4644.1399999999994</v>
      </c>
      <c r="CX58" s="249">
        <v>6305.84</v>
      </c>
      <c r="CY58" s="249">
        <v>13075.670000000013</v>
      </c>
      <c r="CZ58" s="249">
        <v>7171.7900000000009</v>
      </c>
      <c r="DA58" s="249">
        <v>13288.729999999996</v>
      </c>
      <c r="DB58" s="249">
        <v>70746.799999999988</v>
      </c>
      <c r="DC58" s="249">
        <v>703649.96</v>
      </c>
      <c r="DD58" s="249">
        <v>82468.260000000009</v>
      </c>
      <c r="DE58" s="249">
        <v>24717.78</v>
      </c>
      <c r="DF58" s="249">
        <v>31507.969999999987</v>
      </c>
      <c r="DG58" s="249">
        <v>517249.7200000002</v>
      </c>
      <c r="DH58" s="249">
        <v>33488.460000000021</v>
      </c>
      <c r="DI58" s="249">
        <v>0</v>
      </c>
      <c r="DJ58" s="249">
        <v>0</v>
      </c>
      <c r="DK58" s="249">
        <v>0</v>
      </c>
      <c r="DL58" s="249">
        <v>0</v>
      </c>
    </row>
    <row r="59" spans="1:116" s="245" customFormat="1" ht="11.25" customHeight="1">
      <c r="A59" s="246" t="s">
        <v>811</v>
      </c>
      <c r="B59" s="249">
        <v>44605011.820000038</v>
      </c>
      <c r="C59" s="249">
        <v>45050122.410000011</v>
      </c>
      <c r="D59" s="249">
        <v>2633237.2000000002</v>
      </c>
      <c r="E59" s="249">
        <v>-1663.3999999999996</v>
      </c>
      <c r="F59" s="249">
        <v>511378.01</v>
      </c>
      <c r="G59" s="249">
        <v>0</v>
      </c>
      <c r="H59" s="249">
        <v>-3588062.4000000004</v>
      </c>
      <c r="I59" s="249">
        <v>-35235.360000000102</v>
      </c>
      <c r="J59" s="249">
        <v>0</v>
      </c>
      <c r="K59" s="249">
        <v>0</v>
      </c>
      <c r="L59" s="249">
        <v>199343.82000000007</v>
      </c>
      <c r="M59" s="249">
        <v>3099076.76</v>
      </c>
      <c r="N59" s="249">
        <v>8393997.7699999996</v>
      </c>
      <c r="O59" s="249">
        <v>0</v>
      </c>
      <c r="P59" s="249">
        <v>0</v>
      </c>
      <c r="Q59" s="249">
        <v>0</v>
      </c>
      <c r="R59" s="249">
        <v>0</v>
      </c>
      <c r="S59" s="249">
        <v>0</v>
      </c>
      <c r="T59" s="249">
        <v>33392939.420000002</v>
      </c>
      <c r="U59" s="249">
        <v>-450</v>
      </c>
      <c r="V59" s="249">
        <v>-468760.59000000008</v>
      </c>
      <c r="W59" s="249">
        <v>90094.329999999958</v>
      </c>
      <c r="X59" s="249">
        <v>0</v>
      </c>
      <c r="Y59" s="249">
        <v>0</v>
      </c>
      <c r="Z59" s="249">
        <v>0</v>
      </c>
      <c r="AA59" s="249">
        <v>578460.07999999996</v>
      </c>
      <c r="AB59" s="249">
        <v>0</v>
      </c>
      <c r="AC59" s="249">
        <v>2332981.13</v>
      </c>
      <c r="AD59" s="249">
        <v>35377.359999999986</v>
      </c>
      <c r="AE59" s="249">
        <v>730718.27</v>
      </c>
      <c r="AF59" s="249">
        <v>0</v>
      </c>
      <c r="AG59" s="249">
        <v>0</v>
      </c>
      <c r="AH59" s="249">
        <v>0</v>
      </c>
      <c r="AI59" s="249">
        <v>0</v>
      </c>
      <c r="AJ59" s="249">
        <v>897014.19</v>
      </c>
      <c r="AK59" s="249">
        <v>95127.229999999981</v>
      </c>
      <c r="AL59" s="249">
        <v>3329096.2200000007</v>
      </c>
      <c r="AM59" s="249">
        <v>4072760.1300000008</v>
      </c>
      <c r="AN59" s="249">
        <v>0</v>
      </c>
      <c r="AO59" s="249">
        <v>0</v>
      </c>
      <c r="AP59" s="249">
        <v>-49.600000000000136</v>
      </c>
      <c r="AQ59" s="249">
        <v>0</v>
      </c>
      <c r="AR59" s="249">
        <v>167.26000000000931</v>
      </c>
      <c r="AS59" s="249">
        <v>0</v>
      </c>
      <c r="AT59" s="249">
        <v>33392821.75999999</v>
      </c>
      <c r="AU59" s="249">
        <v>1218826.06</v>
      </c>
      <c r="AV59" s="249">
        <v>950981.23000000045</v>
      </c>
      <c r="AW59" s="249">
        <v>1261713.5300000003</v>
      </c>
      <c r="AX59" s="249">
        <v>978411.75</v>
      </c>
      <c r="AY59" s="249">
        <v>1490173.7400000002</v>
      </c>
      <c r="AZ59" s="249">
        <v>1408045.5599999996</v>
      </c>
      <c r="BA59" s="249">
        <v>487962.04000000004</v>
      </c>
      <c r="BB59" s="249">
        <v>1682396.4900000002</v>
      </c>
      <c r="BC59" s="249">
        <v>484964.96999999974</v>
      </c>
      <c r="BD59" s="249">
        <v>420061.75</v>
      </c>
      <c r="BE59" s="249">
        <v>1797528.7299999995</v>
      </c>
      <c r="BF59" s="249">
        <v>4661155.7100000009</v>
      </c>
      <c r="BG59" s="249">
        <v>715736.14999999991</v>
      </c>
      <c r="BH59" s="249">
        <v>417296.07999999984</v>
      </c>
      <c r="BI59" s="249">
        <v>385220.05000000005</v>
      </c>
      <c r="BJ59" s="249">
        <v>464954.55999999982</v>
      </c>
      <c r="BK59" s="249">
        <v>427055.09999999986</v>
      </c>
      <c r="BL59" s="249">
        <v>460481.87999999989</v>
      </c>
      <c r="BM59" s="249">
        <v>413373.89999999991</v>
      </c>
      <c r="BN59" s="249">
        <v>269880.87</v>
      </c>
      <c r="BO59" s="249">
        <v>343469.75</v>
      </c>
      <c r="BP59" s="249">
        <v>465452.20000000019</v>
      </c>
      <c r="BQ59" s="249">
        <v>105428.33000000002</v>
      </c>
      <c r="BR59" s="249">
        <v>162326.71000000002</v>
      </c>
      <c r="BS59" s="249">
        <v>143253.71999999997</v>
      </c>
      <c r="BT59" s="249">
        <v>155164.37</v>
      </c>
      <c r="BU59" s="249">
        <v>117028.30000000005</v>
      </c>
      <c r="BV59" s="249">
        <v>202751.69000000006</v>
      </c>
      <c r="BW59" s="249">
        <v>127705.17000000004</v>
      </c>
      <c r="BX59" s="249">
        <v>90051.02</v>
      </c>
      <c r="BY59" s="249">
        <v>37247.86</v>
      </c>
      <c r="BZ59" s="249">
        <v>76274.590000000026</v>
      </c>
      <c r="CA59" s="249">
        <v>51012.739999999991</v>
      </c>
      <c r="CB59" s="249">
        <v>77717.549999999988</v>
      </c>
      <c r="CC59" s="249">
        <v>140427.21000000002</v>
      </c>
      <c r="CD59" s="249">
        <v>110214.62</v>
      </c>
      <c r="CE59" s="249">
        <v>9013630.7399999984</v>
      </c>
      <c r="CF59" s="249">
        <v>55694.340000000026</v>
      </c>
      <c r="CG59" s="249">
        <v>11469.970000000001</v>
      </c>
      <c r="CH59" s="249">
        <v>-30921.969999999972</v>
      </c>
      <c r="CI59" s="249">
        <v>32072.619999999995</v>
      </c>
      <c r="CJ59" s="249">
        <v>4835.739999999998</v>
      </c>
      <c r="CK59" s="249">
        <v>28697.08</v>
      </c>
      <c r="CL59" s="249">
        <v>28481.75</v>
      </c>
      <c r="CM59" s="249">
        <v>17150.169999999998</v>
      </c>
      <c r="CN59" s="249">
        <v>15473.669999999998</v>
      </c>
      <c r="CO59" s="249">
        <v>39920.260000000009</v>
      </c>
      <c r="CP59" s="249">
        <v>46840.460000000006</v>
      </c>
      <c r="CQ59" s="249">
        <v>41816.010000000009</v>
      </c>
      <c r="CR59" s="249">
        <v>30181.83</v>
      </c>
      <c r="CS59" s="249">
        <v>18917.690000000002</v>
      </c>
      <c r="CT59" s="249">
        <v>56557.610000000015</v>
      </c>
      <c r="CU59" s="249">
        <v>66954.080000000016</v>
      </c>
      <c r="CV59" s="249">
        <v>15419.070000000007</v>
      </c>
      <c r="CW59" s="249">
        <v>4644.1399999999994</v>
      </c>
      <c r="CX59" s="249">
        <v>6305.840000000002</v>
      </c>
      <c r="CY59" s="249">
        <v>13076.610000000015</v>
      </c>
      <c r="CZ59" s="249">
        <v>7171.7900000000009</v>
      </c>
      <c r="DA59" s="249">
        <v>13288.729999999996</v>
      </c>
      <c r="DB59" s="249">
        <v>70737.370000000024</v>
      </c>
      <c r="DC59" s="249">
        <v>703599.32999999984</v>
      </c>
      <c r="DD59" s="249">
        <v>82465.77999999997</v>
      </c>
      <c r="DE59" s="249">
        <v>24717.780000000006</v>
      </c>
      <c r="DF59" s="249">
        <v>31532.910000000003</v>
      </c>
      <c r="DG59" s="249">
        <v>106853.48999999999</v>
      </c>
      <c r="DH59" s="249">
        <v>33490.89</v>
      </c>
      <c r="DI59" s="249">
        <v>0</v>
      </c>
      <c r="DJ59" s="249">
        <v>0</v>
      </c>
      <c r="DK59" s="249">
        <v>0</v>
      </c>
      <c r="DL59" s="249">
        <v>0</v>
      </c>
    </row>
    <row r="60" spans="1:116" s="245" customFormat="1" ht="11.25" customHeight="1">
      <c r="A60" s="246" t="s">
        <v>33</v>
      </c>
      <c r="B60" s="249">
        <v>36020046.199999973</v>
      </c>
      <c r="C60" s="249">
        <v>33386808.999999985</v>
      </c>
      <c r="D60" s="249">
        <v>0</v>
      </c>
      <c r="E60" s="249">
        <v>0</v>
      </c>
      <c r="F60" s="249">
        <v>0</v>
      </c>
      <c r="G60" s="249">
        <v>0</v>
      </c>
      <c r="H60" s="249">
        <v>2633237.2000000002</v>
      </c>
      <c r="I60" s="249">
        <v>11.5</v>
      </c>
      <c r="J60" s="249">
        <v>0</v>
      </c>
      <c r="K60" s="249">
        <v>0</v>
      </c>
      <c r="L60" s="249">
        <v>0</v>
      </c>
      <c r="M60" s="249">
        <v>0</v>
      </c>
      <c r="N60" s="249">
        <v>307.95000000001164</v>
      </c>
      <c r="O60" s="249">
        <v>0</v>
      </c>
      <c r="P60" s="249">
        <v>0</v>
      </c>
      <c r="Q60" s="249">
        <v>0</v>
      </c>
      <c r="R60" s="249">
        <v>0</v>
      </c>
      <c r="S60" s="249">
        <v>0</v>
      </c>
      <c r="T60" s="249">
        <v>33386489.550000012</v>
      </c>
      <c r="U60" s="249">
        <v>0</v>
      </c>
      <c r="V60" s="249">
        <v>0</v>
      </c>
      <c r="W60" s="249">
        <v>0</v>
      </c>
      <c r="X60" s="249">
        <v>0</v>
      </c>
      <c r="Y60" s="249">
        <v>0</v>
      </c>
      <c r="Z60" s="249">
        <v>0</v>
      </c>
      <c r="AA60" s="249">
        <v>0</v>
      </c>
      <c r="AB60" s="249">
        <v>0</v>
      </c>
      <c r="AC60" s="249">
        <v>0</v>
      </c>
      <c r="AD60" s="249">
        <v>0</v>
      </c>
      <c r="AE60" s="249">
        <v>0</v>
      </c>
      <c r="AF60" s="249">
        <v>0</v>
      </c>
      <c r="AG60" s="249">
        <v>0</v>
      </c>
      <c r="AH60" s="249">
        <v>0</v>
      </c>
      <c r="AI60" s="249">
        <v>0</v>
      </c>
      <c r="AJ60" s="249">
        <v>0</v>
      </c>
      <c r="AK60" s="249">
        <v>307.94999999999709</v>
      </c>
      <c r="AL60" s="249">
        <v>0</v>
      </c>
      <c r="AM60" s="249">
        <v>0</v>
      </c>
      <c r="AN60" s="249">
        <v>0</v>
      </c>
      <c r="AO60" s="249">
        <v>0</v>
      </c>
      <c r="AP60" s="249">
        <v>0</v>
      </c>
      <c r="AQ60" s="249">
        <v>0</v>
      </c>
      <c r="AR60" s="249">
        <v>167.26000000000931</v>
      </c>
      <c r="AS60" s="249">
        <v>0</v>
      </c>
      <c r="AT60" s="249">
        <v>33386322.290000007</v>
      </c>
      <c r="AU60" s="249">
        <v>1218703.4200000004</v>
      </c>
      <c r="AV60" s="249">
        <v>950926.50999999978</v>
      </c>
      <c r="AW60" s="249">
        <v>1261643.7199999997</v>
      </c>
      <c r="AX60" s="249">
        <v>978328.73</v>
      </c>
      <c r="AY60" s="249">
        <v>1489786.9500000002</v>
      </c>
      <c r="AZ60" s="249">
        <v>1407909.71</v>
      </c>
      <c r="BA60" s="249">
        <v>487939.39999999991</v>
      </c>
      <c r="BB60" s="249">
        <v>1682188.9400000004</v>
      </c>
      <c r="BC60" s="249">
        <v>484964.97</v>
      </c>
      <c r="BD60" s="249">
        <v>420061.75</v>
      </c>
      <c r="BE60" s="249">
        <v>1797841.9399999995</v>
      </c>
      <c r="BF60" s="249">
        <v>4659370.0600000005</v>
      </c>
      <c r="BG60" s="249">
        <v>715711.43000000017</v>
      </c>
      <c r="BH60" s="249">
        <v>417593.81999999983</v>
      </c>
      <c r="BI60" s="249">
        <v>385220.04999999981</v>
      </c>
      <c r="BJ60" s="249">
        <v>464856.44999999995</v>
      </c>
      <c r="BK60" s="249">
        <v>426040.01</v>
      </c>
      <c r="BL60" s="249">
        <v>460442.26</v>
      </c>
      <c r="BM60" s="249">
        <v>413366.34999999986</v>
      </c>
      <c r="BN60" s="249">
        <v>269765.78000000003</v>
      </c>
      <c r="BO60" s="249">
        <v>343454.66000000015</v>
      </c>
      <c r="BP60" s="249">
        <v>465452.20000000019</v>
      </c>
      <c r="BQ60" s="249">
        <v>105428.32999999996</v>
      </c>
      <c r="BR60" s="249">
        <v>162311.62</v>
      </c>
      <c r="BS60" s="249">
        <v>143253.71999999997</v>
      </c>
      <c r="BT60" s="249">
        <v>155066.25999999995</v>
      </c>
      <c r="BU60" s="249">
        <v>117020.75</v>
      </c>
      <c r="BV60" s="249">
        <v>202608.29000000004</v>
      </c>
      <c r="BW60" s="249">
        <v>127697.62</v>
      </c>
      <c r="BX60" s="249">
        <v>90043.47</v>
      </c>
      <c r="BY60" s="249">
        <v>37168.610000000015</v>
      </c>
      <c r="BZ60" s="249">
        <v>76274.589999999967</v>
      </c>
      <c r="CA60" s="249">
        <v>50973.119999999995</v>
      </c>
      <c r="CB60" s="249">
        <v>77717.549999999988</v>
      </c>
      <c r="CC60" s="249">
        <v>140419.66000000003</v>
      </c>
      <c r="CD60" s="249">
        <v>110474.62</v>
      </c>
      <c r="CE60" s="249">
        <v>9009519.0400000028</v>
      </c>
      <c r="CF60" s="249">
        <v>55686.34</v>
      </c>
      <c r="CG60" s="249">
        <v>11469.970000000001</v>
      </c>
      <c r="CH60" s="249">
        <v>-30921.969999999972</v>
      </c>
      <c r="CI60" s="249">
        <v>32064.620000000024</v>
      </c>
      <c r="CJ60" s="249">
        <v>4767.82</v>
      </c>
      <c r="CK60" s="249">
        <v>28689.53</v>
      </c>
      <c r="CL60" s="249">
        <v>28481.749999999985</v>
      </c>
      <c r="CM60" s="249">
        <v>17150.169999999998</v>
      </c>
      <c r="CN60" s="249">
        <v>15593.669999999998</v>
      </c>
      <c r="CO60" s="249">
        <v>39920.260000000009</v>
      </c>
      <c r="CP60" s="249">
        <v>46832.460000000006</v>
      </c>
      <c r="CQ60" s="249">
        <v>42596.00999999998</v>
      </c>
      <c r="CR60" s="249">
        <v>30181.83</v>
      </c>
      <c r="CS60" s="249">
        <v>18967.689999999995</v>
      </c>
      <c r="CT60" s="249">
        <v>56517.99000000002</v>
      </c>
      <c r="CU60" s="249">
        <v>66954.080000000016</v>
      </c>
      <c r="CV60" s="249">
        <v>15419.070000000007</v>
      </c>
      <c r="CW60" s="249">
        <v>4644.1399999999994</v>
      </c>
      <c r="CX60" s="249">
        <v>6305.840000000002</v>
      </c>
      <c r="CY60" s="249">
        <v>13091.610000000015</v>
      </c>
      <c r="CZ60" s="249">
        <v>7171.7900000000009</v>
      </c>
      <c r="DA60" s="249">
        <v>13888.729999999996</v>
      </c>
      <c r="DB60" s="249">
        <v>70737.370000000024</v>
      </c>
      <c r="DC60" s="249">
        <v>703591.78</v>
      </c>
      <c r="DD60" s="249">
        <v>82397.859999999986</v>
      </c>
      <c r="DE60" s="249">
        <v>24770.230000000003</v>
      </c>
      <c r="DF60" s="249">
        <v>31532.910000000003</v>
      </c>
      <c r="DG60" s="249">
        <v>106853.48999999999</v>
      </c>
      <c r="DH60" s="249">
        <v>33418.890000000014</v>
      </c>
      <c r="DI60" s="249">
        <v>0</v>
      </c>
      <c r="DJ60" s="249">
        <v>0</v>
      </c>
      <c r="DK60" s="249">
        <v>0</v>
      </c>
      <c r="DL60" s="249">
        <v>0</v>
      </c>
    </row>
    <row r="61" spans="1:116" s="245" customFormat="1" ht="11.25" customHeight="1">
      <c r="A61" s="246" t="s">
        <v>34</v>
      </c>
      <c r="B61" s="249">
        <v>3099076.76</v>
      </c>
      <c r="C61" s="249">
        <v>3099076.76</v>
      </c>
      <c r="D61" s="249">
        <v>0</v>
      </c>
      <c r="E61" s="249">
        <v>0</v>
      </c>
      <c r="F61" s="249">
        <v>0</v>
      </c>
      <c r="G61" s="249">
        <v>0</v>
      </c>
      <c r="H61" s="249">
        <v>0</v>
      </c>
      <c r="I61" s="249">
        <v>0</v>
      </c>
      <c r="J61" s="249">
        <v>0</v>
      </c>
      <c r="K61" s="249">
        <v>0</v>
      </c>
      <c r="L61" s="249">
        <v>0</v>
      </c>
      <c r="M61" s="249">
        <v>3099076.76</v>
      </c>
      <c r="N61" s="249">
        <v>0</v>
      </c>
      <c r="O61" s="249">
        <v>0</v>
      </c>
      <c r="P61" s="249">
        <v>0</v>
      </c>
      <c r="Q61" s="249">
        <v>0</v>
      </c>
      <c r="R61" s="249">
        <v>0</v>
      </c>
      <c r="S61" s="249">
        <v>0</v>
      </c>
      <c r="T61" s="249">
        <v>0</v>
      </c>
      <c r="U61" s="249">
        <v>0</v>
      </c>
      <c r="V61" s="249">
        <v>0</v>
      </c>
      <c r="W61" s="249">
        <v>0</v>
      </c>
      <c r="X61" s="249">
        <v>0</v>
      </c>
      <c r="Y61" s="249">
        <v>0</v>
      </c>
      <c r="Z61" s="249">
        <v>0</v>
      </c>
      <c r="AA61" s="249">
        <v>0</v>
      </c>
      <c r="AB61" s="249">
        <v>0</v>
      </c>
      <c r="AC61" s="249">
        <v>2332981.13</v>
      </c>
      <c r="AD61" s="249">
        <v>35377.359999999986</v>
      </c>
      <c r="AE61" s="249">
        <v>730718.27</v>
      </c>
      <c r="AF61" s="249">
        <v>0</v>
      </c>
      <c r="AG61" s="249">
        <v>0</v>
      </c>
      <c r="AH61" s="249">
        <v>0</v>
      </c>
      <c r="AI61" s="249">
        <v>0</v>
      </c>
      <c r="AJ61" s="249">
        <v>0</v>
      </c>
      <c r="AK61" s="249">
        <v>0</v>
      </c>
      <c r="AL61" s="249">
        <v>0</v>
      </c>
      <c r="AM61" s="249">
        <v>0</v>
      </c>
      <c r="AN61" s="249">
        <v>0</v>
      </c>
      <c r="AO61" s="249">
        <v>0</v>
      </c>
      <c r="AP61" s="249">
        <v>0</v>
      </c>
      <c r="AQ61" s="249">
        <v>0</v>
      </c>
      <c r="AR61" s="249">
        <v>0</v>
      </c>
      <c r="AS61" s="249">
        <v>0</v>
      </c>
      <c r="AT61" s="249">
        <v>0</v>
      </c>
      <c r="AU61" s="249">
        <v>0</v>
      </c>
      <c r="AV61" s="249">
        <v>0</v>
      </c>
      <c r="AW61" s="249">
        <v>0</v>
      </c>
      <c r="AX61" s="249">
        <v>0</v>
      </c>
      <c r="AY61" s="249">
        <v>0</v>
      </c>
      <c r="AZ61" s="249">
        <v>0</v>
      </c>
      <c r="BA61" s="249">
        <v>0</v>
      </c>
      <c r="BB61" s="249">
        <v>0</v>
      </c>
      <c r="BC61" s="249">
        <v>0</v>
      </c>
      <c r="BD61" s="249">
        <v>0</v>
      </c>
      <c r="BE61" s="249">
        <v>0</v>
      </c>
      <c r="BF61" s="249">
        <v>0</v>
      </c>
      <c r="BG61" s="249">
        <v>0</v>
      </c>
      <c r="BH61" s="249">
        <v>0</v>
      </c>
      <c r="BI61" s="249">
        <v>0</v>
      </c>
      <c r="BJ61" s="249">
        <v>0</v>
      </c>
      <c r="BK61" s="249">
        <v>0</v>
      </c>
      <c r="BL61" s="249">
        <v>0</v>
      </c>
      <c r="BM61" s="249">
        <v>0</v>
      </c>
      <c r="BN61" s="249">
        <v>0</v>
      </c>
      <c r="BO61" s="249">
        <v>0</v>
      </c>
      <c r="BP61" s="249">
        <v>0</v>
      </c>
      <c r="BQ61" s="249">
        <v>0</v>
      </c>
      <c r="BR61" s="249">
        <v>0</v>
      </c>
      <c r="BS61" s="249">
        <v>0</v>
      </c>
      <c r="BT61" s="249">
        <v>0</v>
      </c>
      <c r="BU61" s="249">
        <v>0</v>
      </c>
      <c r="BV61" s="249">
        <v>0</v>
      </c>
      <c r="BW61" s="249">
        <v>0</v>
      </c>
      <c r="BX61" s="249">
        <v>0</v>
      </c>
      <c r="BY61" s="249">
        <v>0</v>
      </c>
      <c r="BZ61" s="249">
        <v>0</v>
      </c>
      <c r="CA61" s="249">
        <v>0</v>
      </c>
      <c r="CB61" s="249">
        <v>0</v>
      </c>
      <c r="CC61" s="249">
        <v>0</v>
      </c>
      <c r="CD61" s="249">
        <v>0</v>
      </c>
      <c r="CE61" s="249">
        <v>0</v>
      </c>
      <c r="CF61" s="249">
        <v>0</v>
      </c>
      <c r="CG61" s="249">
        <v>0</v>
      </c>
      <c r="CH61" s="249">
        <v>0</v>
      </c>
      <c r="CI61" s="249">
        <v>0</v>
      </c>
      <c r="CJ61" s="249">
        <v>0</v>
      </c>
      <c r="CK61" s="249">
        <v>0</v>
      </c>
      <c r="CL61" s="249">
        <v>0</v>
      </c>
      <c r="CM61" s="249">
        <v>0</v>
      </c>
      <c r="CN61" s="249">
        <v>0</v>
      </c>
      <c r="CO61" s="249">
        <v>0</v>
      </c>
      <c r="CP61" s="249">
        <v>0</v>
      </c>
      <c r="CQ61" s="249">
        <v>0</v>
      </c>
      <c r="CR61" s="249">
        <v>0</v>
      </c>
      <c r="CS61" s="249">
        <v>0</v>
      </c>
      <c r="CT61" s="249">
        <v>0</v>
      </c>
      <c r="CU61" s="249">
        <v>0</v>
      </c>
      <c r="CV61" s="249">
        <v>0</v>
      </c>
      <c r="CW61" s="249">
        <v>0</v>
      </c>
      <c r="CX61" s="249">
        <v>0</v>
      </c>
      <c r="CY61" s="249">
        <v>0</v>
      </c>
      <c r="CZ61" s="249">
        <v>0</v>
      </c>
      <c r="DA61" s="249">
        <v>0</v>
      </c>
      <c r="DB61" s="249">
        <v>0</v>
      </c>
      <c r="DC61" s="249">
        <v>0</v>
      </c>
      <c r="DD61" s="249">
        <v>0</v>
      </c>
      <c r="DE61" s="249">
        <v>0</v>
      </c>
      <c r="DF61" s="249">
        <v>0</v>
      </c>
      <c r="DG61" s="249">
        <v>0</v>
      </c>
      <c r="DH61" s="249">
        <v>0</v>
      </c>
      <c r="DI61" s="249">
        <v>0</v>
      </c>
      <c r="DJ61" s="249">
        <v>0</v>
      </c>
      <c r="DK61" s="249">
        <v>0</v>
      </c>
      <c r="DL61" s="249">
        <v>0</v>
      </c>
    </row>
    <row r="62" spans="1:116" s="245" customFormat="1" ht="11.25" customHeight="1">
      <c r="A62" s="246" t="s">
        <v>35</v>
      </c>
      <c r="B62" s="249">
        <v>5318209.2499999963</v>
      </c>
      <c r="C62" s="249">
        <v>8393689.8199999984</v>
      </c>
      <c r="D62" s="249">
        <v>0</v>
      </c>
      <c r="E62" s="249">
        <v>0</v>
      </c>
      <c r="F62" s="249">
        <v>511525.84999999986</v>
      </c>
      <c r="G62" s="249">
        <v>0</v>
      </c>
      <c r="H62" s="249">
        <v>-3587006.4200000009</v>
      </c>
      <c r="I62" s="249">
        <v>0</v>
      </c>
      <c r="J62" s="249">
        <v>0</v>
      </c>
      <c r="K62" s="249">
        <v>0</v>
      </c>
      <c r="L62" s="249">
        <v>0</v>
      </c>
      <c r="M62" s="249">
        <v>0</v>
      </c>
      <c r="N62" s="249">
        <v>8393689.8199999984</v>
      </c>
      <c r="O62" s="249">
        <v>0</v>
      </c>
      <c r="P62" s="249">
        <v>0</v>
      </c>
      <c r="Q62" s="249">
        <v>0</v>
      </c>
      <c r="R62" s="249">
        <v>0</v>
      </c>
      <c r="S62" s="249">
        <v>0</v>
      </c>
      <c r="T62" s="249">
        <v>0</v>
      </c>
      <c r="U62" s="249">
        <v>0</v>
      </c>
      <c r="V62" s="249">
        <v>0</v>
      </c>
      <c r="W62" s="249">
        <v>0</v>
      </c>
      <c r="X62" s="249">
        <v>0</v>
      </c>
      <c r="Y62" s="249">
        <v>0</v>
      </c>
      <c r="Z62" s="249">
        <v>0</v>
      </c>
      <c r="AA62" s="249">
        <v>0</v>
      </c>
      <c r="AB62" s="249">
        <v>0</v>
      </c>
      <c r="AC62" s="249">
        <v>0</v>
      </c>
      <c r="AD62" s="249">
        <v>0</v>
      </c>
      <c r="AE62" s="249">
        <v>0</v>
      </c>
      <c r="AF62" s="249">
        <v>0</v>
      </c>
      <c r="AG62" s="249">
        <v>0</v>
      </c>
      <c r="AH62" s="249">
        <v>0</v>
      </c>
      <c r="AI62" s="249">
        <v>0</v>
      </c>
      <c r="AJ62" s="249">
        <v>897014.19</v>
      </c>
      <c r="AK62" s="249">
        <v>94819.279999999795</v>
      </c>
      <c r="AL62" s="249">
        <v>3329096.2200000007</v>
      </c>
      <c r="AM62" s="249">
        <v>4072760.1300000008</v>
      </c>
      <c r="AN62" s="249">
        <v>0</v>
      </c>
      <c r="AO62" s="249">
        <v>0</v>
      </c>
      <c r="AP62" s="249">
        <v>0</v>
      </c>
      <c r="AQ62" s="249">
        <v>0</v>
      </c>
      <c r="AR62" s="249">
        <v>0</v>
      </c>
      <c r="AS62" s="249">
        <v>0</v>
      </c>
      <c r="AT62" s="249">
        <v>0</v>
      </c>
      <c r="AU62" s="249">
        <v>0</v>
      </c>
      <c r="AV62" s="249">
        <v>0</v>
      </c>
      <c r="AW62" s="249">
        <v>0</v>
      </c>
      <c r="AX62" s="249">
        <v>0</v>
      </c>
      <c r="AY62" s="249">
        <v>0</v>
      </c>
      <c r="AZ62" s="249">
        <v>0</v>
      </c>
      <c r="BA62" s="249">
        <v>0</v>
      </c>
      <c r="BB62" s="249">
        <v>0</v>
      </c>
      <c r="BC62" s="249">
        <v>0</v>
      </c>
      <c r="BD62" s="249">
        <v>0</v>
      </c>
      <c r="BE62" s="249">
        <v>0</v>
      </c>
      <c r="BF62" s="249">
        <v>0</v>
      </c>
      <c r="BG62" s="249">
        <v>0</v>
      </c>
      <c r="BH62" s="249">
        <v>0</v>
      </c>
      <c r="BI62" s="249">
        <v>0</v>
      </c>
      <c r="BJ62" s="249">
        <v>0</v>
      </c>
      <c r="BK62" s="249">
        <v>0</v>
      </c>
      <c r="BL62" s="249">
        <v>0</v>
      </c>
      <c r="BM62" s="249">
        <v>0</v>
      </c>
      <c r="BN62" s="249">
        <v>0</v>
      </c>
      <c r="BO62" s="249">
        <v>0</v>
      </c>
      <c r="BP62" s="249">
        <v>0</v>
      </c>
      <c r="BQ62" s="249">
        <v>0</v>
      </c>
      <c r="BR62" s="249">
        <v>0</v>
      </c>
      <c r="BS62" s="249">
        <v>0</v>
      </c>
      <c r="BT62" s="249">
        <v>0</v>
      </c>
      <c r="BU62" s="249">
        <v>0</v>
      </c>
      <c r="BV62" s="249">
        <v>0</v>
      </c>
      <c r="BW62" s="249">
        <v>0</v>
      </c>
      <c r="BX62" s="249">
        <v>0</v>
      </c>
      <c r="BY62" s="249">
        <v>0</v>
      </c>
      <c r="BZ62" s="249">
        <v>0</v>
      </c>
      <c r="CA62" s="249">
        <v>0</v>
      </c>
      <c r="CB62" s="249">
        <v>0</v>
      </c>
      <c r="CC62" s="249">
        <v>0</v>
      </c>
      <c r="CD62" s="249">
        <v>0</v>
      </c>
      <c r="CE62" s="249">
        <v>0</v>
      </c>
      <c r="CF62" s="249">
        <v>0</v>
      </c>
      <c r="CG62" s="249">
        <v>0</v>
      </c>
      <c r="CH62" s="249">
        <v>0</v>
      </c>
      <c r="CI62" s="249">
        <v>0</v>
      </c>
      <c r="CJ62" s="249">
        <v>0</v>
      </c>
      <c r="CK62" s="249">
        <v>0</v>
      </c>
      <c r="CL62" s="249">
        <v>0</v>
      </c>
      <c r="CM62" s="249">
        <v>0</v>
      </c>
      <c r="CN62" s="249">
        <v>0</v>
      </c>
      <c r="CO62" s="249">
        <v>0</v>
      </c>
      <c r="CP62" s="249">
        <v>0</v>
      </c>
      <c r="CQ62" s="249">
        <v>0</v>
      </c>
      <c r="CR62" s="249">
        <v>0</v>
      </c>
      <c r="CS62" s="249">
        <v>0</v>
      </c>
      <c r="CT62" s="249">
        <v>0</v>
      </c>
      <c r="CU62" s="249">
        <v>0</v>
      </c>
      <c r="CV62" s="249">
        <v>0</v>
      </c>
      <c r="CW62" s="249">
        <v>0</v>
      </c>
      <c r="CX62" s="249">
        <v>0</v>
      </c>
      <c r="CY62" s="249">
        <v>0</v>
      </c>
      <c r="CZ62" s="249">
        <v>0</v>
      </c>
      <c r="DA62" s="249">
        <v>0</v>
      </c>
      <c r="DB62" s="249">
        <v>0</v>
      </c>
      <c r="DC62" s="249">
        <v>0</v>
      </c>
      <c r="DD62" s="249">
        <v>0</v>
      </c>
      <c r="DE62" s="249">
        <v>0</v>
      </c>
      <c r="DF62" s="249">
        <v>0</v>
      </c>
      <c r="DG62" s="249">
        <v>0</v>
      </c>
      <c r="DH62" s="249">
        <v>0</v>
      </c>
      <c r="DI62" s="249">
        <v>0</v>
      </c>
      <c r="DJ62" s="249">
        <v>0</v>
      </c>
      <c r="DK62" s="249">
        <v>0</v>
      </c>
      <c r="DL62" s="249">
        <v>0</v>
      </c>
    </row>
    <row r="63" spans="1:116" s="245" customFormat="1" ht="11.25" customHeight="1">
      <c r="A63" s="246" t="s">
        <v>65</v>
      </c>
      <c r="B63" s="249">
        <v>6357224.090000093</v>
      </c>
      <c r="C63" s="249">
        <v>5222348.5200000033</v>
      </c>
      <c r="D63" s="249">
        <v>979360.14999999572</v>
      </c>
      <c r="E63" s="249">
        <v>1691392.9399999995</v>
      </c>
      <c r="F63" s="249">
        <v>47143.840000000084</v>
      </c>
      <c r="G63" s="249">
        <v>3815766.4299999983</v>
      </c>
      <c r="H63" s="249">
        <v>-5398787.7899998873</v>
      </c>
      <c r="I63" s="249">
        <v>-29618654.560000002</v>
      </c>
      <c r="J63" s="249">
        <v>3.7199999999720603</v>
      </c>
      <c r="K63" s="249">
        <v>0</v>
      </c>
      <c r="L63" s="249">
        <v>4335752.26</v>
      </c>
      <c r="M63" s="249">
        <v>0</v>
      </c>
      <c r="N63" s="249">
        <v>9064.5400000000081</v>
      </c>
      <c r="O63" s="249">
        <v>0</v>
      </c>
      <c r="P63" s="249">
        <v>0</v>
      </c>
      <c r="Q63" s="249">
        <v>0</v>
      </c>
      <c r="R63" s="249">
        <v>0</v>
      </c>
      <c r="S63" s="249">
        <v>0</v>
      </c>
      <c r="T63" s="249">
        <v>30496182.560000002</v>
      </c>
      <c r="U63" s="249">
        <v>0</v>
      </c>
      <c r="V63" s="249">
        <v>0</v>
      </c>
      <c r="W63" s="249">
        <v>18913.460000000196</v>
      </c>
      <c r="X63" s="249">
        <v>4139145.4399999995</v>
      </c>
      <c r="Y63" s="249">
        <v>177693.36</v>
      </c>
      <c r="Z63" s="249">
        <v>0</v>
      </c>
      <c r="AA63" s="249">
        <v>0</v>
      </c>
      <c r="AB63" s="249">
        <v>0</v>
      </c>
      <c r="AC63" s="249">
        <v>0</v>
      </c>
      <c r="AD63" s="249">
        <v>0</v>
      </c>
      <c r="AE63" s="249">
        <v>0</v>
      </c>
      <c r="AF63" s="249">
        <v>0</v>
      </c>
      <c r="AG63" s="249">
        <v>0</v>
      </c>
      <c r="AH63" s="249">
        <v>0</v>
      </c>
      <c r="AI63" s="249">
        <v>0</v>
      </c>
      <c r="AJ63" s="249">
        <v>9064.5400000000009</v>
      </c>
      <c r="AK63" s="249">
        <v>0</v>
      </c>
      <c r="AL63" s="249">
        <v>0</v>
      </c>
      <c r="AM63" s="249">
        <v>0</v>
      </c>
      <c r="AN63" s="249">
        <v>0</v>
      </c>
      <c r="AO63" s="249">
        <v>0</v>
      </c>
      <c r="AP63" s="249">
        <v>0</v>
      </c>
      <c r="AQ63" s="249">
        <v>0</v>
      </c>
      <c r="AR63" s="249">
        <v>30519477.599999994</v>
      </c>
      <c r="AS63" s="249">
        <v>0</v>
      </c>
      <c r="AT63" s="249">
        <v>-23295.040000002831</v>
      </c>
      <c r="AU63" s="249">
        <v>-1492.5100000000093</v>
      </c>
      <c r="AV63" s="249">
        <v>-13763.119999999879</v>
      </c>
      <c r="AW63" s="249">
        <v>-294.69999999995343</v>
      </c>
      <c r="AX63" s="249">
        <v>-35.639999999897555</v>
      </c>
      <c r="AY63" s="249">
        <v>-46.379999999888241</v>
      </c>
      <c r="AZ63" s="249">
        <v>-54.590000000083819</v>
      </c>
      <c r="BA63" s="249">
        <v>-1.720000000030268</v>
      </c>
      <c r="BB63" s="249">
        <v>-54.880000000121072</v>
      </c>
      <c r="BC63" s="249">
        <v>-13.039999999920838</v>
      </c>
      <c r="BD63" s="249">
        <v>-35.82999999995809</v>
      </c>
      <c r="BE63" s="249">
        <v>-16.370000000111759</v>
      </c>
      <c r="BF63" s="249">
        <v>-88.65999999968335</v>
      </c>
      <c r="BG63" s="249">
        <v>-87.939999999944121</v>
      </c>
      <c r="BH63" s="249">
        <v>-374.35999999998603</v>
      </c>
      <c r="BI63" s="249">
        <v>-4.4599999999627471</v>
      </c>
      <c r="BJ63" s="249">
        <v>0</v>
      </c>
      <c r="BK63" s="249">
        <v>-73.289999999979045</v>
      </c>
      <c r="BL63" s="249">
        <v>-18.71999999997206</v>
      </c>
      <c r="BM63" s="249">
        <v>-52.380000000004657</v>
      </c>
      <c r="BN63" s="249">
        <v>-4.0199999999895226</v>
      </c>
      <c r="BO63" s="249">
        <v>-1.6300000000046566</v>
      </c>
      <c r="BP63" s="249">
        <v>-35.85999999998603</v>
      </c>
      <c r="BQ63" s="249">
        <v>-3.5599999999976717</v>
      </c>
      <c r="BR63" s="249">
        <v>-3.6300000000046566</v>
      </c>
      <c r="BS63" s="249">
        <v>-189.01000000000931</v>
      </c>
      <c r="BT63" s="249">
        <v>-1.7400000000052387</v>
      </c>
      <c r="BU63" s="249">
        <v>0</v>
      </c>
      <c r="BV63" s="249">
        <v>-22.580000000016298</v>
      </c>
      <c r="BW63" s="249">
        <v>-83.830000000001746</v>
      </c>
      <c r="BX63" s="249">
        <v>-5686.6300000000047</v>
      </c>
      <c r="BY63" s="249">
        <v>0</v>
      </c>
      <c r="BZ63" s="249">
        <v>-2.0000000004074536E-2</v>
      </c>
      <c r="CA63" s="249">
        <v>-10.239999999997963</v>
      </c>
      <c r="CB63" s="249">
        <v>0</v>
      </c>
      <c r="CC63" s="249">
        <v>-5.9999999997671694E-2</v>
      </c>
      <c r="CD63" s="249">
        <v>-253.80999999999767</v>
      </c>
      <c r="CE63" s="249">
        <v>-111.29999999981374</v>
      </c>
      <c r="CF63" s="249">
        <v>-349.36000000000058</v>
      </c>
      <c r="CG63" s="249">
        <v>-4.8299999999999272</v>
      </c>
      <c r="CH63" s="249">
        <v>-0.43000000000029104</v>
      </c>
      <c r="CI63" s="249">
        <v>0</v>
      </c>
      <c r="CJ63" s="249">
        <v>0</v>
      </c>
      <c r="CK63" s="249">
        <v>0</v>
      </c>
      <c r="CL63" s="249">
        <v>0</v>
      </c>
      <c r="CM63" s="249">
        <v>-5.9999999997671694E-2</v>
      </c>
      <c r="CN63" s="249">
        <v>0</v>
      </c>
      <c r="CO63" s="249">
        <v>0</v>
      </c>
      <c r="CP63" s="249">
        <v>18.040000000000873</v>
      </c>
      <c r="CQ63" s="249">
        <v>0</v>
      </c>
      <c r="CR63" s="249">
        <v>0</v>
      </c>
      <c r="CS63" s="249">
        <v>-13.57999999999447</v>
      </c>
      <c r="CT63" s="249">
        <v>0</v>
      </c>
      <c r="CU63" s="249">
        <v>0</v>
      </c>
      <c r="CV63" s="249">
        <v>0</v>
      </c>
      <c r="CW63" s="249">
        <v>0</v>
      </c>
      <c r="CX63" s="249">
        <v>0</v>
      </c>
      <c r="CY63" s="249">
        <v>-0.94000000000232831</v>
      </c>
      <c r="CZ63" s="249">
        <v>0</v>
      </c>
      <c r="DA63" s="249">
        <v>0</v>
      </c>
      <c r="DB63" s="249">
        <v>0</v>
      </c>
      <c r="DC63" s="249">
        <v>0</v>
      </c>
      <c r="DD63" s="249">
        <v>0</v>
      </c>
      <c r="DE63" s="249">
        <v>0</v>
      </c>
      <c r="DF63" s="249">
        <v>-24.939999999995052</v>
      </c>
      <c r="DG63" s="249">
        <v>0</v>
      </c>
      <c r="DH63" s="249">
        <v>-2.430000000000291</v>
      </c>
      <c r="DI63" s="249">
        <v>0</v>
      </c>
      <c r="DJ63" s="249">
        <v>0</v>
      </c>
      <c r="DK63" s="249">
        <v>0</v>
      </c>
      <c r="DL63" s="249">
        <v>0</v>
      </c>
    </row>
    <row r="64" spans="1:116" s="245" customFormat="1" ht="11.25" customHeight="1">
      <c r="A64" s="246" t="s">
        <v>1095</v>
      </c>
      <c r="B64" s="249">
        <v>-45862463.119999975</v>
      </c>
      <c r="C64" s="249">
        <v>11291807.169999994</v>
      </c>
      <c r="D64" s="249">
        <v>-561958.89999999991</v>
      </c>
      <c r="E64" s="249">
        <v>-20</v>
      </c>
      <c r="F64" s="249">
        <v>-40</v>
      </c>
      <c r="G64" s="249">
        <v>-56593347.36999999</v>
      </c>
      <c r="H64" s="249">
        <v>1095.9800000041723</v>
      </c>
      <c r="I64" s="249">
        <v>1049085.5499999998</v>
      </c>
      <c r="J64" s="249">
        <v>0</v>
      </c>
      <c r="K64" s="249">
        <v>0</v>
      </c>
      <c r="L64" s="249">
        <v>9363531.0699999928</v>
      </c>
      <c r="M64" s="249">
        <v>0</v>
      </c>
      <c r="N64" s="249">
        <v>879190.55</v>
      </c>
      <c r="O64" s="249">
        <v>0</v>
      </c>
      <c r="P64" s="249">
        <v>0</v>
      </c>
      <c r="Q64" s="249">
        <v>0</v>
      </c>
      <c r="R64" s="249">
        <v>0</v>
      </c>
      <c r="S64" s="249">
        <v>0</v>
      </c>
      <c r="T64" s="249">
        <v>0</v>
      </c>
      <c r="U64" s="249">
        <v>0</v>
      </c>
      <c r="V64" s="249">
        <v>4778426.6899999995</v>
      </c>
      <c r="W64" s="249">
        <v>7510636.5</v>
      </c>
      <c r="X64" s="249">
        <v>-2719314.0200000014</v>
      </c>
      <c r="Y64" s="249">
        <v>2611460.2599999998</v>
      </c>
      <c r="Z64" s="249">
        <v>-2817678.3600000003</v>
      </c>
      <c r="AA64" s="249">
        <v>0</v>
      </c>
      <c r="AB64" s="249">
        <v>0</v>
      </c>
      <c r="AC64" s="249">
        <v>0</v>
      </c>
      <c r="AD64" s="249">
        <v>0</v>
      </c>
      <c r="AE64" s="249">
        <v>0</v>
      </c>
      <c r="AF64" s="249">
        <v>0</v>
      </c>
      <c r="AG64" s="249">
        <v>0</v>
      </c>
      <c r="AH64" s="249">
        <v>0</v>
      </c>
      <c r="AI64" s="249">
        <v>0</v>
      </c>
      <c r="AJ64" s="249">
        <v>368996.68000000017</v>
      </c>
      <c r="AK64" s="249">
        <v>510193.87</v>
      </c>
      <c r="AL64" s="249">
        <v>0</v>
      </c>
      <c r="AM64" s="249">
        <v>0</v>
      </c>
      <c r="AN64" s="249">
        <v>0</v>
      </c>
      <c r="AO64" s="249">
        <v>0</v>
      </c>
      <c r="AP64" s="249">
        <v>0</v>
      </c>
      <c r="AQ64" s="249">
        <v>0</v>
      </c>
      <c r="AR64" s="249">
        <v>0</v>
      </c>
      <c r="AS64" s="249">
        <v>0</v>
      </c>
      <c r="AT64" s="249">
        <v>0</v>
      </c>
      <c r="AU64" s="249">
        <v>0</v>
      </c>
      <c r="AV64" s="249">
        <v>0</v>
      </c>
      <c r="AW64" s="249">
        <v>0</v>
      </c>
      <c r="AX64" s="249">
        <v>0</v>
      </c>
      <c r="AY64" s="249">
        <v>0</v>
      </c>
      <c r="AZ64" s="249">
        <v>0</v>
      </c>
      <c r="BA64" s="249">
        <v>0</v>
      </c>
      <c r="BB64" s="249">
        <v>0</v>
      </c>
      <c r="BC64" s="249">
        <v>0</v>
      </c>
      <c r="BD64" s="249">
        <v>0</v>
      </c>
      <c r="BE64" s="249">
        <v>0</v>
      </c>
      <c r="BF64" s="249">
        <v>0</v>
      </c>
      <c r="BG64" s="249">
        <v>0</v>
      </c>
      <c r="BH64" s="249">
        <v>0</v>
      </c>
      <c r="BI64" s="249">
        <v>0</v>
      </c>
      <c r="BJ64" s="249">
        <v>0</v>
      </c>
      <c r="BK64" s="249">
        <v>0</v>
      </c>
      <c r="BL64" s="249">
        <v>0</v>
      </c>
      <c r="BM64" s="249">
        <v>0</v>
      </c>
      <c r="BN64" s="249">
        <v>0</v>
      </c>
      <c r="BO64" s="249">
        <v>0</v>
      </c>
      <c r="BP64" s="249">
        <v>0</v>
      </c>
      <c r="BQ64" s="249">
        <v>0</v>
      </c>
      <c r="BR64" s="249">
        <v>0</v>
      </c>
      <c r="BS64" s="249">
        <v>0</v>
      </c>
      <c r="BT64" s="249">
        <v>0</v>
      </c>
      <c r="BU64" s="249">
        <v>0</v>
      </c>
      <c r="BV64" s="249">
        <v>0</v>
      </c>
      <c r="BW64" s="249">
        <v>0</v>
      </c>
      <c r="BX64" s="249">
        <v>0</v>
      </c>
      <c r="BY64" s="249">
        <v>0</v>
      </c>
      <c r="BZ64" s="249">
        <v>0</v>
      </c>
      <c r="CA64" s="249">
        <v>0</v>
      </c>
      <c r="CB64" s="249">
        <v>0</v>
      </c>
      <c r="CC64" s="249">
        <v>0</v>
      </c>
      <c r="CD64" s="249">
        <v>0</v>
      </c>
      <c r="CE64" s="249">
        <v>0</v>
      </c>
      <c r="CF64" s="249">
        <v>0</v>
      </c>
      <c r="CG64" s="249">
        <v>0</v>
      </c>
      <c r="CH64" s="249">
        <v>0</v>
      </c>
      <c r="CI64" s="249">
        <v>0</v>
      </c>
      <c r="CJ64" s="249">
        <v>0</v>
      </c>
      <c r="CK64" s="249">
        <v>0</v>
      </c>
      <c r="CL64" s="249">
        <v>0</v>
      </c>
      <c r="CM64" s="249">
        <v>0</v>
      </c>
      <c r="CN64" s="249">
        <v>0</v>
      </c>
      <c r="CO64" s="249">
        <v>0</v>
      </c>
      <c r="CP64" s="249">
        <v>0</v>
      </c>
      <c r="CQ64" s="249">
        <v>0</v>
      </c>
      <c r="CR64" s="249">
        <v>0</v>
      </c>
      <c r="CS64" s="249">
        <v>0</v>
      </c>
      <c r="CT64" s="249">
        <v>0</v>
      </c>
      <c r="CU64" s="249">
        <v>0</v>
      </c>
      <c r="CV64" s="249">
        <v>0</v>
      </c>
      <c r="CW64" s="249">
        <v>0</v>
      </c>
      <c r="CX64" s="249">
        <v>0</v>
      </c>
      <c r="CY64" s="249">
        <v>0</v>
      </c>
      <c r="CZ64" s="249">
        <v>0</v>
      </c>
      <c r="DA64" s="249">
        <v>0</v>
      </c>
      <c r="DB64" s="249">
        <v>0</v>
      </c>
      <c r="DC64" s="249">
        <v>0</v>
      </c>
      <c r="DD64" s="249">
        <v>0</v>
      </c>
      <c r="DE64" s="249">
        <v>0</v>
      </c>
      <c r="DF64" s="249">
        <v>0</v>
      </c>
      <c r="DG64" s="249">
        <v>0</v>
      </c>
      <c r="DH64" s="249">
        <v>0</v>
      </c>
      <c r="DI64" s="249">
        <v>0</v>
      </c>
      <c r="DJ64" s="249">
        <v>0</v>
      </c>
      <c r="DK64" s="249">
        <v>0</v>
      </c>
      <c r="DL64" s="249">
        <v>0</v>
      </c>
    </row>
    <row r="65" spans="1:116" s="245" customFormat="1" ht="11.25" customHeight="1">
      <c r="A65" s="246" t="s">
        <v>1096</v>
      </c>
      <c r="B65" s="249">
        <v>-20</v>
      </c>
      <c r="C65" s="249">
        <v>0</v>
      </c>
      <c r="D65" s="249">
        <v>0</v>
      </c>
      <c r="E65" s="249">
        <v>-20</v>
      </c>
      <c r="F65" s="249">
        <v>-40</v>
      </c>
      <c r="G65" s="249">
        <v>0</v>
      </c>
      <c r="H65" s="249">
        <v>40</v>
      </c>
      <c r="I65" s="249">
        <v>0</v>
      </c>
      <c r="J65" s="249">
        <v>0</v>
      </c>
      <c r="K65" s="249">
        <v>0</v>
      </c>
      <c r="L65" s="249">
        <v>0</v>
      </c>
      <c r="M65" s="249">
        <v>0</v>
      </c>
      <c r="N65" s="249">
        <v>0</v>
      </c>
      <c r="O65" s="249">
        <v>0</v>
      </c>
      <c r="P65" s="249">
        <v>0</v>
      </c>
      <c r="Q65" s="249">
        <v>0</v>
      </c>
      <c r="R65" s="249">
        <v>0</v>
      </c>
      <c r="S65" s="249">
        <v>0</v>
      </c>
      <c r="T65" s="249">
        <v>0</v>
      </c>
      <c r="U65" s="249">
        <v>0</v>
      </c>
      <c r="V65" s="249">
        <v>0</v>
      </c>
      <c r="W65" s="249">
        <v>0</v>
      </c>
      <c r="X65" s="249">
        <v>0</v>
      </c>
      <c r="Y65" s="249">
        <v>0</v>
      </c>
      <c r="Z65" s="249">
        <v>0</v>
      </c>
      <c r="AA65" s="249">
        <v>0</v>
      </c>
      <c r="AB65" s="249">
        <v>0</v>
      </c>
      <c r="AC65" s="249">
        <v>0</v>
      </c>
      <c r="AD65" s="249">
        <v>0</v>
      </c>
      <c r="AE65" s="249">
        <v>0</v>
      </c>
      <c r="AF65" s="249">
        <v>0</v>
      </c>
      <c r="AG65" s="249">
        <v>0</v>
      </c>
      <c r="AH65" s="249">
        <v>0</v>
      </c>
      <c r="AI65" s="249">
        <v>0</v>
      </c>
      <c r="AJ65" s="249">
        <v>0</v>
      </c>
      <c r="AK65" s="249">
        <v>0</v>
      </c>
      <c r="AL65" s="249">
        <v>0</v>
      </c>
      <c r="AM65" s="249">
        <v>0</v>
      </c>
      <c r="AN65" s="249">
        <v>0</v>
      </c>
      <c r="AO65" s="249">
        <v>0</v>
      </c>
      <c r="AP65" s="249">
        <v>0</v>
      </c>
      <c r="AQ65" s="249">
        <v>0</v>
      </c>
      <c r="AR65" s="249">
        <v>0</v>
      </c>
      <c r="AS65" s="249">
        <v>0</v>
      </c>
      <c r="AT65" s="249">
        <v>0</v>
      </c>
      <c r="AU65" s="249">
        <v>0</v>
      </c>
      <c r="AV65" s="249">
        <v>0</v>
      </c>
      <c r="AW65" s="249">
        <v>0</v>
      </c>
      <c r="AX65" s="249">
        <v>0</v>
      </c>
      <c r="AY65" s="249">
        <v>0</v>
      </c>
      <c r="AZ65" s="249">
        <v>0</v>
      </c>
      <c r="BA65" s="249">
        <v>0</v>
      </c>
      <c r="BB65" s="249">
        <v>0</v>
      </c>
      <c r="BC65" s="249">
        <v>0</v>
      </c>
      <c r="BD65" s="249">
        <v>0</v>
      </c>
      <c r="BE65" s="249">
        <v>0</v>
      </c>
      <c r="BF65" s="249">
        <v>0</v>
      </c>
      <c r="BG65" s="249">
        <v>0</v>
      </c>
      <c r="BH65" s="249">
        <v>0</v>
      </c>
      <c r="BI65" s="249">
        <v>0</v>
      </c>
      <c r="BJ65" s="249">
        <v>0</v>
      </c>
      <c r="BK65" s="249">
        <v>0</v>
      </c>
      <c r="BL65" s="249">
        <v>0</v>
      </c>
      <c r="BM65" s="249">
        <v>0</v>
      </c>
      <c r="BN65" s="249">
        <v>0</v>
      </c>
      <c r="BO65" s="249">
        <v>0</v>
      </c>
      <c r="BP65" s="249">
        <v>0</v>
      </c>
      <c r="BQ65" s="249">
        <v>0</v>
      </c>
      <c r="BR65" s="249">
        <v>0</v>
      </c>
      <c r="BS65" s="249">
        <v>0</v>
      </c>
      <c r="BT65" s="249">
        <v>0</v>
      </c>
      <c r="BU65" s="249">
        <v>0</v>
      </c>
      <c r="BV65" s="249">
        <v>0</v>
      </c>
      <c r="BW65" s="249">
        <v>0</v>
      </c>
      <c r="BX65" s="249">
        <v>0</v>
      </c>
      <c r="BY65" s="249">
        <v>0</v>
      </c>
      <c r="BZ65" s="249">
        <v>0</v>
      </c>
      <c r="CA65" s="249">
        <v>0</v>
      </c>
      <c r="CB65" s="249">
        <v>0</v>
      </c>
      <c r="CC65" s="249">
        <v>0</v>
      </c>
      <c r="CD65" s="249">
        <v>0</v>
      </c>
      <c r="CE65" s="249">
        <v>0</v>
      </c>
      <c r="CF65" s="249">
        <v>0</v>
      </c>
      <c r="CG65" s="249">
        <v>0</v>
      </c>
      <c r="CH65" s="249">
        <v>0</v>
      </c>
      <c r="CI65" s="249">
        <v>0</v>
      </c>
      <c r="CJ65" s="249">
        <v>0</v>
      </c>
      <c r="CK65" s="249">
        <v>0</v>
      </c>
      <c r="CL65" s="249">
        <v>0</v>
      </c>
      <c r="CM65" s="249">
        <v>0</v>
      </c>
      <c r="CN65" s="249">
        <v>0</v>
      </c>
      <c r="CO65" s="249">
        <v>0</v>
      </c>
      <c r="CP65" s="249">
        <v>0</v>
      </c>
      <c r="CQ65" s="249">
        <v>0</v>
      </c>
      <c r="CR65" s="249">
        <v>0</v>
      </c>
      <c r="CS65" s="249">
        <v>0</v>
      </c>
      <c r="CT65" s="249">
        <v>0</v>
      </c>
      <c r="CU65" s="249">
        <v>0</v>
      </c>
      <c r="CV65" s="249">
        <v>0</v>
      </c>
      <c r="CW65" s="249">
        <v>0</v>
      </c>
      <c r="CX65" s="249">
        <v>0</v>
      </c>
      <c r="CY65" s="249">
        <v>0</v>
      </c>
      <c r="CZ65" s="249">
        <v>0</v>
      </c>
      <c r="DA65" s="249">
        <v>0</v>
      </c>
      <c r="DB65" s="249">
        <v>0</v>
      </c>
      <c r="DC65" s="249">
        <v>0</v>
      </c>
      <c r="DD65" s="249">
        <v>0</v>
      </c>
      <c r="DE65" s="249">
        <v>0</v>
      </c>
      <c r="DF65" s="249">
        <v>0</v>
      </c>
      <c r="DG65" s="249">
        <v>0</v>
      </c>
      <c r="DH65" s="249">
        <v>0</v>
      </c>
      <c r="DI65" s="249">
        <v>0</v>
      </c>
      <c r="DJ65" s="249">
        <v>0</v>
      </c>
      <c r="DK65" s="249">
        <v>0</v>
      </c>
      <c r="DL65" s="249">
        <v>0</v>
      </c>
    </row>
    <row r="66" spans="1:116" s="245" customFormat="1" ht="11.25" customHeight="1">
      <c r="A66" s="246" t="s">
        <v>1097</v>
      </c>
      <c r="B66" s="249">
        <v>4109367.040000014</v>
      </c>
      <c r="C66" s="249">
        <v>-17360582.859999999</v>
      </c>
      <c r="D66" s="249">
        <v>-599435.81000000006</v>
      </c>
      <c r="E66" s="249">
        <v>0</v>
      </c>
      <c r="F66" s="249">
        <v>0</v>
      </c>
      <c r="G66" s="249">
        <v>20926385.710000016</v>
      </c>
      <c r="H66" s="249">
        <v>1143000</v>
      </c>
      <c r="I66" s="249">
        <v>0</v>
      </c>
      <c r="J66" s="249">
        <v>0</v>
      </c>
      <c r="K66" s="249">
        <v>0</v>
      </c>
      <c r="L66" s="249">
        <v>-17360582.859999999</v>
      </c>
      <c r="M66" s="249">
        <v>0</v>
      </c>
      <c r="N66" s="249">
        <v>0</v>
      </c>
      <c r="O66" s="249">
        <v>0</v>
      </c>
      <c r="P66" s="249">
        <v>0</v>
      </c>
      <c r="Q66" s="249">
        <v>0</v>
      </c>
      <c r="R66" s="249">
        <v>0</v>
      </c>
      <c r="S66" s="249">
        <v>0</v>
      </c>
      <c r="T66" s="249">
        <v>0</v>
      </c>
      <c r="U66" s="249">
        <v>0</v>
      </c>
      <c r="V66" s="249">
        <v>4996128</v>
      </c>
      <c r="W66" s="249">
        <v>-3766872.400000006</v>
      </c>
      <c r="X66" s="249">
        <v>-2978708.67</v>
      </c>
      <c r="Y66" s="249">
        <v>-7363520.7199999997</v>
      </c>
      <c r="Z66" s="249">
        <v>-8247609.0700000077</v>
      </c>
      <c r="AA66" s="249">
        <v>0</v>
      </c>
      <c r="AB66" s="249">
        <v>0</v>
      </c>
      <c r="AC66" s="249">
        <v>0</v>
      </c>
      <c r="AD66" s="249">
        <v>0</v>
      </c>
      <c r="AE66" s="249">
        <v>0</v>
      </c>
      <c r="AF66" s="249">
        <v>0</v>
      </c>
      <c r="AG66" s="249">
        <v>0</v>
      </c>
      <c r="AH66" s="249">
        <v>0</v>
      </c>
      <c r="AI66" s="249">
        <v>0</v>
      </c>
      <c r="AJ66" s="249">
        <v>0</v>
      </c>
      <c r="AK66" s="249">
        <v>0</v>
      </c>
      <c r="AL66" s="249">
        <v>0</v>
      </c>
      <c r="AM66" s="249">
        <v>0</v>
      </c>
      <c r="AN66" s="249">
        <v>0</v>
      </c>
      <c r="AO66" s="249">
        <v>0</v>
      </c>
      <c r="AP66" s="249">
        <v>0</v>
      </c>
      <c r="AQ66" s="249">
        <v>0</v>
      </c>
      <c r="AR66" s="249">
        <v>0</v>
      </c>
      <c r="AS66" s="249">
        <v>0</v>
      </c>
      <c r="AT66" s="249">
        <v>0</v>
      </c>
      <c r="AU66" s="249">
        <v>0</v>
      </c>
      <c r="AV66" s="249">
        <v>0</v>
      </c>
      <c r="AW66" s="249">
        <v>0</v>
      </c>
      <c r="AX66" s="249">
        <v>0</v>
      </c>
      <c r="AY66" s="249">
        <v>0</v>
      </c>
      <c r="AZ66" s="249">
        <v>0</v>
      </c>
      <c r="BA66" s="249">
        <v>0</v>
      </c>
      <c r="BB66" s="249">
        <v>0</v>
      </c>
      <c r="BC66" s="249">
        <v>0</v>
      </c>
      <c r="BD66" s="249">
        <v>0</v>
      </c>
      <c r="BE66" s="249">
        <v>0</v>
      </c>
      <c r="BF66" s="249">
        <v>0</v>
      </c>
      <c r="BG66" s="249">
        <v>0</v>
      </c>
      <c r="BH66" s="249">
        <v>0</v>
      </c>
      <c r="BI66" s="249">
        <v>0</v>
      </c>
      <c r="BJ66" s="249">
        <v>0</v>
      </c>
      <c r="BK66" s="249">
        <v>0</v>
      </c>
      <c r="BL66" s="249">
        <v>0</v>
      </c>
      <c r="BM66" s="249">
        <v>0</v>
      </c>
      <c r="BN66" s="249">
        <v>0</v>
      </c>
      <c r="BO66" s="249">
        <v>0</v>
      </c>
      <c r="BP66" s="249">
        <v>0</v>
      </c>
      <c r="BQ66" s="249">
        <v>0</v>
      </c>
      <c r="BR66" s="249">
        <v>0</v>
      </c>
      <c r="BS66" s="249">
        <v>0</v>
      </c>
      <c r="BT66" s="249">
        <v>0</v>
      </c>
      <c r="BU66" s="249">
        <v>0</v>
      </c>
      <c r="BV66" s="249">
        <v>0</v>
      </c>
      <c r="BW66" s="249">
        <v>0</v>
      </c>
      <c r="BX66" s="249">
        <v>0</v>
      </c>
      <c r="BY66" s="249">
        <v>0</v>
      </c>
      <c r="BZ66" s="249">
        <v>0</v>
      </c>
      <c r="CA66" s="249">
        <v>0</v>
      </c>
      <c r="CB66" s="249">
        <v>0</v>
      </c>
      <c r="CC66" s="249">
        <v>0</v>
      </c>
      <c r="CD66" s="249">
        <v>0</v>
      </c>
      <c r="CE66" s="249">
        <v>0</v>
      </c>
      <c r="CF66" s="249">
        <v>0</v>
      </c>
      <c r="CG66" s="249">
        <v>0</v>
      </c>
      <c r="CH66" s="249">
        <v>0</v>
      </c>
      <c r="CI66" s="249">
        <v>0</v>
      </c>
      <c r="CJ66" s="249">
        <v>0</v>
      </c>
      <c r="CK66" s="249">
        <v>0</v>
      </c>
      <c r="CL66" s="249">
        <v>0</v>
      </c>
      <c r="CM66" s="249">
        <v>0</v>
      </c>
      <c r="CN66" s="249">
        <v>0</v>
      </c>
      <c r="CO66" s="249">
        <v>0</v>
      </c>
      <c r="CP66" s="249">
        <v>0</v>
      </c>
      <c r="CQ66" s="249">
        <v>0</v>
      </c>
      <c r="CR66" s="249">
        <v>0</v>
      </c>
      <c r="CS66" s="249">
        <v>0</v>
      </c>
      <c r="CT66" s="249">
        <v>0</v>
      </c>
      <c r="CU66" s="249">
        <v>0</v>
      </c>
      <c r="CV66" s="249">
        <v>0</v>
      </c>
      <c r="CW66" s="249">
        <v>0</v>
      </c>
      <c r="CX66" s="249">
        <v>0</v>
      </c>
      <c r="CY66" s="249">
        <v>0</v>
      </c>
      <c r="CZ66" s="249">
        <v>0</v>
      </c>
      <c r="DA66" s="249">
        <v>0</v>
      </c>
      <c r="DB66" s="249">
        <v>0</v>
      </c>
      <c r="DC66" s="249">
        <v>0</v>
      </c>
      <c r="DD66" s="249">
        <v>0</v>
      </c>
      <c r="DE66" s="249">
        <v>0</v>
      </c>
      <c r="DF66" s="249">
        <v>0</v>
      </c>
      <c r="DG66" s="249">
        <v>0</v>
      </c>
      <c r="DH66" s="249">
        <v>0</v>
      </c>
      <c r="DI66" s="249">
        <v>0</v>
      </c>
      <c r="DJ66" s="249">
        <v>0</v>
      </c>
      <c r="DK66" s="249">
        <v>0</v>
      </c>
      <c r="DL66" s="249">
        <v>0</v>
      </c>
    </row>
    <row r="67" spans="1:116" s="245" customFormat="1" ht="11.25" customHeight="1">
      <c r="A67" s="246" t="s">
        <v>812</v>
      </c>
      <c r="B67" s="249">
        <v>107975.87</v>
      </c>
      <c r="C67" s="249">
        <v>107975.87</v>
      </c>
      <c r="D67" s="249">
        <v>0</v>
      </c>
      <c r="E67" s="249">
        <v>0</v>
      </c>
      <c r="F67" s="249">
        <v>0</v>
      </c>
      <c r="G67" s="249">
        <v>0</v>
      </c>
      <c r="H67" s="249">
        <v>0</v>
      </c>
      <c r="I67" s="249">
        <v>-12136.989999999998</v>
      </c>
      <c r="J67" s="249">
        <v>0</v>
      </c>
      <c r="K67" s="249">
        <v>0</v>
      </c>
      <c r="L67" s="249">
        <v>0</v>
      </c>
      <c r="M67" s="249">
        <v>0</v>
      </c>
      <c r="N67" s="249">
        <v>0</v>
      </c>
      <c r="O67" s="249">
        <v>0</v>
      </c>
      <c r="P67" s="249">
        <v>0</v>
      </c>
      <c r="Q67" s="249">
        <v>0</v>
      </c>
      <c r="R67" s="249">
        <v>0</v>
      </c>
      <c r="S67" s="249">
        <v>0</v>
      </c>
      <c r="T67" s="249">
        <v>120112.86000000004</v>
      </c>
      <c r="U67" s="249">
        <v>0</v>
      </c>
      <c r="V67" s="249">
        <v>0</v>
      </c>
      <c r="W67" s="249">
        <v>0</v>
      </c>
      <c r="X67" s="249">
        <v>0</v>
      </c>
      <c r="Y67" s="249">
        <v>0</v>
      </c>
      <c r="Z67" s="249">
        <v>0</v>
      </c>
      <c r="AA67" s="249">
        <v>0</v>
      </c>
      <c r="AB67" s="249">
        <v>0</v>
      </c>
      <c r="AC67" s="249">
        <v>0</v>
      </c>
      <c r="AD67" s="249">
        <v>0</v>
      </c>
      <c r="AE67" s="249">
        <v>0</v>
      </c>
      <c r="AF67" s="249">
        <v>0</v>
      </c>
      <c r="AG67" s="249">
        <v>0</v>
      </c>
      <c r="AH67" s="249">
        <v>0</v>
      </c>
      <c r="AI67" s="249">
        <v>0</v>
      </c>
      <c r="AJ67" s="249">
        <v>0</v>
      </c>
      <c r="AK67" s="249">
        <v>0</v>
      </c>
      <c r="AL67" s="249">
        <v>0</v>
      </c>
      <c r="AM67" s="249">
        <v>0</v>
      </c>
      <c r="AN67" s="249">
        <v>0</v>
      </c>
      <c r="AO67" s="249">
        <v>0</v>
      </c>
      <c r="AP67" s="249">
        <v>0</v>
      </c>
      <c r="AQ67" s="249">
        <v>0</v>
      </c>
      <c r="AR67" s="249">
        <v>0</v>
      </c>
      <c r="AS67" s="249">
        <v>0</v>
      </c>
      <c r="AT67" s="249">
        <v>120112.86000000004</v>
      </c>
      <c r="AU67" s="249">
        <v>8437.8799999999974</v>
      </c>
      <c r="AV67" s="249">
        <v>3420.3099999999995</v>
      </c>
      <c r="AW67" s="249">
        <v>3971.7899999999991</v>
      </c>
      <c r="AX67" s="249">
        <v>8193.3299999999981</v>
      </c>
      <c r="AY67" s="249">
        <v>16029.710000000006</v>
      </c>
      <c r="AZ67" s="249">
        <v>8100.0200000000041</v>
      </c>
      <c r="BA67" s="249">
        <v>12.57</v>
      </c>
      <c r="BB67" s="249">
        <v>5561.18</v>
      </c>
      <c r="BC67" s="249">
        <v>3461.1800000000003</v>
      </c>
      <c r="BD67" s="249">
        <v>2142.7600000000002</v>
      </c>
      <c r="BE67" s="249">
        <v>6295.1699999999983</v>
      </c>
      <c r="BF67" s="249">
        <v>10279.68</v>
      </c>
      <c r="BG67" s="249">
        <v>30559.799999999988</v>
      </c>
      <c r="BH67" s="249">
        <v>12245.769999999997</v>
      </c>
      <c r="BI67" s="249">
        <v>0.1399999999999999</v>
      </c>
      <c r="BJ67" s="249">
        <v>-503.15000000000009</v>
      </c>
      <c r="BK67" s="249">
        <v>227.20999999999992</v>
      </c>
      <c r="BL67" s="249">
        <v>325.06999999999994</v>
      </c>
      <c r="BM67" s="249">
        <v>168.55000000000007</v>
      </c>
      <c r="BN67" s="249">
        <v>22.36</v>
      </c>
      <c r="BO67" s="249">
        <v>13.170000000000009</v>
      </c>
      <c r="BP67" s="249">
        <v>1076.5899999999992</v>
      </c>
      <c r="BQ67" s="249">
        <v>0</v>
      </c>
      <c r="BR67" s="249">
        <v>0.20999999999999996</v>
      </c>
      <c r="BS67" s="249">
        <v>0</v>
      </c>
      <c r="BT67" s="249">
        <v>0</v>
      </c>
      <c r="BU67" s="249">
        <v>8.2900000000000009</v>
      </c>
      <c r="BV67" s="249">
        <v>0</v>
      </c>
      <c r="BW67" s="249">
        <v>0</v>
      </c>
      <c r="BX67" s="249">
        <v>-0.77</v>
      </c>
      <c r="BY67" s="249">
        <v>0</v>
      </c>
      <c r="BZ67" s="249">
        <v>0</v>
      </c>
      <c r="CA67" s="249">
        <v>0</v>
      </c>
      <c r="CB67" s="249">
        <v>0</v>
      </c>
      <c r="CC67" s="249">
        <v>5.5599999999999987</v>
      </c>
      <c r="CD67" s="249">
        <v>5.3699999999999974</v>
      </c>
      <c r="CE67" s="249">
        <v>0</v>
      </c>
      <c r="CF67" s="249">
        <v>0</v>
      </c>
      <c r="CG67" s="249">
        <v>0</v>
      </c>
      <c r="CH67" s="249">
        <v>0</v>
      </c>
      <c r="CI67" s="249">
        <v>0</v>
      </c>
      <c r="CJ67" s="249">
        <v>0</v>
      </c>
      <c r="CK67" s="249">
        <v>0</v>
      </c>
      <c r="CL67" s="249">
        <v>0</v>
      </c>
      <c r="CM67" s="249">
        <v>0</v>
      </c>
      <c r="CN67" s="249">
        <v>0</v>
      </c>
      <c r="CO67" s="249">
        <v>0</v>
      </c>
      <c r="CP67" s="249">
        <v>0</v>
      </c>
      <c r="CQ67" s="249">
        <v>0</v>
      </c>
      <c r="CR67" s="249">
        <v>0</v>
      </c>
      <c r="CS67" s="249">
        <v>0</v>
      </c>
      <c r="CT67" s="249">
        <v>0</v>
      </c>
      <c r="CU67" s="249">
        <v>0</v>
      </c>
      <c r="CV67" s="249">
        <v>0</v>
      </c>
      <c r="CW67" s="249">
        <v>0</v>
      </c>
      <c r="CX67" s="249">
        <v>0</v>
      </c>
      <c r="CY67" s="249">
        <v>0</v>
      </c>
      <c r="CZ67" s="249">
        <v>0</v>
      </c>
      <c r="DA67" s="249">
        <v>0</v>
      </c>
      <c r="DB67" s="249">
        <v>0</v>
      </c>
      <c r="DC67" s="249">
        <v>50.629999999999995</v>
      </c>
      <c r="DD67" s="249">
        <v>2.4800000000000004</v>
      </c>
      <c r="DE67" s="249">
        <v>0</v>
      </c>
      <c r="DF67" s="249">
        <v>0</v>
      </c>
      <c r="DG67" s="249">
        <v>0</v>
      </c>
      <c r="DH67" s="249">
        <v>0</v>
      </c>
      <c r="DI67" s="249">
        <v>0</v>
      </c>
      <c r="DJ67" s="249">
        <v>0</v>
      </c>
      <c r="DK67" s="249">
        <v>0</v>
      </c>
      <c r="DL67" s="249">
        <v>0</v>
      </c>
    </row>
    <row r="68" spans="1:116" s="245" customFormat="1" ht="11.25" customHeight="1">
      <c r="A68" s="246" t="s">
        <v>70</v>
      </c>
      <c r="B68" s="249">
        <v>1421091.5600000005</v>
      </c>
      <c r="C68" s="249">
        <v>1415857.290000001</v>
      </c>
      <c r="D68" s="249">
        <v>5234.2699999999895</v>
      </c>
      <c r="E68" s="249">
        <v>0</v>
      </c>
      <c r="F68" s="249">
        <v>0</v>
      </c>
      <c r="G68" s="249">
        <v>0</v>
      </c>
      <c r="H68" s="249">
        <v>0</v>
      </c>
      <c r="I68" s="249">
        <v>0</v>
      </c>
      <c r="J68" s="249">
        <v>0</v>
      </c>
      <c r="K68" s="249">
        <v>0</v>
      </c>
      <c r="L68" s="249">
        <v>0</v>
      </c>
      <c r="M68" s="249">
        <v>0</v>
      </c>
      <c r="N68" s="249">
        <v>0</v>
      </c>
      <c r="O68" s="249">
        <v>0</v>
      </c>
      <c r="P68" s="249">
        <v>0</v>
      </c>
      <c r="Q68" s="249">
        <v>0</v>
      </c>
      <c r="R68" s="249">
        <v>0</v>
      </c>
      <c r="S68" s="249">
        <v>0</v>
      </c>
      <c r="T68" s="249">
        <v>1415857.290000001</v>
      </c>
      <c r="U68" s="249">
        <v>0</v>
      </c>
      <c r="V68" s="249">
        <v>0</v>
      </c>
      <c r="W68" s="249">
        <v>0</v>
      </c>
      <c r="X68" s="249">
        <v>0</v>
      </c>
      <c r="Y68" s="249">
        <v>0</v>
      </c>
      <c r="Z68" s="249">
        <v>0</v>
      </c>
      <c r="AA68" s="249">
        <v>0</v>
      </c>
      <c r="AB68" s="249">
        <v>0</v>
      </c>
      <c r="AC68" s="249">
        <v>0</v>
      </c>
      <c r="AD68" s="249">
        <v>0</v>
      </c>
      <c r="AE68" s="249">
        <v>0</v>
      </c>
      <c r="AF68" s="249">
        <v>0</v>
      </c>
      <c r="AG68" s="249">
        <v>0</v>
      </c>
      <c r="AH68" s="249">
        <v>0</v>
      </c>
      <c r="AI68" s="249">
        <v>0</v>
      </c>
      <c r="AJ68" s="249">
        <v>0</v>
      </c>
      <c r="AK68" s="249">
        <v>0</v>
      </c>
      <c r="AL68" s="249">
        <v>0</v>
      </c>
      <c r="AM68" s="249">
        <v>0</v>
      </c>
      <c r="AN68" s="249">
        <v>0</v>
      </c>
      <c r="AO68" s="249">
        <v>0</v>
      </c>
      <c r="AP68" s="249">
        <v>291072.59999999998</v>
      </c>
      <c r="AQ68" s="249">
        <v>0</v>
      </c>
      <c r="AR68" s="249">
        <v>0</v>
      </c>
      <c r="AS68" s="249">
        <v>0</v>
      </c>
      <c r="AT68" s="249">
        <v>1124784.6899999995</v>
      </c>
      <c r="AU68" s="249">
        <v>37.74</v>
      </c>
      <c r="AV68" s="249">
        <v>9.4300000000000068</v>
      </c>
      <c r="AW68" s="249">
        <v>9.4300000000221189</v>
      </c>
      <c r="AX68" s="249">
        <v>66.039999999999992</v>
      </c>
      <c r="AY68" s="249">
        <v>0</v>
      </c>
      <c r="AZ68" s="249">
        <v>0</v>
      </c>
      <c r="BA68" s="249">
        <v>0</v>
      </c>
      <c r="BB68" s="249">
        <v>0</v>
      </c>
      <c r="BC68" s="249">
        <v>9.4300000000000068</v>
      </c>
      <c r="BD68" s="249">
        <v>0</v>
      </c>
      <c r="BE68" s="249">
        <v>6452.8300000000163</v>
      </c>
      <c r="BF68" s="249">
        <v>28.299999999930151</v>
      </c>
      <c r="BG68" s="249">
        <v>56.6</v>
      </c>
      <c r="BH68" s="249">
        <v>0</v>
      </c>
      <c r="BI68" s="249">
        <v>9.43</v>
      </c>
      <c r="BJ68" s="249">
        <v>0</v>
      </c>
      <c r="BK68" s="249">
        <v>0</v>
      </c>
      <c r="BL68" s="249">
        <v>9.43</v>
      </c>
      <c r="BM68" s="249">
        <v>18.870000000000005</v>
      </c>
      <c r="BN68" s="249">
        <v>0</v>
      </c>
      <c r="BO68" s="249">
        <v>18.87</v>
      </c>
      <c r="BP68" s="249">
        <v>0</v>
      </c>
      <c r="BQ68" s="249">
        <v>0</v>
      </c>
      <c r="BR68" s="249">
        <v>0</v>
      </c>
      <c r="BS68" s="249">
        <v>0</v>
      </c>
      <c r="BT68" s="249">
        <v>0</v>
      </c>
      <c r="BU68" s="249">
        <v>0</v>
      </c>
      <c r="BV68" s="249">
        <v>0</v>
      </c>
      <c r="BW68" s="249">
        <v>0</v>
      </c>
      <c r="BX68" s="249">
        <v>18.870000000000005</v>
      </c>
      <c r="BY68" s="249">
        <v>0</v>
      </c>
      <c r="BZ68" s="249">
        <v>0</v>
      </c>
      <c r="CA68" s="249">
        <v>9.4300000000512227</v>
      </c>
      <c r="CB68" s="249">
        <v>0</v>
      </c>
      <c r="CC68" s="249">
        <v>0</v>
      </c>
      <c r="CD68" s="249">
        <v>176896.2200000002</v>
      </c>
      <c r="CE68" s="249">
        <v>176924.52999999991</v>
      </c>
      <c r="CF68" s="249">
        <v>0</v>
      </c>
      <c r="CG68" s="249">
        <v>0</v>
      </c>
      <c r="CH68" s="249">
        <v>0</v>
      </c>
      <c r="CI68" s="249">
        <v>0</v>
      </c>
      <c r="CJ68" s="249">
        <v>353773.58000000007</v>
      </c>
      <c r="CK68" s="249">
        <v>0</v>
      </c>
      <c r="CL68" s="249">
        <v>10</v>
      </c>
      <c r="CM68" s="249">
        <v>0</v>
      </c>
      <c r="CN68" s="249">
        <v>0</v>
      </c>
      <c r="CO68" s="249">
        <v>0</v>
      </c>
      <c r="CP68" s="249">
        <v>0</v>
      </c>
      <c r="CQ68" s="249">
        <v>0</v>
      </c>
      <c r="CR68" s="249">
        <v>0</v>
      </c>
      <c r="CS68" s="249">
        <v>20</v>
      </c>
      <c r="CT68" s="249">
        <v>0</v>
      </c>
      <c r="CU68" s="249">
        <v>0</v>
      </c>
      <c r="CV68" s="249">
        <v>0</v>
      </c>
      <c r="CW68" s="249">
        <v>0</v>
      </c>
      <c r="CX68" s="249">
        <v>0</v>
      </c>
      <c r="CY68" s="249">
        <v>0</v>
      </c>
      <c r="CZ68" s="249">
        <v>0</v>
      </c>
      <c r="DA68" s="249">
        <v>0</v>
      </c>
      <c r="DB68" s="249">
        <v>9.43</v>
      </c>
      <c r="DC68" s="249">
        <v>0</v>
      </c>
      <c r="DD68" s="249">
        <v>0</v>
      </c>
      <c r="DE68" s="249">
        <v>0</v>
      </c>
      <c r="DF68" s="249">
        <v>0</v>
      </c>
      <c r="DG68" s="249">
        <v>410396.23</v>
      </c>
      <c r="DH68" s="249">
        <v>0</v>
      </c>
      <c r="DI68" s="249">
        <v>0</v>
      </c>
      <c r="DJ68" s="249">
        <v>0</v>
      </c>
      <c r="DK68" s="249">
        <v>0</v>
      </c>
      <c r="DL68" s="249">
        <v>0</v>
      </c>
    </row>
    <row r="69" spans="1:116" s="245" customFormat="1" ht="11.25" customHeight="1">
      <c r="A69" s="246" t="s">
        <v>813</v>
      </c>
      <c r="B69" s="249">
        <v>181.13</v>
      </c>
      <c r="C69" s="249">
        <v>181.13</v>
      </c>
      <c r="D69" s="249">
        <v>0</v>
      </c>
      <c r="E69" s="249">
        <v>0</v>
      </c>
      <c r="F69" s="249">
        <v>0</v>
      </c>
      <c r="G69" s="249">
        <v>0</v>
      </c>
      <c r="H69" s="249">
        <v>0</v>
      </c>
      <c r="I69" s="249">
        <v>181.13</v>
      </c>
      <c r="J69" s="249">
        <v>0</v>
      </c>
      <c r="K69" s="249">
        <v>0</v>
      </c>
      <c r="L69" s="249">
        <v>0</v>
      </c>
      <c r="M69" s="249">
        <v>0</v>
      </c>
      <c r="N69" s="249">
        <v>0</v>
      </c>
      <c r="O69" s="249">
        <v>0</v>
      </c>
      <c r="P69" s="249">
        <v>0</v>
      </c>
      <c r="Q69" s="249">
        <v>0</v>
      </c>
      <c r="R69" s="249">
        <v>0</v>
      </c>
      <c r="S69" s="249">
        <v>0</v>
      </c>
      <c r="T69" s="249">
        <v>0</v>
      </c>
      <c r="U69" s="249">
        <v>0</v>
      </c>
      <c r="V69" s="249">
        <v>0</v>
      </c>
      <c r="W69" s="249">
        <v>0</v>
      </c>
      <c r="X69" s="249">
        <v>0</v>
      </c>
      <c r="Y69" s="249">
        <v>0</v>
      </c>
      <c r="Z69" s="249">
        <v>0</v>
      </c>
      <c r="AA69" s="249">
        <v>0</v>
      </c>
      <c r="AB69" s="249">
        <v>0</v>
      </c>
      <c r="AC69" s="249">
        <v>0</v>
      </c>
      <c r="AD69" s="249">
        <v>0</v>
      </c>
      <c r="AE69" s="249">
        <v>0</v>
      </c>
      <c r="AF69" s="249">
        <v>0</v>
      </c>
      <c r="AG69" s="249">
        <v>0</v>
      </c>
      <c r="AH69" s="249">
        <v>0</v>
      </c>
      <c r="AI69" s="249">
        <v>0</v>
      </c>
      <c r="AJ69" s="249">
        <v>0</v>
      </c>
      <c r="AK69" s="249">
        <v>0</v>
      </c>
      <c r="AL69" s="249">
        <v>0</v>
      </c>
      <c r="AM69" s="249">
        <v>0</v>
      </c>
      <c r="AN69" s="249">
        <v>0</v>
      </c>
      <c r="AO69" s="249">
        <v>0</v>
      </c>
      <c r="AP69" s="249">
        <v>0</v>
      </c>
      <c r="AQ69" s="249">
        <v>0</v>
      </c>
      <c r="AR69" s="249">
        <v>0</v>
      </c>
      <c r="AS69" s="249">
        <v>0</v>
      </c>
      <c r="AT69" s="249">
        <v>0</v>
      </c>
      <c r="AU69" s="249">
        <v>0</v>
      </c>
      <c r="AV69" s="249">
        <v>0</v>
      </c>
      <c r="AW69" s="249">
        <v>0</v>
      </c>
      <c r="AX69" s="249">
        <v>0</v>
      </c>
      <c r="AY69" s="249">
        <v>0</v>
      </c>
      <c r="AZ69" s="249">
        <v>0</v>
      </c>
      <c r="BA69" s="249">
        <v>0</v>
      </c>
      <c r="BB69" s="249">
        <v>0</v>
      </c>
      <c r="BC69" s="249">
        <v>0</v>
      </c>
      <c r="BD69" s="249">
        <v>0</v>
      </c>
      <c r="BE69" s="249">
        <v>0</v>
      </c>
      <c r="BF69" s="249">
        <v>0</v>
      </c>
      <c r="BG69" s="249">
        <v>0</v>
      </c>
      <c r="BH69" s="249">
        <v>0</v>
      </c>
      <c r="BI69" s="249">
        <v>0</v>
      </c>
      <c r="BJ69" s="249">
        <v>0</v>
      </c>
      <c r="BK69" s="249">
        <v>0</v>
      </c>
      <c r="BL69" s="249">
        <v>0</v>
      </c>
      <c r="BM69" s="249">
        <v>0</v>
      </c>
      <c r="BN69" s="249">
        <v>0</v>
      </c>
      <c r="BO69" s="249">
        <v>0</v>
      </c>
      <c r="BP69" s="249">
        <v>0</v>
      </c>
      <c r="BQ69" s="249">
        <v>0</v>
      </c>
      <c r="BR69" s="249">
        <v>0</v>
      </c>
      <c r="BS69" s="249">
        <v>0</v>
      </c>
      <c r="BT69" s="249">
        <v>0</v>
      </c>
      <c r="BU69" s="249">
        <v>0</v>
      </c>
      <c r="BV69" s="249">
        <v>0</v>
      </c>
      <c r="BW69" s="249">
        <v>0</v>
      </c>
      <c r="BX69" s="249">
        <v>0</v>
      </c>
      <c r="BY69" s="249">
        <v>0</v>
      </c>
      <c r="BZ69" s="249">
        <v>0</v>
      </c>
      <c r="CA69" s="249">
        <v>0</v>
      </c>
      <c r="CB69" s="249">
        <v>0</v>
      </c>
      <c r="CC69" s="249">
        <v>0</v>
      </c>
      <c r="CD69" s="249">
        <v>0</v>
      </c>
      <c r="CE69" s="249">
        <v>0</v>
      </c>
      <c r="CF69" s="249">
        <v>0</v>
      </c>
      <c r="CG69" s="249">
        <v>0</v>
      </c>
      <c r="CH69" s="249">
        <v>0</v>
      </c>
      <c r="CI69" s="249">
        <v>0</v>
      </c>
      <c r="CJ69" s="249">
        <v>0</v>
      </c>
      <c r="CK69" s="249">
        <v>0</v>
      </c>
      <c r="CL69" s="249">
        <v>0</v>
      </c>
      <c r="CM69" s="249">
        <v>0</v>
      </c>
      <c r="CN69" s="249">
        <v>0</v>
      </c>
      <c r="CO69" s="249">
        <v>0</v>
      </c>
      <c r="CP69" s="249">
        <v>0</v>
      </c>
      <c r="CQ69" s="249">
        <v>0</v>
      </c>
      <c r="CR69" s="249">
        <v>0</v>
      </c>
      <c r="CS69" s="249">
        <v>0</v>
      </c>
      <c r="CT69" s="249">
        <v>0</v>
      </c>
      <c r="CU69" s="249">
        <v>0</v>
      </c>
      <c r="CV69" s="249">
        <v>0</v>
      </c>
      <c r="CW69" s="249">
        <v>0</v>
      </c>
      <c r="CX69" s="249">
        <v>0</v>
      </c>
      <c r="CY69" s="249">
        <v>0</v>
      </c>
      <c r="CZ69" s="249">
        <v>0</v>
      </c>
      <c r="DA69" s="249">
        <v>0</v>
      </c>
      <c r="DB69" s="249">
        <v>0</v>
      </c>
      <c r="DC69" s="249">
        <v>0</v>
      </c>
      <c r="DD69" s="249">
        <v>0</v>
      </c>
      <c r="DE69" s="249">
        <v>0</v>
      </c>
      <c r="DF69" s="249">
        <v>0</v>
      </c>
      <c r="DG69" s="249">
        <v>0</v>
      </c>
      <c r="DH69" s="249">
        <v>0</v>
      </c>
      <c r="DI69" s="249">
        <v>0</v>
      </c>
      <c r="DJ69" s="249">
        <v>0</v>
      </c>
      <c r="DK69" s="249">
        <v>0</v>
      </c>
      <c r="DL69" s="249">
        <v>0</v>
      </c>
    </row>
    <row r="70" spans="1:116" s="245" customFormat="1" ht="11.25" customHeight="1">
      <c r="A70" s="246" t="s">
        <v>72</v>
      </c>
      <c r="B70" s="249">
        <v>0</v>
      </c>
      <c r="C70" s="249">
        <v>0</v>
      </c>
      <c r="D70" s="249">
        <v>0</v>
      </c>
      <c r="E70" s="249">
        <v>0</v>
      </c>
      <c r="F70" s="249">
        <v>0</v>
      </c>
      <c r="G70" s="249">
        <v>0</v>
      </c>
      <c r="H70" s="249">
        <v>0</v>
      </c>
      <c r="I70" s="249">
        <v>0</v>
      </c>
      <c r="J70" s="249">
        <v>0</v>
      </c>
      <c r="K70" s="249">
        <v>0</v>
      </c>
      <c r="L70" s="249">
        <v>0</v>
      </c>
      <c r="M70" s="249">
        <v>0</v>
      </c>
      <c r="N70" s="249">
        <v>0</v>
      </c>
      <c r="O70" s="249">
        <v>0</v>
      </c>
      <c r="P70" s="249">
        <v>0</v>
      </c>
      <c r="Q70" s="249">
        <v>0</v>
      </c>
      <c r="R70" s="249">
        <v>0</v>
      </c>
      <c r="S70" s="249">
        <v>0</v>
      </c>
      <c r="T70" s="249">
        <v>0</v>
      </c>
      <c r="U70" s="249">
        <v>0</v>
      </c>
      <c r="V70" s="249">
        <v>0</v>
      </c>
      <c r="W70" s="249">
        <v>0</v>
      </c>
      <c r="X70" s="249">
        <v>0</v>
      </c>
      <c r="Y70" s="249">
        <v>0</v>
      </c>
      <c r="Z70" s="249">
        <v>0</v>
      </c>
      <c r="AA70" s="249">
        <v>0</v>
      </c>
      <c r="AB70" s="249">
        <v>0</v>
      </c>
      <c r="AC70" s="249">
        <v>0</v>
      </c>
      <c r="AD70" s="249">
        <v>0</v>
      </c>
      <c r="AE70" s="249">
        <v>0</v>
      </c>
      <c r="AF70" s="249">
        <v>0</v>
      </c>
      <c r="AG70" s="249">
        <v>0</v>
      </c>
      <c r="AH70" s="249">
        <v>0</v>
      </c>
      <c r="AI70" s="249">
        <v>0</v>
      </c>
      <c r="AJ70" s="249">
        <v>0</v>
      </c>
      <c r="AK70" s="249">
        <v>0</v>
      </c>
      <c r="AL70" s="249">
        <v>0</v>
      </c>
      <c r="AM70" s="249">
        <v>0</v>
      </c>
      <c r="AN70" s="249">
        <v>0</v>
      </c>
      <c r="AO70" s="249">
        <v>0</v>
      </c>
      <c r="AP70" s="249">
        <v>0</v>
      </c>
      <c r="AQ70" s="249">
        <v>0</v>
      </c>
      <c r="AR70" s="249">
        <v>0</v>
      </c>
      <c r="AS70" s="249">
        <v>0</v>
      </c>
      <c r="AT70" s="249">
        <v>0</v>
      </c>
      <c r="AU70" s="249">
        <v>0</v>
      </c>
      <c r="AV70" s="249">
        <v>0</v>
      </c>
      <c r="AW70" s="249">
        <v>0</v>
      </c>
      <c r="AX70" s="249">
        <v>0</v>
      </c>
      <c r="AY70" s="249">
        <v>0</v>
      </c>
      <c r="AZ70" s="249">
        <v>0</v>
      </c>
      <c r="BA70" s="249">
        <v>0</v>
      </c>
      <c r="BB70" s="249">
        <v>0</v>
      </c>
      <c r="BC70" s="249">
        <v>0</v>
      </c>
      <c r="BD70" s="249">
        <v>0</v>
      </c>
      <c r="BE70" s="249">
        <v>0</v>
      </c>
      <c r="BF70" s="249">
        <v>0</v>
      </c>
      <c r="BG70" s="249">
        <v>0</v>
      </c>
      <c r="BH70" s="249">
        <v>0</v>
      </c>
      <c r="BI70" s="249">
        <v>0</v>
      </c>
      <c r="BJ70" s="249">
        <v>0</v>
      </c>
      <c r="BK70" s="249">
        <v>0</v>
      </c>
      <c r="BL70" s="249">
        <v>0</v>
      </c>
      <c r="BM70" s="249">
        <v>0</v>
      </c>
      <c r="BN70" s="249">
        <v>0</v>
      </c>
      <c r="BO70" s="249">
        <v>0</v>
      </c>
      <c r="BP70" s="249">
        <v>0</v>
      </c>
      <c r="BQ70" s="249">
        <v>0</v>
      </c>
      <c r="BR70" s="249">
        <v>0</v>
      </c>
      <c r="BS70" s="249">
        <v>0</v>
      </c>
      <c r="BT70" s="249">
        <v>0</v>
      </c>
      <c r="BU70" s="249">
        <v>0</v>
      </c>
      <c r="BV70" s="249">
        <v>0</v>
      </c>
      <c r="BW70" s="249">
        <v>0</v>
      </c>
      <c r="BX70" s="249">
        <v>0</v>
      </c>
      <c r="BY70" s="249">
        <v>0</v>
      </c>
      <c r="BZ70" s="249">
        <v>0</v>
      </c>
      <c r="CA70" s="249">
        <v>0</v>
      </c>
      <c r="CB70" s="249">
        <v>0</v>
      </c>
      <c r="CC70" s="249">
        <v>0</v>
      </c>
      <c r="CD70" s="249">
        <v>0</v>
      </c>
      <c r="CE70" s="249">
        <v>0</v>
      </c>
      <c r="CF70" s="249">
        <v>0</v>
      </c>
      <c r="CG70" s="249">
        <v>0</v>
      </c>
      <c r="CH70" s="249">
        <v>0</v>
      </c>
      <c r="CI70" s="249">
        <v>0</v>
      </c>
      <c r="CJ70" s="249">
        <v>0</v>
      </c>
      <c r="CK70" s="249">
        <v>0</v>
      </c>
      <c r="CL70" s="249">
        <v>0</v>
      </c>
      <c r="CM70" s="249">
        <v>0</v>
      </c>
      <c r="CN70" s="249">
        <v>0</v>
      </c>
      <c r="CO70" s="249">
        <v>0</v>
      </c>
      <c r="CP70" s="249">
        <v>0</v>
      </c>
      <c r="CQ70" s="249">
        <v>0</v>
      </c>
      <c r="CR70" s="249">
        <v>0</v>
      </c>
      <c r="CS70" s="249">
        <v>0</v>
      </c>
      <c r="CT70" s="249">
        <v>0</v>
      </c>
      <c r="CU70" s="249">
        <v>0</v>
      </c>
      <c r="CV70" s="249">
        <v>0</v>
      </c>
      <c r="CW70" s="249">
        <v>0</v>
      </c>
      <c r="CX70" s="249">
        <v>0</v>
      </c>
      <c r="CY70" s="249">
        <v>0</v>
      </c>
      <c r="CZ70" s="249">
        <v>0</v>
      </c>
      <c r="DA70" s="249">
        <v>0</v>
      </c>
      <c r="DB70" s="249">
        <v>0</v>
      </c>
      <c r="DC70" s="249">
        <v>0</v>
      </c>
      <c r="DD70" s="249">
        <v>0</v>
      </c>
      <c r="DE70" s="249">
        <v>0</v>
      </c>
      <c r="DF70" s="249">
        <v>0</v>
      </c>
      <c r="DG70" s="249">
        <v>0</v>
      </c>
      <c r="DH70" s="249">
        <v>0</v>
      </c>
      <c r="DI70" s="249">
        <v>0</v>
      </c>
      <c r="DJ70" s="249">
        <v>0</v>
      </c>
      <c r="DK70" s="249">
        <v>0</v>
      </c>
      <c r="DL70" s="249">
        <v>0</v>
      </c>
    </row>
    <row r="71" spans="1:116" s="245" customFormat="1" ht="11.25" customHeight="1">
      <c r="A71" s="248" t="s">
        <v>44</v>
      </c>
      <c r="B71" s="249">
        <v>53018827.969999969</v>
      </c>
      <c r="C71" s="249">
        <v>47249925.060000002</v>
      </c>
      <c r="D71" s="249">
        <v>4441227.33</v>
      </c>
      <c r="E71" s="249">
        <v>465421.36999999965</v>
      </c>
      <c r="F71" s="249">
        <v>222441.24999999988</v>
      </c>
      <c r="G71" s="249">
        <v>4226819.3800000018</v>
      </c>
      <c r="H71" s="249">
        <v>-3587006.4200000009</v>
      </c>
      <c r="I71" s="249">
        <v>8452673.4200000018</v>
      </c>
      <c r="J71" s="249">
        <v>0</v>
      </c>
      <c r="K71" s="249">
        <v>0</v>
      </c>
      <c r="L71" s="249">
        <v>4769608.6500000004</v>
      </c>
      <c r="M71" s="249">
        <v>5889597.9799999986</v>
      </c>
      <c r="N71" s="249">
        <v>1716205.3600000003</v>
      </c>
      <c r="O71" s="249">
        <v>1263530.4899999993</v>
      </c>
      <c r="P71" s="249">
        <v>288903.67000000016</v>
      </c>
      <c r="Q71" s="249">
        <v>286605.80000000005</v>
      </c>
      <c r="R71" s="249">
        <v>0</v>
      </c>
      <c r="S71" s="249">
        <v>810927.20000000019</v>
      </c>
      <c r="T71" s="249">
        <v>23771872.49000001</v>
      </c>
      <c r="U71" s="249">
        <v>3157849.2199999997</v>
      </c>
      <c r="V71" s="249">
        <v>428745.42999999993</v>
      </c>
      <c r="W71" s="249">
        <v>364721.34999999986</v>
      </c>
      <c r="X71" s="249">
        <v>405533.59999999986</v>
      </c>
      <c r="Y71" s="249">
        <v>272127.85000000009</v>
      </c>
      <c r="Z71" s="249">
        <v>17155.72</v>
      </c>
      <c r="AA71" s="249">
        <v>123475.47999999998</v>
      </c>
      <c r="AB71" s="249">
        <v>1162320.4499999997</v>
      </c>
      <c r="AC71" s="249">
        <v>2253711.8599999994</v>
      </c>
      <c r="AD71" s="249">
        <v>897066.54999999981</v>
      </c>
      <c r="AE71" s="249">
        <v>889916.02</v>
      </c>
      <c r="AF71" s="249">
        <v>258123.09999999986</v>
      </c>
      <c r="AG71" s="249">
        <v>277079.34000000008</v>
      </c>
      <c r="AH71" s="249">
        <v>151380.66000000003</v>
      </c>
      <c r="AI71" s="249">
        <v>0</v>
      </c>
      <c r="AJ71" s="249">
        <v>201757.99999999988</v>
      </c>
      <c r="AK71" s="249">
        <v>319276.99</v>
      </c>
      <c r="AL71" s="249">
        <v>428271.49</v>
      </c>
      <c r="AM71" s="249">
        <v>766898.88000000012</v>
      </c>
      <c r="AN71" s="249">
        <v>231940.74</v>
      </c>
      <c r="AO71" s="249">
        <v>56962.929999999993</v>
      </c>
      <c r="AP71" s="249">
        <v>4680630.8900000006</v>
      </c>
      <c r="AQ71" s="249">
        <v>320915.10000000009</v>
      </c>
      <c r="AR71" s="249">
        <v>989022.37999999942</v>
      </c>
      <c r="AS71" s="249">
        <v>317038.20999999996</v>
      </c>
      <c r="AT71" s="249">
        <v>17464265.909999996</v>
      </c>
      <c r="AU71" s="249">
        <v>651753.06999999983</v>
      </c>
      <c r="AV71" s="249">
        <v>713207.16999999993</v>
      </c>
      <c r="AW71" s="249">
        <v>761072.71000000043</v>
      </c>
      <c r="AX71" s="249">
        <v>889468.45000000019</v>
      </c>
      <c r="AY71" s="249">
        <v>652505.41000000015</v>
      </c>
      <c r="AZ71" s="249">
        <v>633751.23999999976</v>
      </c>
      <c r="BA71" s="249">
        <v>267884.62999999989</v>
      </c>
      <c r="BB71" s="249">
        <v>743390.96</v>
      </c>
      <c r="BC71" s="249">
        <v>407093.8600000001</v>
      </c>
      <c r="BD71" s="249">
        <v>382955.83999999985</v>
      </c>
      <c r="BE71" s="249">
        <v>830681.21</v>
      </c>
      <c r="BF71" s="249">
        <v>547494.21999999974</v>
      </c>
      <c r="BG71" s="249">
        <v>663924.64000000013</v>
      </c>
      <c r="BH71" s="249">
        <v>551345.30999999982</v>
      </c>
      <c r="BI71" s="249">
        <v>327214.03000000014</v>
      </c>
      <c r="BJ71" s="249">
        <v>254660.70999999996</v>
      </c>
      <c r="BK71" s="249">
        <v>323929.09999999986</v>
      </c>
      <c r="BL71" s="249">
        <v>357205.34000000008</v>
      </c>
      <c r="BM71" s="249">
        <v>198943.93000000005</v>
      </c>
      <c r="BN71" s="249">
        <v>216141.17999999993</v>
      </c>
      <c r="BO71" s="249">
        <v>293420.41000000003</v>
      </c>
      <c r="BP71" s="249">
        <v>319063.06000000006</v>
      </c>
      <c r="BQ71" s="249">
        <v>171358.78000000003</v>
      </c>
      <c r="BR71" s="249">
        <v>153098.52999999997</v>
      </c>
      <c r="BS71" s="249">
        <v>185132.28999999998</v>
      </c>
      <c r="BT71" s="249">
        <v>160904.49</v>
      </c>
      <c r="BU71" s="249">
        <v>146303.83999999997</v>
      </c>
      <c r="BV71" s="249">
        <v>246734.5</v>
      </c>
      <c r="BW71" s="249">
        <v>146982.51</v>
      </c>
      <c r="BX71" s="249">
        <v>351400.98</v>
      </c>
      <c r="BY71" s="249">
        <v>91566.830000000016</v>
      </c>
      <c r="BZ71" s="249">
        <v>154505.22999999998</v>
      </c>
      <c r="CA71" s="249">
        <v>60892.660000000033</v>
      </c>
      <c r="CB71" s="249">
        <v>94497.010000000009</v>
      </c>
      <c r="CC71" s="249">
        <v>92792.31</v>
      </c>
      <c r="CD71" s="249">
        <v>279109.78000000003</v>
      </c>
      <c r="CE71" s="249">
        <v>679928.85000000009</v>
      </c>
      <c r="CF71" s="249">
        <v>88560.44</v>
      </c>
      <c r="CG71" s="249">
        <v>93738.890000000014</v>
      </c>
      <c r="CH71" s="249">
        <v>43806.629999999976</v>
      </c>
      <c r="CI71" s="249">
        <v>143495.31000000006</v>
      </c>
      <c r="CJ71" s="249">
        <v>78740.76999999999</v>
      </c>
      <c r="CK71" s="249">
        <v>82467.13</v>
      </c>
      <c r="CL71" s="249">
        <v>89212.839999999967</v>
      </c>
      <c r="CM71" s="249">
        <v>102940.5</v>
      </c>
      <c r="CN71" s="249">
        <v>106770.10999999999</v>
      </c>
      <c r="CO71" s="249">
        <v>122401.34000000008</v>
      </c>
      <c r="CP71" s="249">
        <v>123666.64000000001</v>
      </c>
      <c r="CQ71" s="249">
        <v>106242.07</v>
      </c>
      <c r="CR71" s="249">
        <v>83984.579999999958</v>
      </c>
      <c r="CS71" s="249">
        <v>100856.18</v>
      </c>
      <c r="CT71" s="249">
        <v>122600.13</v>
      </c>
      <c r="CU71" s="249">
        <v>77255.920000000042</v>
      </c>
      <c r="CV71" s="249">
        <v>93098.859999999986</v>
      </c>
      <c r="CW71" s="249">
        <v>72738.44</v>
      </c>
      <c r="CX71" s="249">
        <v>78974.5</v>
      </c>
      <c r="CY71" s="249">
        <v>179556.84999999998</v>
      </c>
      <c r="CZ71" s="249">
        <v>57793.479999999981</v>
      </c>
      <c r="DA71" s="249">
        <v>109075.43</v>
      </c>
      <c r="DB71" s="249">
        <v>178324.86</v>
      </c>
      <c r="DC71" s="249">
        <v>265720.80999999994</v>
      </c>
      <c r="DD71" s="249">
        <v>162062.38</v>
      </c>
      <c r="DE71" s="249">
        <v>148892.09999999998</v>
      </c>
      <c r="DF71" s="249">
        <v>84131.659999999974</v>
      </c>
      <c r="DG71" s="249">
        <v>199548.91000000003</v>
      </c>
      <c r="DH71" s="249">
        <v>153917.91000000003</v>
      </c>
      <c r="DI71" s="249">
        <v>0</v>
      </c>
      <c r="DJ71" s="249">
        <v>10180.129999999999</v>
      </c>
      <c r="DK71" s="249">
        <v>44823.37</v>
      </c>
      <c r="DL71" s="249">
        <v>56371.670000000006</v>
      </c>
    </row>
    <row r="72" spans="1:116" s="245" customFormat="1" ht="11.25" customHeight="1">
      <c r="A72" s="246" t="s">
        <v>45</v>
      </c>
      <c r="B72" s="249">
        <v>655184.12000000151</v>
      </c>
      <c r="C72" s="249">
        <v>623717.45000000019</v>
      </c>
      <c r="D72" s="249">
        <v>9113.8299999999872</v>
      </c>
      <c r="E72" s="249">
        <v>11975.79</v>
      </c>
      <c r="F72" s="249">
        <v>3682.99</v>
      </c>
      <c r="G72" s="249">
        <v>6694.0600000010418</v>
      </c>
      <c r="H72" s="249">
        <v>0</v>
      </c>
      <c r="I72" s="249">
        <v>-134152.95000000001</v>
      </c>
      <c r="J72" s="249">
        <v>0</v>
      </c>
      <c r="K72" s="249">
        <v>0</v>
      </c>
      <c r="L72" s="249">
        <v>163886.01999999999</v>
      </c>
      <c r="M72" s="249">
        <v>16318.089999999997</v>
      </c>
      <c r="N72" s="249">
        <v>59346.430000000008</v>
      </c>
      <c r="O72" s="249">
        <v>-328.32000000000062</v>
      </c>
      <c r="P72" s="249">
        <v>0</v>
      </c>
      <c r="Q72" s="249">
        <v>0</v>
      </c>
      <c r="R72" s="249">
        <v>0</v>
      </c>
      <c r="S72" s="249">
        <v>-85.280000000000086</v>
      </c>
      <c r="T72" s="249">
        <v>518733.4600000002</v>
      </c>
      <c r="U72" s="249">
        <v>0</v>
      </c>
      <c r="V72" s="249">
        <v>100753.98999999999</v>
      </c>
      <c r="W72" s="249">
        <v>92490.74</v>
      </c>
      <c r="X72" s="249">
        <v>-30080.449999999997</v>
      </c>
      <c r="Y72" s="249">
        <v>17014.990000000002</v>
      </c>
      <c r="Z72" s="249">
        <v>-20438.189999999999</v>
      </c>
      <c r="AA72" s="249">
        <v>4144.9400000000005</v>
      </c>
      <c r="AB72" s="249">
        <v>-3881.96</v>
      </c>
      <c r="AC72" s="249">
        <v>14971.150000000001</v>
      </c>
      <c r="AD72" s="249">
        <v>122.08999999999992</v>
      </c>
      <c r="AE72" s="249">
        <v>5188.2200000000012</v>
      </c>
      <c r="AF72" s="249">
        <v>-66.259999999999991</v>
      </c>
      <c r="AG72" s="249">
        <v>-10.319999999999993</v>
      </c>
      <c r="AH72" s="249">
        <v>-4.8299999999999983</v>
      </c>
      <c r="AI72" s="249">
        <v>0</v>
      </c>
      <c r="AJ72" s="249">
        <v>6458.5</v>
      </c>
      <c r="AK72" s="249">
        <v>681.5199999999968</v>
      </c>
      <c r="AL72" s="249">
        <v>23965.320000000007</v>
      </c>
      <c r="AM72" s="249">
        <v>28241.090000000004</v>
      </c>
      <c r="AN72" s="249">
        <v>0</v>
      </c>
      <c r="AO72" s="249">
        <v>0</v>
      </c>
      <c r="AP72" s="249">
        <v>2026.6300000000047</v>
      </c>
      <c r="AQ72" s="249">
        <v>0</v>
      </c>
      <c r="AR72" s="249">
        <v>240500.47000000009</v>
      </c>
      <c r="AS72" s="249">
        <v>-30.09</v>
      </c>
      <c r="AT72" s="249">
        <v>276236.44999999995</v>
      </c>
      <c r="AU72" s="249">
        <v>10560.720000000001</v>
      </c>
      <c r="AV72" s="249">
        <v>8121.3100000000049</v>
      </c>
      <c r="AW72" s="249">
        <v>11456.759999999995</v>
      </c>
      <c r="AX72" s="249">
        <v>6423.5199999999968</v>
      </c>
      <c r="AY72" s="249">
        <v>12413.5</v>
      </c>
      <c r="AZ72" s="249">
        <v>10857.160000000003</v>
      </c>
      <c r="BA72" s="249">
        <v>4428.0200000000004</v>
      </c>
      <c r="BB72" s="249">
        <v>13876.830000000002</v>
      </c>
      <c r="BC72" s="249">
        <v>1210.0800000000017</v>
      </c>
      <c r="BD72" s="249">
        <v>3631.2900000000009</v>
      </c>
      <c r="BE72" s="249">
        <v>12079.129999999997</v>
      </c>
      <c r="BF72" s="249">
        <v>40983.020000000019</v>
      </c>
      <c r="BG72" s="249">
        <v>0</v>
      </c>
      <c r="BH72" s="249">
        <v>5022.6200000000008</v>
      </c>
      <c r="BI72" s="249">
        <v>2844.17</v>
      </c>
      <c r="BJ72" s="249">
        <v>4041.58</v>
      </c>
      <c r="BK72" s="249">
        <v>4689.0000000000018</v>
      </c>
      <c r="BL72" s="249">
        <v>3093.6900000000005</v>
      </c>
      <c r="BM72" s="249">
        <v>4108.34</v>
      </c>
      <c r="BN72" s="249">
        <v>2299.6799999999994</v>
      </c>
      <c r="BO72" s="249">
        <v>1928.4899999999998</v>
      </c>
      <c r="BP72" s="249">
        <v>1926.67</v>
      </c>
      <c r="BQ72" s="249">
        <v>977.56999999999971</v>
      </c>
      <c r="BR72" s="249">
        <v>1807.2399999999998</v>
      </c>
      <c r="BS72" s="249">
        <v>1423.37</v>
      </c>
      <c r="BT72" s="249">
        <v>450.91999999999962</v>
      </c>
      <c r="BU72" s="249">
        <v>1061.69</v>
      </c>
      <c r="BV72" s="249">
        <v>1925.6599999999999</v>
      </c>
      <c r="BW72" s="249">
        <v>933.94</v>
      </c>
      <c r="BX72" s="249">
        <v>1938.5299999999997</v>
      </c>
      <c r="BY72" s="249">
        <v>262.03999999999996</v>
      </c>
      <c r="BZ72" s="249">
        <v>777.12999999999988</v>
      </c>
      <c r="CA72" s="249">
        <v>190.51999999999998</v>
      </c>
      <c r="CB72" s="249">
        <v>602.48000000000025</v>
      </c>
      <c r="CC72" s="249">
        <v>1851.6000000000004</v>
      </c>
      <c r="CD72" s="249">
        <v>1000.3399999999997</v>
      </c>
      <c r="CE72" s="249">
        <v>81183.03</v>
      </c>
      <c r="CF72" s="249">
        <v>1.0000000000218279E-2</v>
      </c>
      <c r="CG72" s="249">
        <v>0</v>
      </c>
      <c r="CH72" s="249">
        <v>0</v>
      </c>
      <c r="CI72" s="249">
        <v>0</v>
      </c>
      <c r="CJ72" s="249">
        <v>2925.2300000000005</v>
      </c>
      <c r="CK72" s="249">
        <v>167.97999999999996</v>
      </c>
      <c r="CL72" s="249">
        <v>0</v>
      </c>
      <c r="CM72" s="249">
        <v>0</v>
      </c>
      <c r="CN72" s="249">
        <v>152.38</v>
      </c>
      <c r="CO72" s="249">
        <v>0</v>
      </c>
      <c r="CP72" s="249">
        <v>0</v>
      </c>
      <c r="CQ72" s="249">
        <v>0</v>
      </c>
      <c r="CR72" s="249">
        <v>0</v>
      </c>
      <c r="CS72" s="249">
        <v>0</v>
      </c>
      <c r="CT72" s="249">
        <v>472.51</v>
      </c>
      <c r="CU72" s="249">
        <v>0</v>
      </c>
      <c r="CV72" s="249">
        <v>0</v>
      </c>
      <c r="CW72" s="249">
        <v>0</v>
      </c>
      <c r="CX72" s="249">
        <v>0</v>
      </c>
      <c r="CY72" s="249">
        <v>-296.51</v>
      </c>
      <c r="CZ72" s="249">
        <v>0</v>
      </c>
      <c r="DA72" s="249">
        <v>0</v>
      </c>
      <c r="DB72" s="249">
        <v>1095.7700000000004</v>
      </c>
      <c r="DC72" s="249">
        <v>3784.75</v>
      </c>
      <c r="DD72" s="249">
        <v>1086.0999999999995</v>
      </c>
      <c r="DE72" s="249">
        <v>24.289999999999964</v>
      </c>
      <c r="DF72" s="249">
        <v>0</v>
      </c>
      <c r="DG72" s="249">
        <v>4442.2999999999993</v>
      </c>
      <c r="DH72" s="249">
        <v>0</v>
      </c>
      <c r="DI72" s="249">
        <v>0</v>
      </c>
      <c r="DJ72" s="249">
        <v>0</v>
      </c>
      <c r="DK72" s="249">
        <v>0</v>
      </c>
      <c r="DL72" s="249">
        <v>0</v>
      </c>
    </row>
    <row r="73" spans="1:116" s="245" customFormat="1" ht="11.25" customHeight="1">
      <c r="A73" s="246" t="s">
        <v>46</v>
      </c>
      <c r="B73" s="249">
        <v>52070748.609999985</v>
      </c>
      <c r="C73" s="249">
        <v>46333312.370000005</v>
      </c>
      <c r="D73" s="249">
        <v>4432113.5</v>
      </c>
      <c r="E73" s="249">
        <v>453445.57999999961</v>
      </c>
      <c r="F73" s="249">
        <v>218758.25999999989</v>
      </c>
      <c r="G73" s="249">
        <v>4220125.3200000012</v>
      </c>
      <c r="H73" s="249">
        <v>-3587006.4200000009</v>
      </c>
      <c r="I73" s="249">
        <v>8586826.3699999973</v>
      </c>
      <c r="J73" s="249">
        <v>0</v>
      </c>
      <c r="K73" s="249">
        <v>0</v>
      </c>
      <c r="L73" s="249">
        <v>4605722.6300000008</v>
      </c>
      <c r="M73" s="249">
        <v>5873279.8900000006</v>
      </c>
      <c r="N73" s="249">
        <v>1656858.9299999997</v>
      </c>
      <c r="O73" s="249">
        <v>1263858.8100000005</v>
      </c>
      <c r="P73" s="249">
        <v>288903.67000000016</v>
      </c>
      <c r="Q73" s="249">
        <v>286605.80000000005</v>
      </c>
      <c r="R73" s="249">
        <v>0</v>
      </c>
      <c r="S73" s="249">
        <v>811012.48</v>
      </c>
      <c r="T73" s="249">
        <v>22960243.789999992</v>
      </c>
      <c r="U73" s="249">
        <v>3157849.2199999997</v>
      </c>
      <c r="V73" s="249">
        <v>327991.43999999994</v>
      </c>
      <c r="W73" s="249">
        <v>272230.61000000034</v>
      </c>
      <c r="X73" s="249">
        <v>435614.04999999981</v>
      </c>
      <c r="Y73" s="249">
        <v>255112.8600000001</v>
      </c>
      <c r="Z73" s="249">
        <v>37593.909999999996</v>
      </c>
      <c r="AA73" s="249">
        <v>119330.54000000004</v>
      </c>
      <c r="AB73" s="249">
        <v>1166202.4100000001</v>
      </c>
      <c r="AC73" s="249">
        <v>2238740.71</v>
      </c>
      <c r="AD73" s="249">
        <v>896944.46</v>
      </c>
      <c r="AE73" s="249">
        <v>884727.79999999981</v>
      </c>
      <c r="AF73" s="249">
        <v>258189.36</v>
      </c>
      <c r="AG73" s="249">
        <v>277089.66000000003</v>
      </c>
      <c r="AH73" s="249">
        <v>151385.48999999993</v>
      </c>
      <c r="AI73" s="249">
        <v>0</v>
      </c>
      <c r="AJ73" s="249">
        <v>195299.5</v>
      </c>
      <c r="AK73" s="249">
        <v>318595.46999999997</v>
      </c>
      <c r="AL73" s="249">
        <v>404306.17000000016</v>
      </c>
      <c r="AM73" s="249">
        <v>738657.78999999992</v>
      </c>
      <c r="AN73" s="249">
        <v>231940.74</v>
      </c>
      <c r="AO73" s="249">
        <v>56962.929999999993</v>
      </c>
      <c r="AP73" s="249">
        <v>4678604.2600000016</v>
      </c>
      <c r="AQ73" s="249">
        <v>320915.10000000009</v>
      </c>
      <c r="AR73" s="249">
        <v>760821.91000000015</v>
      </c>
      <c r="AS73" s="249">
        <v>317068.30000000005</v>
      </c>
      <c r="AT73" s="249">
        <v>16882834.219999999</v>
      </c>
      <c r="AU73" s="249">
        <v>638019.52</v>
      </c>
      <c r="AV73" s="249">
        <v>702454.44</v>
      </c>
      <c r="AW73" s="249">
        <v>746576.99000000022</v>
      </c>
      <c r="AX73" s="249">
        <v>881994.84000000032</v>
      </c>
      <c r="AY73" s="249">
        <v>638170.85000000009</v>
      </c>
      <c r="AZ73" s="249">
        <v>621429.9299999997</v>
      </c>
      <c r="BA73" s="249">
        <v>261252.84000000008</v>
      </c>
      <c r="BB73" s="249">
        <v>726144.3200000003</v>
      </c>
      <c r="BC73" s="249">
        <v>405239.15999999992</v>
      </c>
      <c r="BD73" s="249">
        <v>378920.78</v>
      </c>
      <c r="BE73" s="249">
        <v>818196.12000000011</v>
      </c>
      <c r="BF73" s="249">
        <v>497847.1399999999</v>
      </c>
      <c r="BG73" s="249">
        <v>663407.84999999963</v>
      </c>
      <c r="BH73" s="249">
        <v>545905.71</v>
      </c>
      <c r="BI73" s="249">
        <v>323498.82000000007</v>
      </c>
      <c r="BJ73" s="249">
        <v>247926.68000000005</v>
      </c>
      <c r="BK73" s="249">
        <v>318832.54999999993</v>
      </c>
      <c r="BL73" s="249">
        <v>351812.31000000006</v>
      </c>
      <c r="BM73" s="249">
        <v>191736.91000000003</v>
      </c>
      <c r="BN73" s="249">
        <v>206788.66999999993</v>
      </c>
      <c r="BO73" s="249">
        <v>289346.06999999995</v>
      </c>
      <c r="BP73" s="249">
        <v>316277.89999999991</v>
      </c>
      <c r="BQ73" s="249">
        <v>169300.08000000007</v>
      </c>
      <c r="BR73" s="249">
        <v>150168.64999999997</v>
      </c>
      <c r="BS73" s="249">
        <v>181107.02999999997</v>
      </c>
      <c r="BT73" s="249">
        <v>159634.70000000007</v>
      </c>
      <c r="BU73" s="249">
        <v>142732.72000000003</v>
      </c>
      <c r="BV73" s="249">
        <v>238944.68999999994</v>
      </c>
      <c r="BW73" s="249">
        <v>144876.87</v>
      </c>
      <c r="BX73" s="249">
        <v>347843.02</v>
      </c>
      <c r="BY73" s="249">
        <v>90776.489999999991</v>
      </c>
      <c r="BZ73" s="249">
        <v>153518.66999999993</v>
      </c>
      <c r="CA73" s="249">
        <v>58874.5</v>
      </c>
      <c r="CB73" s="249">
        <v>92375.659999999974</v>
      </c>
      <c r="CC73" s="249">
        <v>90257.69</v>
      </c>
      <c r="CD73" s="249">
        <v>277806.32999999996</v>
      </c>
      <c r="CE73" s="249">
        <v>385315.15999999992</v>
      </c>
      <c r="CF73" s="249">
        <v>88322.43</v>
      </c>
      <c r="CG73" s="249">
        <v>93584.890000000014</v>
      </c>
      <c r="CH73" s="249">
        <v>43792.630000000034</v>
      </c>
      <c r="CI73" s="249">
        <v>142977.30999999994</v>
      </c>
      <c r="CJ73" s="249">
        <v>75762.710000000021</v>
      </c>
      <c r="CK73" s="249">
        <v>81070.850000000035</v>
      </c>
      <c r="CL73" s="249">
        <v>88572.840000000026</v>
      </c>
      <c r="CM73" s="249">
        <v>102550.5</v>
      </c>
      <c r="CN73" s="249">
        <v>106617.72999999998</v>
      </c>
      <c r="CO73" s="249">
        <v>122205.34000000003</v>
      </c>
      <c r="CP73" s="249">
        <v>122018.64000000001</v>
      </c>
      <c r="CQ73" s="249">
        <v>105612.07</v>
      </c>
      <c r="CR73" s="249">
        <v>83242.580000000016</v>
      </c>
      <c r="CS73" s="249">
        <v>100454.18</v>
      </c>
      <c r="CT73" s="249">
        <v>121944.60000000003</v>
      </c>
      <c r="CU73" s="249">
        <v>73797.919999999984</v>
      </c>
      <c r="CV73" s="249">
        <v>89254.859999999986</v>
      </c>
      <c r="CW73" s="249">
        <v>72584.44</v>
      </c>
      <c r="CX73" s="249">
        <v>78666.5</v>
      </c>
      <c r="CY73" s="249">
        <v>179671.36000000004</v>
      </c>
      <c r="CZ73" s="249">
        <v>56631.479999999981</v>
      </c>
      <c r="DA73" s="249">
        <v>108697.43</v>
      </c>
      <c r="DB73" s="249">
        <v>177078.80999999994</v>
      </c>
      <c r="DC73" s="249">
        <v>261030.39999999991</v>
      </c>
      <c r="DD73" s="249">
        <v>160751.75</v>
      </c>
      <c r="DE73" s="249">
        <v>148616.87</v>
      </c>
      <c r="DF73" s="249">
        <v>82693.659999999974</v>
      </c>
      <c r="DG73" s="249">
        <v>194611.69999999995</v>
      </c>
      <c r="DH73" s="249">
        <v>153329.91000000003</v>
      </c>
      <c r="DI73" s="249">
        <v>0</v>
      </c>
      <c r="DJ73" s="249">
        <v>10180.129999999999</v>
      </c>
      <c r="DK73" s="249">
        <v>44823.37</v>
      </c>
      <c r="DL73" s="249">
        <v>56371.670000000006</v>
      </c>
    </row>
    <row r="74" spans="1:116" s="245" customFormat="1" ht="11.25" customHeight="1">
      <c r="A74" s="246" t="s">
        <v>47</v>
      </c>
      <c r="B74" s="249">
        <v>-12300</v>
      </c>
      <c r="C74" s="249">
        <v>-12300</v>
      </c>
      <c r="D74" s="249">
        <v>0</v>
      </c>
      <c r="E74" s="249">
        <v>0</v>
      </c>
      <c r="F74" s="249">
        <v>0</v>
      </c>
      <c r="G74" s="249">
        <v>0</v>
      </c>
      <c r="H74" s="249">
        <v>0</v>
      </c>
      <c r="I74" s="249">
        <v>0</v>
      </c>
      <c r="J74" s="249">
        <v>0</v>
      </c>
      <c r="K74" s="249">
        <v>0</v>
      </c>
      <c r="L74" s="249">
        <v>0</v>
      </c>
      <c r="M74" s="249">
        <v>0</v>
      </c>
      <c r="N74" s="249">
        <v>0</v>
      </c>
      <c r="O74" s="249">
        <v>0</v>
      </c>
      <c r="P74" s="249">
        <v>0</v>
      </c>
      <c r="Q74" s="249">
        <v>0</v>
      </c>
      <c r="R74" s="249">
        <v>0</v>
      </c>
      <c r="S74" s="249">
        <v>0</v>
      </c>
      <c r="T74" s="249">
        <v>-12300</v>
      </c>
      <c r="U74" s="249">
        <v>0</v>
      </c>
      <c r="V74" s="249">
        <v>0</v>
      </c>
      <c r="W74" s="249">
        <v>0</v>
      </c>
      <c r="X74" s="249">
        <v>0</v>
      </c>
      <c r="Y74" s="249">
        <v>0</v>
      </c>
      <c r="Z74" s="249">
        <v>0</v>
      </c>
      <c r="AA74" s="249">
        <v>0</v>
      </c>
      <c r="AB74" s="249">
        <v>0</v>
      </c>
      <c r="AC74" s="249">
        <v>0</v>
      </c>
      <c r="AD74" s="249">
        <v>0</v>
      </c>
      <c r="AE74" s="249">
        <v>0</v>
      </c>
      <c r="AF74" s="249">
        <v>0</v>
      </c>
      <c r="AG74" s="249">
        <v>0</v>
      </c>
      <c r="AH74" s="249">
        <v>0</v>
      </c>
      <c r="AI74" s="249">
        <v>0</v>
      </c>
      <c r="AJ74" s="249">
        <v>0</v>
      </c>
      <c r="AK74" s="249">
        <v>0</v>
      </c>
      <c r="AL74" s="249">
        <v>0</v>
      </c>
      <c r="AM74" s="249">
        <v>0</v>
      </c>
      <c r="AN74" s="249">
        <v>0</v>
      </c>
      <c r="AO74" s="249">
        <v>0</v>
      </c>
      <c r="AP74" s="249">
        <v>0</v>
      </c>
      <c r="AQ74" s="249">
        <v>0</v>
      </c>
      <c r="AR74" s="249">
        <v>-12300</v>
      </c>
      <c r="AS74" s="249">
        <v>0</v>
      </c>
      <c r="AT74" s="249">
        <v>0</v>
      </c>
      <c r="AU74" s="249">
        <v>0</v>
      </c>
      <c r="AV74" s="249">
        <v>0</v>
      </c>
      <c r="AW74" s="249">
        <v>0</v>
      </c>
      <c r="AX74" s="249">
        <v>0</v>
      </c>
      <c r="AY74" s="249">
        <v>0</v>
      </c>
      <c r="AZ74" s="249">
        <v>0</v>
      </c>
      <c r="BA74" s="249">
        <v>0</v>
      </c>
      <c r="BB74" s="249">
        <v>0</v>
      </c>
      <c r="BC74" s="249">
        <v>0</v>
      </c>
      <c r="BD74" s="249">
        <v>0</v>
      </c>
      <c r="BE74" s="249">
        <v>0</v>
      </c>
      <c r="BF74" s="249">
        <v>0</v>
      </c>
      <c r="BG74" s="249">
        <v>0</v>
      </c>
      <c r="BH74" s="249">
        <v>0</v>
      </c>
      <c r="BI74" s="249">
        <v>0</v>
      </c>
      <c r="BJ74" s="249">
        <v>0</v>
      </c>
      <c r="BK74" s="249">
        <v>0</v>
      </c>
      <c r="BL74" s="249">
        <v>0</v>
      </c>
      <c r="BM74" s="249">
        <v>0</v>
      </c>
      <c r="BN74" s="249">
        <v>0</v>
      </c>
      <c r="BO74" s="249">
        <v>0</v>
      </c>
      <c r="BP74" s="249">
        <v>0</v>
      </c>
      <c r="BQ74" s="249">
        <v>0</v>
      </c>
      <c r="BR74" s="249">
        <v>0</v>
      </c>
      <c r="BS74" s="249">
        <v>0</v>
      </c>
      <c r="BT74" s="249">
        <v>0</v>
      </c>
      <c r="BU74" s="249">
        <v>0</v>
      </c>
      <c r="BV74" s="249">
        <v>0</v>
      </c>
      <c r="BW74" s="249">
        <v>0</v>
      </c>
      <c r="BX74" s="249">
        <v>0</v>
      </c>
      <c r="BY74" s="249">
        <v>0</v>
      </c>
      <c r="BZ74" s="249">
        <v>0</v>
      </c>
      <c r="CA74" s="249">
        <v>0</v>
      </c>
      <c r="CB74" s="249">
        <v>0</v>
      </c>
      <c r="CC74" s="249">
        <v>0</v>
      </c>
      <c r="CD74" s="249">
        <v>0</v>
      </c>
      <c r="CE74" s="249">
        <v>0</v>
      </c>
      <c r="CF74" s="249">
        <v>0</v>
      </c>
      <c r="CG74" s="249">
        <v>0</v>
      </c>
      <c r="CH74" s="249">
        <v>0</v>
      </c>
      <c r="CI74" s="249">
        <v>0</v>
      </c>
      <c r="CJ74" s="249">
        <v>0</v>
      </c>
      <c r="CK74" s="249">
        <v>0</v>
      </c>
      <c r="CL74" s="249">
        <v>0</v>
      </c>
      <c r="CM74" s="249">
        <v>0</v>
      </c>
      <c r="CN74" s="249">
        <v>0</v>
      </c>
      <c r="CO74" s="249">
        <v>0</v>
      </c>
      <c r="CP74" s="249">
        <v>0</v>
      </c>
      <c r="CQ74" s="249">
        <v>0</v>
      </c>
      <c r="CR74" s="249">
        <v>0</v>
      </c>
      <c r="CS74" s="249">
        <v>0</v>
      </c>
      <c r="CT74" s="249">
        <v>0</v>
      </c>
      <c r="CU74" s="249">
        <v>0</v>
      </c>
      <c r="CV74" s="249">
        <v>0</v>
      </c>
      <c r="CW74" s="249">
        <v>0</v>
      </c>
      <c r="CX74" s="249">
        <v>0</v>
      </c>
      <c r="CY74" s="249">
        <v>0</v>
      </c>
      <c r="CZ74" s="249">
        <v>0</v>
      </c>
      <c r="DA74" s="249">
        <v>0</v>
      </c>
      <c r="DB74" s="249">
        <v>0</v>
      </c>
      <c r="DC74" s="249">
        <v>0</v>
      </c>
      <c r="DD74" s="249">
        <v>0</v>
      </c>
      <c r="DE74" s="249">
        <v>0</v>
      </c>
      <c r="DF74" s="249">
        <v>0</v>
      </c>
      <c r="DG74" s="249">
        <v>0</v>
      </c>
      <c r="DH74" s="249">
        <v>0</v>
      </c>
      <c r="DI74" s="249">
        <v>0</v>
      </c>
      <c r="DJ74" s="249">
        <v>0</v>
      </c>
      <c r="DK74" s="249">
        <v>0</v>
      </c>
      <c r="DL74" s="249">
        <v>0</v>
      </c>
    </row>
    <row r="75" spans="1:116" s="245" customFormat="1" ht="11.25" customHeight="1">
      <c r="A75" s="246" t="s">
        <v>48</v>
      </c>
      <c r="B75" s="249">
        <v>305195.24</v>
      </c>
      <c r="C75" s="249">
        <v>305195.24</v>
      </c>
      <c r="D75" s="249">
        <v>0</v>
      </c>
      <c r="E75" s="249">
        <v>0</v>
      </c>
      <c r="F75" s="249">
        <v>0</v>
      </c>
      <c r="G75" s="249">
        <v>0</v>
      </c>
      <c r="H75" s="249">
        <v>0</v>
      </c>
      <c r="I75" s="249">
        <v>0</v>
      </c>
      <c r="J75" s="249">
        <v>0</v>
      </c>
      <c r="K75" s="249">
        <v>0</v>
      </c>
      <c r="L75" s="249">
        <v>0</v>
      </c>
      <c r="M75" s="249">
        <v>0</v>
      </c>
      <c r="N75" s="249">
        <v>0</v>
      </c>
      <c r="O75" s="249">
        <v>0</v>
      </c>
      <c r="P75" s="249">
        <v>0</v>
      </c>
      <c r="Q75" s="249">
        <v>0</v>
      </c>
      <c r="R75" s="249">
        <v>0</v>
      </c>
      <c r="S75" s="249">
        <v>0</v>
      </c>
      <c r="T75" s="249">
        <v>305195.24</v>
      </c>
      <c r="U75" s="249">
        <v>0</v>
      </c>
      <c r="V75" s="249">
        <v>0</v>
      </c>
      <c r="W75" s="249">
        <v>0</v>
      </c>
      <c r="X75" s="249">
        <v>0</v>
      </c>
      <c r="Y75" s="249">
        <v>0</v>
      </c>
      <c r="Z75" s="249">
        <v>0</v>
      </c>
      <c r="AA75" s="249">
        <v>0</v>
      </c>
      <c r="AB75" s="249">
        <v>0</v>
      </c>
      <c r="AC75" s="249">
        <v>0</v>
      </c>
      <c r="AD75" s="249">
        <v>0</v>
      </c>
      <c r="AE75" s="249">
        <v>0</v>
      </c>
      <c r="AF75" s="249">
        <v>0</v>
      </c>
      <c r="AG75" s="249">
        <v>0</v>
      </c>
      <c r="AH75" s="249">
        <v>0</v>
      </c>
      <c r="AI75" s="249">
        <v>0</v>
      </c>
      <c r="AJ75" s="249">
        <v>0</v>
      </c>
      <c r="AK75" s="249">
        <v>0</v>
      </c>
      <c r="AL75" s="249">
        <v>0</v>
      </c>
      <c r="AM75" s="249">
        <v>0</v>
      </c>
      <c r="AN75" s="249">
        <v>0</v>
      </c>
      <c r="AO75" s="249">
        <v>0</v>
      </c>
      <c r="AP75" s="249">
        <v>0</v>
      </c>
      <c r="AQ75" s="249">
        <v>0</v>
      </c>
      <c r="AR75" s="249">
        <v>0</v>
      </c>
      <c r="AS75" s="249">
        <v>0</v>
      </c>
      <c r="AT75" s="249">
        <v>305195.24</v>
      </c>
      <c r="AU75" s="249">
        <v>3172.83</v>
      </c>
      <c r="AV75" s="249">
        <v>2631.42</v>
      </c>
      <c r="AW75" s="249">
        <v>3038.9600000000009</v>
      </c>
      <c r="AX75" s="249">
        <v>1050.0900000000001</v>
      </c>
      <c r="AY75" s="249">
        <v>1921.0600000000004</v>
      </c>
      <c r="AZ75" s="249">
        <v>1464.1499999999996</v>
      </c>
      <c r="BA75" s="249">
        <v>2203.77</v>
      </c>
      <c r="BB75" s="249">
        <v>3369.8099999999995</v>
      </c>
      <c r="BC75" s="249">
        <v>644.61999999999989</v>
      </c>
      <c r="BD75" s="249">
        <v>403.76999999999987</v>
      </c>
      <c r="BE75" s="249">
        <v>405.95999999999992</v>
      </c>
      <c r="BF75" s="249">
        <v>8664.0600000000013</v>
      </c>
      <c r="BG75" s="249">
        <v>516.79000000000019</v>
      </c>
      <c r="BH75" s="249">
        <v>416.98</v>
      </c>
      <c r="BI75" s="249">
        <v>871.04</v>
      </c>
      <c r="BJ75" s="249">
        <v>2692.4500000000007</v>
      </c>
      <c r="BK75" s="249">
        <v>407.55000000000018</v>
      </c>
      <c r="BL75" s="249">
        <v>2299.34</v>
      </c>
      <c r="BM75" s="249">
        <v>3098.68</v>
      </c>
      <c r="BN75" s="249">
        <v>7052.8299999999981</v>
      </c>
      <c r="BO75" s="249">
        <v>2145.8500000000004</v>
      </c>
      <c r="BP75" s="249">
        <v>858.48999999999978</v>
      </c>
      <c r="BQ75" s="249">
        <v>1081.1299999999997</v>
      </c>
      <c r="BR75" s="249">
        <v>1122.6399999999999</v>
      </c>
      <c r="BS75" s="249">
        <v>2601.8900000000003</v>
      </c>
      <c r="BT75" s="249">
        <v>818.86999999999989</v>
      </c>
      <c r="BU75" s="249">
        <v>2509.4300000000003</v>
      </c>
      <c r="BV75" s="249">
        <v>5864.1500000000015</v>
      </c>
      <c r="BW75" s="249">
        <v>1171.7000000000007</v>
      </c>
      <c r="BX75" s="249">
        <v>1619.4300000000003</v>
      </c>
      <c r="BY75" s="249">
        <v>528.30000000000018</v>
      </c>
      <c r="BZ75" s="249">
        <v>209.42999999999995</v>
      </c>
      <c r="CA75" s="249">
        <v>1827.6400000000003</v>
      </c>
      <c r="CB75" s="249">
        <v>1518.87</v>
      </c>
      <c r="CC75" s="249">
        <v>683.02</v>
      </c>
      <c r="CD75" s="249">
        <v>303.11000000000013</v>
      </c>
      <c r="CE75" s="249">
        <v>213430.66000000003</v>
      </c>
      <c r="CF75" s="249">
        <v>238</v>
      </c>
      <c r="CG75" s="249">
        <v>154</v>
      </c>
      <c r="CH75" s="249">
        <v>14</v>
      </c>
      <c r="CI75" s="249">
        <v>518</v>
      </c>
      <c r="CJ75" s="249">
        <v>52.830000000000013</v>
      </c>
      <c r="CK75" s="249">
        <v>1228.3000000000002</v>
      </c>
      <c r="CL75" s="249">
        <v>640</v>
      </c>
      <c r="CM75" s="249">
        <v>390</v>
      </c>
      <c r="CN75" s="249">
        <v>0</v>
      </c>
      <c r="CO75" s="249">
        <v>196</v>
      </c>
      <c r="CP75" s="249">
        <v>1648</v>
      </c>
      <c r="CQ75" s="249">
        <v>630</v>
      </c>
      <c r="CR75" s="249">
        <v>742</v>
      </c>
      <c r="CS75" s="249">
        <v>402</v>
      </c>
      <c r="CT75" s="249">
        <v>183.01999999999998</v>
      </c>
      <c r="CU75" s="249">
        <v>3458</v>
      </c>
      <c r="CV75" s="249">
        <v>3844</v>
      </c>
      <c r="CW75" s="249">
        <v>154</v>
      </c>
      <c r="CX75" s="249">
        <v>308</v>
      </c>
      <c r="CY75" s="249">
        <v>182</v>
      </c>
      <c r="CZ75" s="249">
        <v>1162</v>
      </c>
      <c r="DA75" s="249">
        <v>378</v>
      </c>
      <c r="DB75" s="249">
        <v>150.27999999999997</v>
      </c>
      <c r="DC75" s="249">
        <v>905.66000000000031</v>
      </c>
      <c r="DD75" s="249">
        <v>224.52999999999997</v>
      </c>
      <c r="DE75" s="249">
        <v>250.94000000000005</v>
      </c>
      <c r="DF75" s="249">
        <v>1438</v>
      </c>
      <c r="DG75" s="249">
        <v>494.91000000000008</v>
      </c>
      <c r="DH75" s="249">
        <v>588</v>
      </c>
      <c r="DI75" s="249">
        <v>0</v>
      </c>
      <c r="DJ75" s="249">
        <v>0</v>
      </c>
      <c r="DK75" s="249">
        <v>0</v>
      </c>
      <c r="DL75" s="249">
        <v>0</v>
      </c>
    </row>
    <row r="76" spans="1:116" s="245" customFormat="1" ht="11.25" customHeight="1">
      <c r="A76" s="248" t="s">
        <v>49</v>
      </c>
      <c r="B76" s="249">
        <v>-42280439.579999804</v>
      </c>
      <c r="C76" s="249">
        <v>-1522215.5300000608</v>
      </c>
      <c r="D76" s="249">
        <v>-1984790.4200000055</v>
      </c>
      <c r="E76" s="249">
        <v>1224288.169999999</v>
      </c>
      <c r="F76" s="249">
        <v>336040.59999999963</v>
      </c>
      <c r="G76" s="249">
        <v>-36078014.609999985</v>
      </c>
      <c r="H76" s="249">
        <v>-4255747.7899998724</v>
      </c>
      <c r="I76" s="249">
        <v>-37069433.650000006</v>
      </c>
      <c r="J76" s="249">
        <v>3.7199999999720603</v>
      </c>
      <c r="K76" s="249">
        <v>0</v>
      </c>
      <c r="L76" s="249">
        <v>-8231564.3599999994</v>
      </c>
      <c r="M76" s="249">
        <v>-2790521.2199999988</v>
      </c>
      <c r="N76" s="249">
        <v>7566047.4999999981</v>
      </c>
      <c r="O76" s="249">
        <v>-1263530.4900000002</v>
      </c>
      <c r="P76" s="249">
        <v>-288903.67000000016</v>
      </c>
      <c r="Q76" s="249">
        <v>-286605.80000000005</v>
      </c>
      <c r="R76" s="249">
        <v>0</v>
      </c>
      <c r="S76" s="249">
        <v>-810927.20000000019</v>
      </c>
      <c r="T76" s="249">
        <v>41653219.640000015</v>
      </c>
      <c r="U76" s="249">
        <v>-3158299.2199999997</v>
      </c>
      <c r="V76" s="249">
        <v>8877048.6699999999</v>
      </c>
      <c r="W76" s="249">
        <v>3488050.5400000028</v>
      </c>
      <c r="X76" s="249">
        <v>-1964410.8499999996</v>
      </c>
      <c r="Y76" s="249">
        <v>-4846494.9499999993</v>
      </c>
      <c r="Z76" s="249">
        <v>-11082443.149999991</v>
      </c>
      <c r="AA76" s="249">
        <v>454984.6</v>
      </c>
      <c r="AB76" s="249">
        <v>-1162320.4499999997</v>
      </c>
      <c r="AC76" s="249">
        <v>79269.270000000019</v>
      </c>
      <c r="AD76" s="249">
        <v>-861689.19</v>
      </c>
      <c r="AE76" s="249">
        <v>-159197.75</v>
      </c>
      <c r="AF76" s="249">
        <v>-258123.09999999986</v>
      </c>
      <c r="AG76" s="249">
        <v>-277079.34000000008</v>
      </c>
      <c r="AH76" s="249">
        <v>-151380.65999999997</v>
      </c>
      <c r="AI76" s="249">
        <v>0</v>
      </c>
      <c r="AJ76" s="249">
        <v>1073317.4099999999</v>
      </c>
      <c r="AK76" s="249">
        <v>286044.1100000001</v>
      </c>
      <c r="AL76" s="249">
        <v>2900824.7300000004</v>
      </c>
      <c r="AM76" s="249">
        <v>3305861.2499999991</v>
      </c>
      <c r="AN76" s="249">
        <v>-231940.74</v>
      </c>
      <c r="AO76" s="249">
        <v>-56962.929999999993</v>
      </c>
      <c r="AP76" s="249">
        <v>-4389607.8900000006</v>
      </c>
      <c r="AQ76" s="249">
        <v>-320915.10000000009</v>
      </c>
      <c r="AR76" s="249">
        <v>29530622.480000004</v>
      </c>
      <c r="AS76" s="249">
        <v>-317038.2100000002</v>
      </c>
      <c r="AT76" s="249">
        <v>17150158.359999999</v>
      </c>
      <c r="AU76" s="249">
        <v>574056.09999999963</v>
      </c>
      <c r="AV76" s="249">
        <v>227440.6799999997</v>
      </c>
      <c r="AW76" s="249">
        <v>504327.33999999985</v>
      </c>
      <c r="AX76" s="249">
        <v>97167.030000000261</v>
      </c>
      <c r="AY76" s="249">
        <v>853651.66000000015</v>
      </c>
      <c r="AZ76" s="249">
        <v>782339.75</v>
      </c>
      <c r="BA76" s="249">
        <v>220088.25999999989</v>
      </c>
      <c r="BB76" s="249">
        <v>944511.83000000007</v>
      </c>
      <c r="BC76" s="249">
        <v>81328.679999999935</v>
      </c>
      <c r="BD76" s="249">
        <v>39212.839999999967</v>
      </c>
      <c r="BE76" s="249">
        <v>979579.15000000037</v>
      </c>
      <c r="BF76" s="249">
        <v>4123880.8099999987</v>
      </c>
      <c r="BG76" s="249">
        <v>82339.969999999972</v>
      </c>
      <c r="BH76" s="249">
        <v>-122177.81999999995</v>
      </c>
      <c r="BI76" s="249">
        <v>58011.130000000005</v>
      </c>
      <c r="BJ76" s="249">
        <v>209790.69999999995</v>
      </c>
      <c r="BK76" s="249">
        <v>103279.92000000004</v>
      </c>
      <c r="BL76" s="249">
        <v>103592.32000000001</v>
      </c>
      <c r="BM76" s="249">
        <v>214565.01</v>
      </c>
      <c r="BN76" s="249">
        <v>53758.02999999997</v>
      </c>
      <c r="BO76" s="249">
        <v>50079.75</v>
      </c>
      <c r="BP76" s="249">
        <v>147429.87</v>
      </c>
      <c r="BQ76" s="249">
        <v>-65934.010000000009</v>
      </c>
      <c r="BR76" s="249">
        <v>9224.7599999999802</v>
      </c>
      <c r="BS76" s="249">
        <v>-42067.580000000016</v>
      </c>
      <c r="BT76" s="249">
        <v>-5741.8600000000006</v>
      </c>
      <c r="BU76" s="249">
        <v>-29267.25</v>
      </c>
      <c r="BV76" s="249">
        <v>-44005.390000000014</v>
      </c>
      <c r="BW76" s="249">
        <v>-19361.170000000006</v>
      </c>
      <c r="BX76" s="249">
        <v>-267018.49000000011</v>
      </c>
      <c r="BY76" s="249">
        <v>-54318.97</v>
      </c>
      <c r="BZ76" s="249">
        <v>-78230.660000000033</v>
      </c>
      <c r="CA76" s="249">
        <v>-9880.7299999999814</v>
      </c>
      <c r="CB76" s="249">
        <v>-16779.460000000003</v>
      </c>
      <c r="CC76" s="249">
        <v>47640.399999999994</v>
      </c>
      <c r="CD76" s="249">
        <v>7752.6199999999953</v>
      </c>
      <c r="CE76" s="249">
        <v>8510515.120000001</v>
      </c>
      <c r="CF76" s="249">
        <v>-33215.460000000006</v>
      </c>
      <c r="CG76" s="249">
        <v>-82273.75</v>
      </c>
      <c r="CH76" s="249">
        <v>-74729.03</v>
      </c>
      <c r="CI76" s="249">
        <v>-111422.69</v>
      </c>
      <c r="CJ76" s="249">
        <v>279868.54999999993</v>
      </c>
      <c r="CK76" s="249">
        <v>-53770.05</v>
      </c>
      <c r="CL76" s="249">
        <v>-60721.09</v>
      </c>
      <c r="CM76" s="249">
        <v>-85790.390000000014</v>
      </c>
      <c r="CN76" s="249">
        <v>-91296.44</v>
      </c>
      <c r="CO76" s="249">
        <v>-82481.080000000016</v>
      </c>
      <c r="CP76" s="249">
        <v>-76808.140000000014</v>
      </c>
      <c r="CQ76" s="249">
        <v>-64426.06</v>
      </c>
      <c r="CR76" s="249">
        <v>-53802.75</v>
      </c>
      <c r="CS76" s="249">
        <v>-81932.070000000007</v>
      </c>
      <c r="CT76" s="249">
        <v>-66042.51999999999</v>
      </c>
      <c r="CU76" s="249">
        <v>-10301.839999999997</v>
      </c>
      <c r="CV76" s="249">
        <v>-77679.790000000008</v>
      </c>
      <c r="CW76" s="249">
        <v>-68094.299999999988</v>
      </c>
      <c r="CX76" s="249">
        <v>-72668.659999999974</v>
      </c>
      <c r="CY76" s="249">
        <v>-166481.18</v>
      </c>
      <c r="CZ76" s="249">
        <v>-50621.689999999973</v>
      </c>
      <c r="DA76" s="249">
        <v>-95786.699999999983</v>
      </c>
      <c r="DB76" s="249">
        <v>-107578.06000000003</v>
      </c>
      <c r="DC76" s="249">
        <v>437929.15</v>
      </c>
      <c r="DD76" s="249">
        <v>-79594.12</v>
      </c>
      <c r="DE76" s="249">
        <v>-124174.32</v>
      </c>
      <c r="DF76" s="249">
        <v>-52623.69</v>
      </c>
      <c r="DG76" s="249">
        <v>317700.80999999982</v>
      </c>
      <c r="DH76" s="249">
        <v>-120429.45000000001</v>
      </c>
      <c r="DI76" s="249">
        <v>0</v>
      </c>
      <c r="DJ76" s="249">
        <v>-10180.129999999999</v>
      </c>
      <c r="DK76" s="249">
        <v>-44823.37</v>
      </c>
      <c r="DL76" s="249">
        <v>-56371.670000000006</v>
      </c>
    </row>
    <row r="77" spans="1:116" s="245" customFormat="1" ht="11.25" customHeight="1">
      <c r="A77" s="246" t="s">
        <v>50</v>
      </c>
      <c r="B77" s="249">
        <v>28330.129999999997</v>
      </c>
      <c r="C77" s="249">
        <v>28046.629999999997</v>
      </c>
      <c r="D77" s="249">
        <v>283.5</v>
      </c>
      <c r="E77" s="249">
        <v>0</v>
      </c>
      <c r="F77" s="249">
        <v>0</v>
      </c>
      <c r="G77" s="249">
        <v>0</v>
      </c>
      <c r="H77" s="249">
        <v>0</v>
      </c>
      <c r="I77" s="249">
        <v>0</v>
      </c>
      <c r="J77" s="249">
        <v>0</v>
      </c>
      <c r="K77" s="249">
        <v>0</v>
      </c>
      <c r="L77" s="249">
        <v>0</v>
      </c>
      <c r="M77" s="249">
        <v>20000</v>
      </c>
      <c r="N77" s="249">
        <v>0</v>
      </c>
      <c r="O77" s="249">
        <v>0</v>
      </c>
      <c r="P77" s="249">
        <v>0</v>
      </c>
      <c r="Q77" s="249">
        <v>0</v>
      </c>
      <c r="R77" s="249">
        <v>0</v>
      </c>
      <c r="S77" s="249">
        <v>0</v>
      </c>
      <c r="T77" s="249">
        <v>8046.630000000001</v>
      </c>
      <c r="U77" s="249">
        <v>0</v>
      </c>
      <c r="V77" s="249">
        <v>0</v>
      </c>
      <c r="W77" s="249">
        <v>0</v>
      </c>
      <c r="X77" s="249">
        <v>0</v>
      </c>
      <c r="Y77" s="249">
        <v>0</v>
      </c>
      <c r="Z77" s="249">
        <v>0</v>
      </c>
      <c r="AA77" s="249">
        <v>0</v>
      </c>
      <c r="AB77" s="249">
        <v>0</v>
      </c>
      <c r="AC77" s="249">
        <v>20000</v>
      </c>
      <c r="AD77" s="249">
        <v>0</v>
      </c>
      <c r="AE77" s="249">
        <v>0</v>
      </c>
      <c r="AF77" s="249">
        <v>0</v>
      </c>
      <c r="AG77" s="249">
        <v>0</v>
      </c>
      <c r="AH77" s="249">
        <v>0</v>
      </c>
      <c r="AI77" s="249">
        <v>0</v>
      </c>
      <c r="AJ77" s="249">
        <v>0</v>
      </c>
      <c r="AK77" s="249">
        <v>0</v>
      </c>
      <c r="AL77" s="249">
        <v>0</v>
      </c>
      <c r="AM77" s="249">
        <v>0</v>
      </c>
      <c r="AN77" s="249">
        <v>0</v>
      </c>
      <c r="AO77" s="249">
        <v>0</v>
      </c>
      <c r="AP77" s="249">
        <v>0</v>
      </c>
      <c r="AQ77" s="249">
        <v>0</v>
      </c>
      <c r="AR77" s="249">
        <v>0</v>
      </c>
      <c r="AS77" s="249">
        <v>0</v>
      </c>
      <c r="AT77" s="249">
        <v>8046.630000000001</v>
      </c>
      <c r="AU77" s="249">
        <v>0</v>
      </c>
      <c r="AV77" s="249">
        <v>0</v>
      </c>
      <c r="AW77" s="249">
        <v>0</v>
      </c>
      <c r="AX77" s="249">
        <v>0</v>
      </c>
      <c r="AY77" s="249">
        <v>0</v>
      </c>
      <c r="AZ77" s="249">
        <v>0</v>
      </c>
      <c r="BA77" s="249">
        <v>0</v>
      </c>
      <c r="BB77" s="249">
        <v>0</v>
      </c>
      <c r="BC77" s="249">
        <v>0</v>
      </c>
      <c r="BD77" s="249">
        <v>4160.8</v>
      </c>
      <c r="BE77" s="249">
        <v>0</v>
      </c>
      <c r="BF77" s="249">
        <v>0</v>
      </c>
      <c r="BG77" s="249">
        <v>0</v>
      </c>
      <c r="BH77" s="249">
        <v>0</v>
      </c>
      <c r="BI77" s="249">
        <v>0</v>
      </c>
      <c r="BJ77" s="249">
        <v>0</v>
      </c>
      <c r="BK77" s="249">
        <v>0</v>
      </c>
      <c r="BL77" s="249">
        <v>0</v>
      </c>
      <c r="BM77" s="249">
        <v>0</v>
      </c>
      <c r="BN77" s="249">
        <v>3090.88</v>
      </c>
      <c r="BO77" s="249">
        <v>0</v>
      </c>
      <c r="BP77" s="249">
        <v>0</v>
      </c>
      <c r="BQ77" s="249">
        <v>0</v>
      </c>
      <c r="BR77" s="249">
        <v>0</v>
      </c>
      <c r="BS77" s="249">
        <v>0</v>
      </c>
      <c r="BT77" s="249">
        <v>0</v>
      </c>
      <c r="BU77" s="249">
        <v>0</v>
      </c>
      <c r="BV77" s="249">
        <v>0</v>
      </c>
      <c r="BW77" s="249">
        <v>0</v>
      </c>
      <c r="BX77" s="249">
        <v>0</v>
      </c>
      <c r="BY77" s="249">
        <v>0</v>
      </c>
      <c r="BZ77" s="249">
        <v>0</v>
      </c>
      <c r="CA77" s="249">
        <v>0</v>
      </c>
      <c r="CB77" s="249">
        <v>0</v>
      </c>
      <c r="CC77" s="249">
        <v>0</v>
      </c>
      <c r="CD77" s="249">
        <v>0</v>
      </c>
      <c r="CE77" s="249">
        <v>0</v>
      </c>
      <c r="CF77" s="249">
        <v>0</v>
      </c>
      <c r="CG77" s="249">
        <v>0</v>
      </c>
      <c r="CH77" s="249">
        <v>0</v>
      </c>
      <c r="CI77" s="249">
        <v>0</v>
      </c>
      <c r="CJ77" s="249">
        <v>0</v>
      </c>
      <c r="CK77" s="249">
        <v>0</v>
      </c>
      <c r="CL77" s="249">
        <v>0</v>
      </c>
      <c r="CM77" s="249">
        <v>0</v>
      </c>
      <c r="CN77" s="249">
        <v>0</v>
      </c>
      <c r="CO77" s="249">
        <v>0</v>
      </c>
      <c r="CP77" s="249">
        <v>0</v>
      </c>
      <c r="CQ77" s="249">
        <v>794.95</v>
      </c>
      <c r="CR77" s="249">
        <v>0</v>
      </c>
      <c r="CS77" s="249">
        <v>0</v>
      </c>
      <c r="CT77" s="249">
        <v>0</v>
      </c>
      <c r="CU77" s="249">
        <v>0</v>
      </c>
      <c r="CV77" s="249">
        <v>0</v>
      </c>
      <c r="CW77" s="249">
        <v>0</v>
      </c>
      <c r="CX77" s="249">
        <v>0</v>
      </c>
      <c r="CY77" s="249">
        <v>0</v>
      </c>
      <c r="CZ77" s="249">
        <v>0</v>
      </c>
      <c r="DA77" s="249">
        <v>0</v>
      </c>
      <c r="DB77" s="249">
        <v>0</v>
      </c>
      <c r="DC77" s="249">
        <v>0</v>
      </c>
      <c r="DD77" s="249">
        <v>0</v>
      </c>
      <c r="DE77" s="249">
        <v>0</v>
      </c>
      <c r="DF77" s="249">
        <v>0</v>
      </c>
      <c r="DG77" s="249">
        <v>0</v>
      </c>
      <c r="DH77" s="249">
        <v>0</v>
      </c>
      <c r="DI77" s="249">
        <v>0</v>
      </c>
      <c r="DJ77" s="249">
        <v>0</v>
      </c>
      <c r="DK77" s="249">
        <v>0</v>
      </c>
      <c r="DL77" s="249">
        <v>0</v>
      </c>
    </row>
    <row r="78" spans="1:116" s="245" customFormat="1" ht="11.25" customHeight="1">
      <c r="A78" s="246" t="s">
        <v>51</v>
      </c>
      <c r="B78" s="249">
        <v>391237.4</v>
      </c>
      <c r="C78" s="249">
        <v>391111.15</v>
      </c>
      <c r="D78" s="249">
        <v>1.25</v>
      </c>
      <c r="E78" s="249">
        <v>125</v>
      </c>
      <c r="F78" s="249">
        <v>0</v>
      </c>
      <c r="G78" s="249">
        <v>0</v>
      </c>
      <c r="H78" s="249">
        <v>0</v>
      </c>
      <c r="I78" s="249">
        <v>382277.02</v>
      </c>
      <c r="J78" s="249">
        <v>0</v>
      </c>
      <c r="K78" s="249">
        <v>0</v>
      </c>
      <c r="L78" s="249">
        <v>787.5</v>
      </c>
      <c r="M78" s="249">
        <v>0</v>
      </c>
      <c r="N78" s="249">
        <v>0</v>
      </c>
      <c r="O78" s="249">
        <v>0</v>
      </c>
      <c r="P78" s="249">
        <v>0</v>
      </c>
      <c r="Q78" s="249">
        <v>0</v>
      </c>
      <c r="R78" s="249">
        <v>0</v>
      </c>
      <c r="S78" s="249">
        <v>0</v>
      </c>
      <c r="T78" s="249">
        <v>8046.630000000001</v>
      </c>
      <c r="U78" s="249">
        <v>0</v>
      </c>
      <c r="V78" s="249">
        <v>0</v>
      </c>
      <c r="W78" s="249">
        <v>0</v>
      </c>
      <c r="X78" s="249">
        <v>787.5</v>
      </c>
      <c r="Y78" s="249">
        <v>0</v>
      </c>
      <c r="Z78" s="249">
        <v>0</v>
      </c>
      <c r="AA78" s="249">
        <v>0</v>
      </c>
      <c r="AB78" s="249">
        <v>0</v>
      </c>
      <c r="AC78" s="249">
        <v>0</v>
      </c>
      <c r="AD78" s="249">
        <v>0</v>
      </c>
      <c r="AE78" s="249">
        <v>0</v>
      </c>
      <c r="AF78" s="249">
        <v>0</v>
      </c>
      <c r="AG78" s="249">
        <v>0</v>
      </c>
      <c r="AH78" s="249">
        <v>0</v>
      </c>
      <c r="AI78" s="249">
        <v>0</v>
      </c>
      <c r="AJ78" s="249">
        <v>0</v>
      </c>
      <c r="AK78" s="249">
        <v>0</v>
      </c>
      <c r="AL78" s="249">
        <v>0</v>
      </c>
      <c r="AM78" s="249">
        <v>0</v>
      </c>
      <c r="AN78" s="249">
        <v>0</v>
      </c>
      <c r="AO78" s="249">
        <v>0</v>
      </c>
      <c r="AP78" s="249">
        <v>0</v>
      </c>
      <c r="AQ78" s="249">
        <v>0</v>
      </c>
      <c r="AR78" s="249">
        <v>0</v>
      </c>
      <c r="AS78" s="249">
        <v>0</v>
      </c>
      <c r="AT78" s="249">
        <v>8046.630000000001</v>
      </c>
      <c r="AU78" s="249">
        <v>0</v>
      </c>
      <c r="AV78" s="249">
        <v>0</v>
      </c>
      <c r="AW78" s="249">
        <v>0</v>
      </c>
      <c r="AX78" s="249">
        <v>0</v>
      </c>
      <c r="AY78" s="249">
        <v>0</v>
      </c>
      <c r="AZ78" s="249">
        <v>0</v>
      </c>
      <c r="BA78" s="249">
        <v>0</v>
      </c>
      <c r="BB78" s="249">
        <v>0</v>
      </c>
      <c r="BC78" s="249">
        <v>0</v>
      </c>
      <c r="BD78" s="249">
        <v>4160.8</v>
      </c>
      <c r="BE78" s="249">
        <v>0</v>
      </c>
      <c r="BF78" s="249">
        <v>0</v>
      </c>
      <c r="BG78" s="249">
        <v>0</v>
      </c>
      <c r="BH78" s="249">
        <v>0</v>
      </c>
      <c r="BI78" s="249">
        <v>0</v>
      </c>
      <c r="BJ78" s="249">
        <v>0</v>
      </c>
      <c r="BK78" s="249">
        <v>0</v>
      </c>
      <c r="BL78" s="249">
        <v>0</v>
      </c>
      <c r="BM78" s="249">
        <v>0</v>
      </c>
      <c r="BN78" s="249">
        <v>3090.88</v>
      </c>
      <c r="BO78" s="249">
        <v>0</v>
      </c>
      <c r="BP78" s="249">
        <v>0</v>
      </c>
      <c r="BQ78" s="249">
        <v>0</v>
      </c>
      <c r="BR78" s="249">
        <v>0</v>
      </c>
      <c r="BS78" s="249">
        <v>0</v>
      </c>
      <c r="BT78" s="249">
        <v>0</v>
      </c>
      <c r="BU78" s="249">
        <v>0</v>
      </c>
      <c r="BV78" s="249">
        <v>0</v>
      </c>
      <c r="BW78" s="249">
        <v>0</v>
      </c>
      <c r="BX78" s="249">
        <v>0</v>
      </c>
      <c r="BY78" s="249">
        <v>0</v>
      </c>
      <c r="BZ78" s="249">
        <v>0</v>
      </c>
      <c r="CA78" s="249">
        <v>0</v>
      </c>
      <c r="CB78" s="249">
        <v>0</v>
      </c>
      <c r="CC78" s="249">
        <v>0</v>
      </c>
      <c r="CD78" s="249">
        <v>0</v>
      </c>
      <c r="CE78" s="249">
        <v>0</v>
      </c>
      <c r="CF78" s="249">
        <v>0</v>
      </c>
      <c r="CG78" s="249">
        <v>0</v>
      </c>
      <c r="CH78" s="249">
        <v>0</v>
      </c>
      <c r="CI78" s="249">
        <v>0</v>
      </c>
      <c r="CJ78" s="249">
        <v>0</v>
      </c>
      <c r="CK78" s="249">
        <v>0</v>
      </c>
      <c r="CL78" s="249">
        <v>0</v>
      </c>
      <c r="CM78" s="249">
        <v>0</v>
      </c>
      <c r="CN78" s="249">
        <v>0</v>
      </c>
      <c r="CO78" s="249">
        <v>0</v>
      </c>
      <c r="CP78" s="249">
        <v>0</v>
      </c>
      <c r="CQ78" s="249">
        <v>794.95</v>
      </c>
      <c r="CR78" s="249">
        <v>0</v>
      </c>
      <c r="CS78" s="249">
        <v>0</v>
      </c>
      <c r="CT78" s="249">
        <v>0</v>
      </c>
      <c r="CU78" s="249">
        <v>0</v>
      </c>
      <c r="CV78" s="249">
        <v>0</v>
      </c>
      <c r="CW78" s="249">
        <v>0</v>
      </c>
      <c r="CX78" s="249">
        <v>0</v>
      </c>
      <c r="CY78" s="249">
        <v>0</v>
      </c>
      <c r="CZ78" s="249">
        <v>0</v>
      </c>
      <c r="DA78" s="249">
        <v>0</v>
      </c>
      <c r="DB78" s="249">
        <v>0</v>
      </c>
      <c r="DC78" s="249">
        <v>0</v>
      </c>
      <c r="DD78" s="249">
        <v>0</v>
      </c>
      <c r="DE78" s="249">
        <v>0</v>
      </c>
      <c r="DF78" s="249">
        <v>0</v>
      </c>
      <c r="DG78" s="249">
        <v>0</v>
      </c>
      <c r="DH78" s="249">
        <v>0</v>
      </c>
      <c r="DI78" s="249">
        <v>0</v>
      </c>
      <c r="DJ78" s="249">
        <v>0</v>
      </c>
      <c r="DK78" s="249">
        <v>0</v>
      </c>
      <c r="DL78" s="249">
        <v>0</v>
      </c>
    </row>
    <row r="79" spans="1:116" s="245" customFormat="1" ht="11.25" customHeight="1">
      <c r="A79" s="248" t="s">
        <v>52</v>
      </c>
      <c r="B79" s="249">
        <v>-42643346.8499998</v>
      </c>
      <c r="C79" s="249">
        <v>-1885280.0500000603</v>
      </c>
      <c r="D79" s="249">
        <v>-1984508.170000006</v>
      </c>
      <c r="E79" s="249">
        <v>1224163.169999999</v>
      </c>
      <c r="F79" s="249">
        <v>336040.59999999963</v>
      </c>
      <c r="G79" s="249">
        <v>-36078014.609999985</v>
      </c>
      <c r="H79" s="249">
        <v>-4255747.7899998724</v>
      </c>
      <c r="I79" s="249">
        <v>-37451710.670000017</v>
      </c>
      <c r="J79" s="249">
        <v>3.7199999999720603</v>
      </c>
      <c r="K79" s="249">
        <v>0</v>
      </c>
      <c r="L79" s="249">
        <v>-8232351.8599999994</v>
      </c>
      <c r="M79" s="249">
        <v>-2770521.2200000007</v>
      </c>
      <c r="N79" s="249">
        <v>7566047.4999999981</v>
      </c>
      <c r="O79" s="249">
        <v>-1263530.4900000002</v>
      </c>
      <c r="P79" s="249">
        <v>-288903.67000000016</v>
      </c>
      <c r="Q79" s="249">
        <v>-286605.80000000005</v>
      </c>
      <c r="R79" s="249">
        <v>0</v>
      </c>
      <c r="S79" s="249">
        <v>-810927.20000000019</v>
      </c>
      <c r="T79" s="249">
        <v>41653219.640000015</v>
      </c>
      <c r="U79" s="249">
        <v>-3158299.2199999997</v>
      </c>
      <c r="V79" s="249">
        <v>8877048.6699999999</v>
      </c>
      <c r="W79" s="249">
        <v>3488050.5400000028</v>
      </c>
      <c r="X79" s="249">
        <v>-1965198.3499999996</v>
      </c>
      <c r="Y79" s="249">
        <v>-4846494.9499999993</v>
      </c>
      <c r="Z79" s="249">
        <v>-11082443.149999991</v>
      </c>
      <c r="AA79" s="249">
        <v>454984.6</v>
      </c>
      <c r="AB79" s="249">
        <v>-1162320.4499999997</v>
      </c>
      <c r="AC79" s="249">
        <v>99269.270000000019</v>
      </c>
      <c r="AD79" s="249">
        <v>-861689.19</v>
      </c>
      <c r="AE79" s="249">
        <v>-159197.75</v>
      </c>
      <c r="AF79" s="249">
        <v>-258123.09999999986</v>
      </c>
      <c r="AG79" s="249">
        <v>-277079.34000000008</v>
      </c>
      <c r="AH79" s="249">
        <v>-151380.65999999997</v>
      </c>
      <c r="AI79" s="249">
        <v>0</v>
      </c>
      <c r="AJ79" s="249">
        <v>1073317.4099999999</v>
      </c>
      <c r="AK79" s="249">
        <v>286044.1100000001</v>
      </c>
      <c r="AL79" s="249">
        <v>2900824.7300000004</v>
      </c>
      <c r="AM79" s="249">
        <v>3305861.2499999991</v>
      </c>
      <c r="AN79" s="249">
        <v>-231940.74</v>
      </c>
      <c r="AO79" s="249">
        <v>-56962.929999999993</v>
      </c>
      <c r="AP79" s="249">
        <v>-4389607.8900000006</v>
      </c>
      <c r="AQ79" s="249">
        <v>-320915.10000000009</v>
      </c>
      <c r="AR79" s="249">
        <v>29530622.480000004</v>
      </c>
      <c r="AS79" s="249">
        <v>-317038.2100000002</v>
      </c>
      <c r="AT79" s="249">
        <v>17150158.360000014</v>
      </c>
      <c r="AU79" s="249">
        <v>574056.09999999963</v>
      </c>
      <c r="AV79" s="249">
        <v>227440.6799999997</v>
      </c>
      <c r="AW79" s="249">
        <v>504327.33999999985</v>
      </c>
      <c r="AX79" s="249">
        <v>97167.030000000261</v>
      </c>
      <c r="AY79" s="249">
        <v>853651.66000000015</v>
      </c>
      <c r="AZ79" s="249">
        <v>782339.75</v>
      </c>
      <c r="BA79" s="249">
        <v>220088.25999999989</v>
      </c>
      <c r="BB79" s="249">
        <v>944511.83000000007</v>
      </c>
      <c r="BC79" s="249">
        <v>81328.679999999935</v>
      </c>
      <c r="BD79" s="249">
        <v>39212.839999999967</v>
      </c>
      <c r="BE79" s="249">
        <v>979579.14999999991</v>
      </c>
      <c r="BF79" s="249">
        <v>4123880.8099999987</v>
      </c>
      <c r="BG79" s="249">
        <v>82339.969999999972</v>
      </c>
      <c r="BH79" s="249">
        <v>-122177.81999999995</v>
      </c>
      <c r="BI79" s="249">
        <v>58011.130000000005</v>
      </c>
      <c r="BJ79" s="249">
        <v>209790.69999999995</v>
      </c>
      <c r="BK79" s="249">
        <v>103279.92000000004</v>
      </c>
      <c r="BL79" s="249">
        <v>103592.32000000001</v>
      </c>
      <c r="BM79" s="249">
        <v>214565.01</v>
      </c>
      <c r="BN79" s="249">
        <v>53758.02999999997</v>
      </c>
      <c r="BO79" s="249">
        <v>50079.75</v>
      </c>
      <c r="BP79" s="249">
        <v>147429.87</v>
      </c>
      <c r="BQ79" s="249">
        <v>-65934.010000000009</v>
      </c>
      <c r="BR79" s="249">
        <v>9224.7599999999802</v>
      </c>
      <c r="BS79" s="249">
        <v>-42067.580000000016</v>
      </c>
      <c r="BT79" s="249">
        <v>-5741.8600000000006</v>
      </c>
      <c r="BU79" s="249">
        <v>-29267.25</v>
      </c>
      <c r="BV79" s="249">
        <v>-44005.390000000014</v>
      </c>
      <c r="BW79" s="249">
        <v>-19361.170000000006</v>
      </c>
      <c r="BX79" s="249">
        <v>-267018.49000000011</v>
      </c>
      <c r="BY79" s="249">
        <v>-54318.97</v>
      </c>
      <c r="BZ79" s="249">
        <v>-78230.660000000033</v>
      </c>
      <c r="CA79" s="249">
        <v>-9880.7299999999814</v>
      </c>
      <c r="CB79" s="249">
        <v>-16779.460000000003</v>
      </c>
      <c r="CC79" s="249">
        <v>47640.399999999994</v>
      </c>
      <c r="CD79" s="249">
        <v>7752.6199999999953</v>
      </c>
      <c r="CE79" s="249">
        <v>8510515.120000001</v>
      </c>
      <c r="CF79" s="249">
        <v>-33215.460000000006</v>
      </c>
      <c r="CG79" s="249">
        <v>-82273.75</v>
      </c>
      <c r="CH79" s="249">
        <v>-74729.03</v>
      </c>
      <c r="CI79" s="249">
        <v>-111422.69</v>
      </c>
      <c r="CJ79" s="249">
        <v>279868.54999999993</v>
      </c>
      <c r="CK79" s="249">
        <v>-53770.05</v>
      </c>
      <c r="CL79" s="249">
        <v>-60721.09</v>
      </c>
      <c r="CM79" s="249">
        <v>-85790.390000000014</v>
      </c>
      <c r="CN79" s="249">
        <v>-91296.44</v>
      </c>
      <c r="CO79" s="249">
        <v>-82481.080000000016</v>
      </c>
      <c r="CP79" s="249">
        <v>-76808.140000000014</v>
      </c>
      <c r="CQ79" s="249">
        <v>-64426.06</v>
      </c>
      <c r="CR79" s="249">
        <v>-53802.75</v>
      </c>
      <c r="CS79" s="249">
        <v>-81932.070000000007</v>
      </c>
      <c r="CT79" s="249">
        <v>-66042.51999999999</v>
      </c>
      <c r="CU79" s="249">
        <v>-10301.839999999997</v>
      </c>
      <c r="CV79" s="249">
        <v>-77679.790000000008</v>
      </c>
      <c r="CW79" s="249">
        <v>-68094.299999999988</v>
      </c>
      <c r="CX79" s="249">
        <v>-72668.659999999974</v>
      </c>
      <c r="CY79" s="249">
        <v>-166481.18</v>
      </c>
      <c r="CZ79" s="249">
        <v>-50621.689999999973</v>
      </c>
      <c r="DA79" s="249">
        <v>-95786.699999999983</v>
      </c>
      <c r="DB79" s="249">
        <v>-107578.06000000003</v>
      </c>
      <c r="DC79" s="249">
        <v>437929.15</v>
      </c>
      <c r="DD79" s="249">
        <v>-79594.12</v>
      </c>
      <c r="DE79" s="249">
        <v>-124174.32</v>
      </c>
      <c r="DF79" s="249">
        <v>-52623.69</v>
      </c>
      <c r="DG79" s="249">
        <v>317700.80999999982</v>
      </c>
      <c r="DH79" s="249">
        <v>-120429.45000000001</v>
      </c>
      <c r="DI79" s="249">
        <v>0</v>
      </c>
      <c r="DJ79" s="249">
        <v>-10180.129999999999</v>
      </c>
      <c r="DK79" s="249">
        <v>-44823.37</v>
      </c>
      <c r="DL79" s="249">
        <v>-56371.670000000006</v>
      </c>
    </row>
    <row r="80" spans="1:116" s="245" customFormat="1" ht="11.25" customHeight="1">
      <c r="A80" s="246" t="s">
        <v>1098</v>
      </c>
      <c r="B80" s="249">
        <v>-12394900.419999968</v>
      </c>
      <c r="C80" s="249">
        <v>-1711006.21</v>
      </c>
      <c r="D80" s="249">
        <v>-496127.04000000004</v>
      </c>
      <c r="E80" s="249">
        <v>0</v>
      </c>
      <c r="F80" s="249">
        <v>75097.069999999949</v>
      </c>
      <c r="G80" s="249">
        <v>0</v>
      </c>
      <c r="H80" s="249">
        <v>-10262864.239999965</v>
      </c>
      <c r="I80" s="249">
        <v>-1711006.21</v>
      </c>
      <c r="J80" s="249">
        <v>0</v>
      </c>
      <c r="K80" s="249">
        <v>0</v>
      </c>
      <c r="L80" s="249">
        <v>0</v>
      </c>
      <c r="M80" s="249">
        <v>0</v>
      </c>
      <c r="N80" s="249">
        <v>0</v>
      </c>
      <c r="O80" s="249">
        <v>0</v>
      </c>
      <c r="P80" s="249">
        <v>0</v>
      </c>
      <c r="Q80" s="249">
        <v>0</v>
      </c>
      <c r="R80" s="249">
        <v>0</v>
      </c>
      <c r="S80" s="249">
        <v>0</v>
      </c>
      <c r="T80" s="249">
        <v>0</v>
      </c>
      <c r="U80" s="249">
        <v>0</v>
      </c>
      <c r="V80" s="249">
        <v>0</v>
      </c>
      <c r="W80" s="249">
        <v>0</v>
      </c>
      <c r="X80" s="249">
        <v>0</v>
      </c>
      <c r="Y80" s="249">
        <v>0</v>
      </c>
      <c r="Z80" s="249">
        <v>0</v>
      </c>
      <c r="AA80" s="249">
        <v>0</v>
      </c>
      <c r="AB80" s="249">
        <v>0</v>
      </c>
      <c r="AC80" s="249">
        <v>0</v>
      </c>
      <c r="AD80" s="249">
        <v>0</v>
      </c>
      <c r="AE80" s="249">
        <v>0</v>
      </c>
      <c r="AF80" s="249">
        <v>0</v>
      </c>
      <c r="AG80" s="249">
        <v>0</v>
      </c>
      <c r="AH80" s="249">
        <v>0</v>
      </c>
      <c r="AI80" s="249">
        <v>0</v>
      </c>
      <c r="AJ80" s="249">
        <v>0</v>
      </c>
      <c r="AK80" s="249">
        <v>0</v>
      </c>
      <c r="AL80" s="249">
        <v>0</v>
      </c>
      <c r="AM80" s="249">
        <v>0</v>
      </c>
      <c r="AN80" s="249">
        <v>0</v>
      </c>
      <c r="AO80" s="249">
        <v>0</v>
      </c>
      <c r="AP80" s="249">
        <v>0</v>
      </c>
      <c r="AQ80" s="249">
        <v>0</v>
      </c>
      <c r="AR80" s="249">
        <v>0</v>
      </c>
      <c r="AS80" s="249">
        <v>0</v>
      </c>
      <c r="AT80" s="249">
        <v>0</v>
      </c>
      <c r="AU80" s="249">
        <v>0</v>
      </c>
      <c r="AV80" s="249">
        <v>0</v>
      </c>
      <c r="AW80" s="249">
        <v>0</v>
      </c>
      <c r="AX80" s="249">
        <v>0</v>
      </c>
      <c r="AY80" s="249">
        <v>0</v>
      </c>
      <c r="AZ80" s="249">
        <v>0</v>
      </c>
      <c r="BA80" s="249">
        <v>0</v>
      </c>
      <c r="BB80" s="249">
        <v>0</v>
      </c>
      <c r="BC80" s="249">
        <v>0</v>
      </c>
      <c r="BD80" s="249">
        <v>0</v>
      </c>
      <c r="BE80" s="249">
        <v>0</v>
      </c>
      <c r="BF80" s="249">
        <v>0</v>
      </c>
      <c r="BG80" s="249">
        <v>0</v>
      </c>
      <c r="BH80" s="249">
        <v>0</v>
      </c>
      <c r="BI80" s="249">
        <v>0</v>
      </c>
      <c r="BJ80" s="249">
        <v>0</v>
      </c>
      <c r="BK80" s="249">
        <v>0</v>
      </c>
      <c r="BL80" s="249">
        <v>0</v>
      </c>
      <c r="BM80" s="249">
        <v>0</v>
      </c>
      <c r="BN80" s="249">
        <v>0</v>
      </c>
      <c r="BO80" s="249">
        <v>0</v>
      </c>
      <c r="BP80" s="249">
        <v>0</v>
      </c>
      <c r="BQ80" s="249">
        <v>0</v>
      </c>
      <c r="BR80" s="249">
        <v>0</v>
      </c>
      <c r="BS80" s="249">
        <v>0</v>
      </c>
      <c r="BT80" s="249">
        <v>0</v>
      </c>
      <c r="BU80" s="249">
        <v>0</v>
      </c>
      <c r="BV80" s="249">
        <v>0</v>
      </c>
      <c r="BW80" s="249">
        <v>0</v>
      </c>
      <c r="BX80" s="249">
        <v>0</v>
      </c>
      <c r="BY80" s="249">
        <v>0</v>
      </c>
      <c r="BZ80" s="249">
        <v>0</v>
      </c>
      <c r="CA80" s="249">
        <v>0</v>
      </c>
      <c r="CB80" s="249">
        <v>0</v>
      </c>
      <c r="CC80" s="249">
        <v>0</v>
      </c>
      <c r="CD80" s="249">
        <v>0</v>
      </c>
      <c r="CE80" s="249">
        <v>0</v>
      </c>
      <c r="CF80" s="249">
        <v>0</v>
      </c>
      <c r="CG80" s="249">
        <v>0</v>
      </c>
      <c r="CH80" s="249">
        <v>0</v>
      </c>
      <c r="CI80" s="249">
        <v>0</v>
      </c>
      <c r="CJ80" s="249">
        <v>0</v>
      </c>
      <c r="CK80" s="249">
        <v>0</v>
      </c>
      <c r="CL80" s="249">
        <v>0</v>
      </c>
      <c r="CM80" s="249">
        <v>0</v>
      </c>
      <c r="CN80" s="249">
        <v>0</v>
      </c>
      <c r="CO80" s="249">
        <v>0</v>
      </c>
      <c r="CP80" s="249">
        <v>0</v>
      </c>
      <c r="CQ80" s="249">
        <v>0</v>
      </c>
      <c r="CR80" s="249">
        <v>0</v>
      </c>
      <c r="CS80" s="249">
        <v>0</v>
      </c>
      <c r="CT80" s="249">
        <v>0</v>
      </c>
      <c r="CU80" s="249">
        <v>0</v>
      </c>
      <c r="CV80" s="249">
        <v>0</v>
      </c>
      <c r="CW80" s="249">
        <v>0</v>
      </c>
      <c r="CX80" s="249">
        <v>0</v>
      </c>
      <c r="CY80" s="249">
        <v>0</v>
      </c>
      <c r="CZ80" s="249">
        <v>0</v>
      </c>
      <c r="DA80" s="249">
        <v>0</v>
      </c>
      <c r="DB80" s="249">
        <v>0</v>
      </c>
      <c r="DC80" s="249">
        <v>0</v>
      </c>
      <c r="DD80" s="249">
        <v>0</v>
      </c>
      <c r="DE80" s="249">
        <v>0</v>
      </c>
      <c r="DF80" s="249">
        <v>0</v>
      </c>
      <c r="DG80" s="249">
        <v>0</v>
      </c>
      <c r="DH80" s="249">
        <v>0</v>
      </c>
      <c r="DI80" s="249">
        <v>0</v>
      </c>
      <c r="DJ80" s="249">
        <v>0</v>
      </c>
      <c r="DK80" s="249">
        <v>0</v>
      </c>
      <c r="DL80" s="249">
        <v>0</v>
      </c>
    </row>
    <row r="81" spans="1:116" s="245" customFormat="1" ht="11.25" customHeight="1">
      <c r="A81" s="248" t="s">
        <v>54</v>
      </c>
      <c r="B81" s="249">
        <v>-30248446.429999843</v>
      </c>
      <c r="C81" s="249">
        <v>-174273.84000005946</v>
      </c>
      <c r="D81" s="249">
        <v>-1488381.1300000059</v>
      </c>
      <c r="E81" s="249">
        <v>1224163.169999999</v>
      </c>
      <c r="F81" s="249">
        <v>260943.5299999998</v>
      </c>
      <c r="G81" s="249">
        <v>-36078014.609999985</v>
      </c>
      <c r="H81" s="249">
        <v>6007116.4500000924</v>
      </c>
      <c r="I81" s="249">
        <v>-35740704.460000023</v>
      </c>
      <c r="J81" s="249">
        <v>3.7199999999720603</v>
      </c>
      <c r="K81" s="249">
        <v>0</v>
      </c>
      <c r="L81" s="249">
        <v>-8232351.8599999994</v>
      </c>
      <c r="M81" s="249">
        <v>-2770521.2200000007</v>
      </c>
      <c r="N81" s="249">
        <v>7566047.4999999981</v>
      </c>
      <c r="O81" s="249">
        <v>-1263530.4900000002</v>
      </c>
      <c r="P81" s="249">
        <v>-288903.67000000016</v>
      </c>
      <c r="Q81" s="249">
        <v>-286605.80000000005</v>
      </c>
      <c r="R81" s="249">
        <v>0</v>
      </c>
      <c r="S81" s="249">
        <v>-810927.20000000019</v>
      </c>
      <c r="T81" s="249">
        <v>41653219.640000015</v>
      </c>
      <c r="U81" s="249">
        <v>-3158299.2199999997</v>
      </c>
      <c r="V81" s="249">
        <v>8877048.6699999999</v>
      </c>
      <c r="W81" s="249">
        <v>3488050.5400000028</v>
      </c>
      <c r="X81" s="249">
        <v>-1965198.3499999996</v>
      </c>
      <c r="Y81" s="249">
        <v>-4846494.9499999993</v>
      </c>
      <c r="Z81" s="249">
        <v>-11082443.149999991</v>
      </c>
      <c r="AA81" s="249">
        <v>454984.6</v>
      </c>
      <c r="AB81" s="249">
        <v>-1162320.4499999997</v>
      </c>
      <c r="AC81" s="249">
        <v>99269.270000000019</v>
      </c>
      <c r="AD81" s="249">
        <v>-861689.19</v>
      </c>
      <c r="AE81" s="249">
        <v>-159197.75</v>
      </c>
      <c r="AF81" s="249">
        <v>-258123.09999999986</v>
      </c>
      <c r="AG81" s="249">
        <v>-277079.34000000008</v>
      </c>
      <c r="AH81" s="249">
        <v>-151380.65999999997</v>
      </c>
      <c r="AI81" s="249">
        <v>0</v>
      </c>
      <c r="AJ81" s="249">
        <v>1073317.4099999999</v>
      </c>
      <c r="AK81" s="249">
        <v>286044.1100000001</v>
      </c>
      <c r="AL81" s="249">
        <v>2900824.7300000004</v>
      </c>
      <c r="AM81" s="249">
        <v>3305861.2499999991</v>
      </c>
      <c r="AN81" s="249">
        <v>-231940.74</v>
      </c>
      <c r="AO81" s="249">
        <v>-56962.929999999993</v>
      </c>
      <c r="AP81" s="249">
        <v>-4389607.8900000006</v>
      </c>
      <c r="AQ81" s="249">
        <v>-320915.10000000009</v>
      </c>
      <c r="AR81" s="249">
        <v>29530622.480000004</v>
      </c>
      <c r="AS81" s="249">
        <v>-317038.2100000002</v>
      </c>
      <c r="AT81" s="249">
        <v>17150158.360000014</v>
      </c>
      <c r="AU81" s="249">
        <v>574056.09999999963</v>
      </c>
      <c r="AV81" s="249">
        <v>227440.6799999997</v>
      </c>
      <c r="AW81" s="249">
        <v>504327.33999999985</v>
      </c>
      <c r="AX81" s="249">
        <v>97167.030000000261</v>
      </c>
      <c r="AY81" s="249">
        <v>853651.66000000015</v>
      </c>
      <c r="AZ81" s="249">
        <v>782339.75</v>
      </c>
      <c r="BA81" s="249">
        <v>220088.25999999989</v>
      </c>
      <c r="BB81" s="249">
        <v>944511.83000000007</v>
      </c>
      <c r="BC81" s="249">
        <v>81328.679999999935</v>
      </c>
      <c r="BD81" s="249">
        <v>39212.839999999967</v>
      </c>
      <c r="BE81" s="249">
        <v>979579.14999999991</v>
      </c>
      <c r="BF81" s="249">
        <v>4123880.8099999987</v>
      </c>
      <c r="BG81" s="249">
        <v>82339.969999999972</v>
      </c>
      <c r="BH81" s="249">
        <v>-122177.81999999995</v>
      </c>
      <c r="BI81" s="249">
        <v>58011.130000000005</v>
      </c>
      <c r="BJ81" s="249">
        <v>209790.69999999995</v>
      </c>
      <c r="BK81" s="249">
        <v>103279.92000000004</v>
      </c>
      <c r="BL81" s="249">
        <v>103592.32000000001</v>
      </c>
      <c r="BM81" s="249">
        <v>214565.01</v>
      </c>
      <c r="BN81" s="249">
        <v>53758.02999999997</v>
      </c>
      <c r="BO81" s="249">
        <v>50079.75</v>
      </c>
      <c r="BP81" s="249">
        <v>147429.87</v>
      </c>
      <c r="BQ81" s="249">
        <v>-65934.010000000009</v>
      </c>
      <c r="BR81" s="249">
        <v>9224.7599999999802</v>
      </c>
      <c r="BS81" s="249">
        <v>-42067.580000000016</v>
      </c>
      <c r="BT81" s="249">
        <v>-5741.8600000000006</v>
      </c>
      <c r="BU81" s="249">
        <v>-29267.25</v>
      </c>
      <c r="BV81" s="249">
        <v>-44005.390000000014</v>
      </c>
      <c r="BW81" s="249">
        <v>-19361.170000000006</v>
      </c>
      <c r="BX81" s="249">
        <v>-267018.49000000011</v>
      </c>
      <c r="BY81" s="249">
        <v>-54318.97</v>
      </c>
      <c r="BZ81" s="249">
        <v>-78230.660000000033</v>
      </c>
      <c r="CA81" s="249">
        <v>-9880.7299999999814</v>
      </c>
      <c r="CB81" s="249">
        <v>-16779.460000000003</v>
      </c>
      <c r="CC81" s="249">
        <v>47640.399999999994</v>
      </c>
      <c r="CD81" s="249">
        <v>7752.6199999999953</v>
      </c>
      <c r="CE81" s="249">
        <v>8510515.120000001</v>
      </c>
      <c r="CF81" s="249">
        <v>-33215.460000000006</v>
      </c>
      <c r="CG81" s="249">
        <v>-82273.75</v>
      </c>
      <c r="CH81" s="249">
        <v>-74729.03</v>
      </c>
      <c r="CI81" s="249">
        <v>-111422.69</v>
      </c>
      <c r="CJ81" s="249">
        <v>279868.54999999993</v>
      </c>
      <c r="CK81" s="249">
        <v>-53770.05</v>
      </c>
      <c r="CL81" s="249">
        <v>-60721.09</v>
      </c>
      <c r="CM81" s="249">
        <v>-85790.390000000014</v>
      </c>
      <c r="CN81" s="249">
        <v>-91296.44</v>
      </c>
      <c r="CO81" s="249">
        <v>-82481.080000000016</v>
      </c>
      <c r="CP81" s="249">
        <v>-76808.140000000014</v>
      </c>
      <c r="CQ81" s="249">
        <v>-64426.06</v>
      </c>
      <c r="CR81" s="249">
        <v>-53802.75</v>
      </c>
      <c r="CS81" s="249">
        <v>-81932.070000000007</v>
      </c>
      <c r="CT81" s="249">
        <v>-66042.51999999999</v>
      </c>
      <c r="CU81" s="249">
        <v>-10301.839999999997</v>
      </c>
      <c r="CV81" s="249">
        <v>-77679.790000000008</v>
      </c>
      <c r="CW81" s="249">
        <v>-68094.299999999988</v>
      </c>
      <c r="CX81" s="249">
        <v>-72668.659999999974</v>
      </c>
      <c r="CY81" s="249">
        <v>-166481.18</v>
      </c>
      <c r="CZ81" s="249">
        <v>-50621.689999999973</v>
      </c>
      <c r="DA81" s="249">
        <v>-95786.699999999983</v>
      </c>
      <c r="DB81" s="249">
        <v>-107578.06000000003</v>
      </c>
      <c r="DC81" s="249">
        <v>437929.15</v>
      </c>
      <c r="DD81" s="249">
        <v>-79594.12</v>
      </c>
      <c r="DE81" s="249">
        <v>-124174.32</v>
      </c>
      <c r="DF81" s="249">
        <v>-52623.69</v>
      </c>
      <c r="DG81" s="249">
        <v>317700.80999999982</v>
      </c>
      <c r="DH81" s="249">
        <v>-120429.45000000001</v>
      </c>
      <c r="DI81" s="249">
        <v>0</v>
      </c>
      <c r="DJ81" s="249">
        <v>-10180.129999999999</v>
      </c>
      <c r="DK81" s="249">
        <v>-44823.37</v>
      </c>
      <c r="DL81" s="249">
        <v>-56371.670000000006</v>
      </c>
    </row>
    <row r="82" spans="1:116" s="245" customFormat="1" ht="11.25" customHeight="1">
      <c r="A82" s="248" t="s">
        <v>814</v>
      </c>
      <c r="B82" s="249">
        <v>0</v>
      </c>
      <c r="C82" s="249">
        <v>0</v>
      </c>
      <c r="D82" s="249">
        <v>0</v>
      </c>
      <c r="E82" s="249">
        <v>0</v>
      </c>
      <c r="F82" s="249">
        <v>0</v>
      </c>
      <c r="G82" s="249">
        <v>0</v>
      </c>
      <c r="H82" s="249">
        <v>0</v>
      </c>
      <c r="I82" s="249">
        <v>0</v>
      </c>
      <c r="J82" s="249">
        <v>0</v>
      </c>
      <c r="K82" s="249">
        <v>0</v>
      </c>
      <c r="L82" s="249">
        <v>0</v>
      </c>
      <c r="M82" s="249">
        <v>0</v>
      </c>
      <c r="N82" s="249">
        <v>0</v>
      </c>
      <c r="O82" s="249">
        <v>0</v>
      </c>
      <c r="P82" s="249">
        <v>0</v>
      </c>
      <c r="Q82" s="249">
        <v>0</v>
      </c>
      <c r="R82" s="249">
        <v>0</v>
      </c>
      <c r="S82" s="249">
        <v>0</v>
      </c>
      <c r="T82" s="249">
        <v>0</v>
      </c>
      <c r="U82" s="249">
        <v>0</v>
      </c>
      <c r="V82" s="249">
        <v>0</v>
      </c>
      <c r="W82" s="249">
        <v>0</v>
      </c>
      <c r="X82" s="249">
        <v>0</v>
      </c>
      <c r="Y82" s="249">
        <v>0</v>
      </c>
      <c r="Z82" s="249">
        <v>0</v>
      </c>
      <c r="AA82" s="249">
        <v>0</v>
      </c>
      <c r="AB82" s="249">
        <v>0</v>
      </c>
      <c r="AC82" s="249">
        <v>0</v>
      </c>
      <c r="AD82" s="249">
        <v>0</v>
      </c>
      <c r="AE82" s="249">
        <v>0</v>
      </c>
      <c r="AF82" s="249">
        <v>0</v>
      </c>
      <c r="AG82" s="249">
        <v>0</v>
      </c>
      <c r="AH82" s="249">
        <v>0</v>
      </c>
      <c r="AI82" s="249">
        <v>0</v>
      </c>
      <c r="AJ82" s="249">
        <v>0</v>
      </c>
      <c r="AK82" s="249">
        <v>0</v>
      </c>
      <c r="AL82" s="249">
        <v>0</v>
      </c>
      <c r="AM82" s="249">
        <v>0</v>
      </c>
      <c r="AN82" s="249">
        <v>0</v>
      </c>
      <c r="AO82" s="249">
        <v>0</v>
      </c>
      <c r="AP82" s="249">
        <v>0</v>
      </c>
      <c r="AQ82" s="249">
        <v>0</v>
      </c>
      <c r="AR82" s="249">
        <v>0</v>
      </c>
      <c r="AS82" s="249">
        <v>0</v>
      </c>
      <c r="AT82" s="249">
        <v>0</v>
      </c>
      <c r="AU82" s="249">
        <v>0</v>
      </c>
      <c r="AV82" s="249">
        <v>0</v>
      </c>
      <c r="AW82" s="249">
        <v>0</v>
      </c>
      <c r="AX82" s="249">
        <v>0</v>
      </c>
      <c r="AY82" s="249">
        <v>0</v>
      </c>
      <c r="AZ82" s="249">
        <v>0</v>
      </c>
      <c r="BA82" s="249">
        <v>0</v>
      </c>
      <c r="BB82" s="249">
        <v>0</v>
      </c>
      <c r="BC82" s="249">
        <v>0</v>
      </c>
      <c r="BD82" s="249">
        <v>0</v>
      </c>
      <c r="BE82" s="249">
        <v>0</v>
      </c>
      <c r="BF82" s="249">
        <v>0</v>
      </c>
      <c r="BG82" s="249">
        <v>0</v>
      </c>
      <c r="BH82" s="249">
        <v>0</v>
      </c>
      <c r="BI82" s="249">
        <v>0</v>
      </c>
      <c r="BJ82" s="249">
        <v>0</v>
      </c>
      <c r="BK82" s="249">
        <v>0</v>
      </c>
      <c r="BL82" s="249">
        <v>0</v>
      </c>
      <c r="BM82" s="249">
        <v>0</v>
      </c>
      <c r="BN82" s="249">
        <v>0</v>
      </c>
      <c r="BO82" s="249">
        <v>0</v>
      </c>
      <c r="BP82" s="249">
        <v>0</v>
      </c>
      <c r="BQ82" s="249">
        <v>0</v>
      </c>
      <c r="BR82" s="249">
        <v>0</v>
      </c>
      <c r="BS82" s="249">
        <v>0</v>
      </c>
      <c r="BT82" s="249">
        <v>0</v>
      </c>
      <c r="BU82" s="249">
        <v>0</v>
      </c>
      <c r="BV82" s="249">
        <v>0</v>
      </c>
      <c r="BW82" s="249">
        <v>0</v>
      </c>
      <c r="BX82" s="249">
        <v>0</v>
      </c>
      <c r="BY82" s="249">
        <v>0</v>
      </c>
      <c r="BZ82" s="249">
        <v>0</v>
      </c>
      <c r="CA82" s="249">
        <v>0</v>
      </c>
      <c r="CB82" s="249">
        <v>0</v>
      </c>
      <c r="CC82" s="249">
        <v>0</v>
      </c>
      <c r="CD82" s="249">
        <v>0</v>
      </c>
      <c r="CE82" s="249">
        <v>0</v>
      </c>
      <c r="CF82" s="249">
        <v>0</v>
      </c>
      <c r="CG82" s="249">
        <v>0</v>
      </c>
      <c r="CH82" s="249">
        <v>0</v>
      </c>
      <c r="CI82" s="249">
        <v>0</v>
      </c>
      <c r="CJ82" s="249">
        <v>0</v>
      </c>
      <c r="CK82" s="249">
        <v>0</v>
      </c>
      <c r="CL82" s="249">
        <v>0</v>
      </c>
      <c r="CM82" s="249">
        <v>0</v>
      </c>
      <c r="CN82" s="249">
        <v>0</v>
      </c>
      <c r="CO82" s="249">
        <v>0</v>
      </c>
      <c r="CP82" s="249">
        <v>0</v>
      </c>
      <c r="CQ82" s="249">
        <v>0</v>
      </c>
      <c r="CR82" s="249">
        <v>0</v>
      </c>
      <c r="CS82" s="249">
        <v>0</v>
      </c>
      <c r="CT82" s="249">
        <v>0</v>
      </c>
      <c r="CU82" s="249">
        <v>0</v>
      </c>
      <c r="CV82" s="249">
        <v>0</v>
      </c>
      <c r="CW82" s="249">
        <v>0</v>
      </c>
      <c r="CX82" s="249">
        <v>0</v>
      </c>
      <c r="CY82" s="249">
        <v>0</v>
      </c>
      <c r="CZ82" s="249">
        <v>0</v>
      </c>
      <c r="DA82" s="249">
        <v>0</v>
      </c>
      <c r="DB82" s="249">
        <v>0</v>
      </c>
      <c r="DC82" s="249">
        <v>0</v>
      </c>
      <c r="DD82" s="249">
        <v>0</v>
      </c>
      <c r="DE82" s="249">
        <v>0</v>
      </c>
      <c r="DF82" s="249">
        <v>0</v>
      </c>
      <c r="DG82" s="249">
        <v>0</v>
      </c>
      <c r="DH82" s="249">
        <v>0</v>
      </c>
      <c r="DI82" s="249">
        <v>0</v>
      </c>
      <c r="DJ82" s="249">
        <v>0</v>
      </c>
      <c r="DK82" s="249">
        <v>0</v>
      </c>
      <c r="DL82" s="249">
        <v>0</v>
      </c>
    </row>
    <row r="83" spans="1:116" s="245" customFormat="1" ht="11.25" customHeight="1">
      <c r="A83" s="246" t="s">
        <v>815</v>
      </c>
      <c r="B83" s="249">
        <v>0</v>
      </c>
      <c r="C83" s="249">
        <v>0</v>
      </c>
      <c r="D83" s="249">
        <v>0</v>
      </c>
      <c r="E83" s="249">
        <v>0</v>
      </c>
      <c r="F83" s="249">
        <v>0</v>
      </c>
      <c r="G83" s="249">
        <v>0</v>
      </c>
      <c r="H83" s="249">
        <v>0</v>
      </c>
      <c r="I83" s="249">
        <v>0</v>
      </c>
      <c r="J83" s="249">
        <v>0</v>
      </c>
      <c r="K83" s="249">
        <v>0</v>
      </c>
      <c r="L83" s="249">
        <v>0</v>
      </c>
      <c r="M83" s="249">
        <v>0</v>
      </c>
      <c r="N83" s="249">
        <v>0</v>
      </c>
      <c r="O83" s="249">
        <v>0</v>
      </c>
      <c r="P83" s="249">
        <v>0</v>
      </c>
      <c r="Q83" s="249">
        <v>0</v>
      </c>
      <c r="R83" s="249">
        <v>0</v>
      </c>
      <c r="S83" s="249">
        <v>0</v>
      </c>
      <c r="T83" s="249">
        <v>0</v>
      </c>
      <c r="U83" s="249">
        <v>0</v>
      </c>
      <c r="V83" s="249">
        <v>0</v>
      </c>
      <c r="W83" s="249">
        <v>0</v>
      </c>
      <c r="X83" s="249">
        <v>0</v>
      </c>
      <c r="Y83" s="249">
        <v>0</v>
      </c>
      <c r="Z83" s="249">
        <v>0</v>
      </c>
      <c r="AA83" s="249">
        <v>0</v>
      </c>
      <c r="AB83" s="249">
        <v>0</v>
      </c>
      <c r="AC83" s="249">
        <v>0</v>
      </c>
      <c r="AD83" s="249">
        <v>0</v>
      </c>
      <c r="AE83" s="249">
        <v>0</v>
      </c>
      <c r="AF83" s="249">
        <v>0</v>
      </c>
      <c r="AG83" s="249">
        <v>0</v>
      </c>
      <c r="AH83" s="249">
        <v>0</v>
      </c>
      <c r="AI83" s="249">
        <v>0</v>
      </c>
      <c r="AJ83" s="249">
        <v>0</v>
      </c>
      <c r="AK83" s="249">
        <v>0</v>
      </c>
      <c r="AL83" s="249">
        <v>0</v>
      </c>
      <c r="AM83" s="249">
        <v>0</v>
      </c>
      <c r="AN83" s="249">
        <v>0</v>
      </c>
      <c r="AO83" s="249">
        <v>0</v>
      </c>
      <c r="AP83" s="249">
        <v>0</v>
      </c>
      <c r="AQ83" s="249">
        <v>0</v>
      </c>
      <c r="AR83" s="249">
        <v>0</v>
      </c>
      <c r="AS83" s="249">
        <v>0</v>
      </c>
      <c r="AT83" s="249">
        <v>0</v>
      </c>
      <c r="AU83" s="249">
        <v>0</v>
      </c>
      <c r="AV83" s="249">
        <v>0</v>
      </c>
      <c r="AW83" s="249">
        <v>0</v>
      </c>
      <c r="AX83" s="249">
        <v>0</v>
      </c>
      <c r="AY83" s="249">
        <v>0</v>
      </c>
      <c r="AZ83" s="249">
        <v>0</v>
      </c>
      <c r="BA83" s="249">
        <v>0</v>
      </c>
      <c r="BB83" s="249">
        <v>0</v>
      </c>
      <c r="BC83" s="249">
        <v>0</v>
      </c>
      <c r="BD83" s="249">
        <v>0</v>
      </c>
      <c r="BE83" s="249">
        <v>0</v>
      </c>
      <c r="BF83" s="249">
        <v>0</v>
      </c>
      <c r="BG83" s="249">
        <v>0</v>
      </c>
      <c r="BH83" s="249">
        <v>0</v>
      </c>
      <c r="BI83" s="249">
        <v>0</v>
      </c>
      <c r="BJ83" s="249">
        <v>0</v>
      </c>
      <c r="BK83" s="249">
        <v>0</v>
      </c>
      <c r="BL83" s="249">
        <v>0</v>
      </c>
      <c r="BM83" s="249">
        <v>0</v>
      </c>
      <c r="BN83" s="249">
        <v>0</v>
      </c>
      <c r="BO83" s="249">
        <v>0</v>
      </c>
      <c r="BP83" s="249">
        <v>0</v>
      </c>
      <c r="BQ83" s="249">
        <v>0</v>
      </c>
      <c r="BR83" s="249">
        <v>0</v>
      </c>
      <c r="BS83" s="249">
        <v>0</v>
      </c>
      <c r="BT83" s="249">
        <v>0</v>
      </c>
      <c r="BU83" s="249">
        <v>0</v>
      </c>
      <c r="BV83" s="249">
        <v>0</v>
      </c>
      <c r="BW83" s="249">
        <v>0</v>
      </c>
      <c r="BX83" s="249">
        <v>0</v>
      </c>
      <c r="BY83" s="249">
        <v>0</v>
      </c>
      <c r="BZ83" s="249">
        <v>0</v>
      </c>
      <c r="CA83" s="249">
        <v>0</v>
      </c>
      <c r="CB83" s="249">
        <v>0</v>
      </c>
      <c r="CC83" s="249">
        <v>0</v>
      </c>
      <c r="CD83" s="249">
        <v>0</v>
      </c>
      <c r="CE83" s="249">
        <v>0</v>
      </c>
      <c r="CF83" s="249">
        <v>0</v>
      </c>
      <c r="CG83" s="249">
        <v>0</v>
      </c>
      <c r="CH83" s="249">
        <v>0</v>
      </c>
      <c r="CI83" s="249">
        <v>0</v>
      </c>
      <c r="CJ83" s="249">
        <v>0</v>
      </c>
      <c r="CK83" s="249">
        <v>0</v>
      </c>
      <c r="CL83" s="249">
        <v>0</v>
      </c>
      <c r="CM83" s="249">
        <v>0</v>
      </c>
      <c r="CN83" s="249">
        <v>0</v>
      </c>
      <c r="CO83" s="249">
        <v>0</v>
      </c>
      <c r="CP83" s="249">
        <v>0</v>
      </c>
      <c r="CQ83" s="249">
        <v>0</v>
      </c>
      <c r="CR83" s="249">
        <v>0</v>
      </c>
      <c r="CS83" s="249">
        <v>0</v>
      </c>
      <c r="CT83" s="249">
        <v>0</v>
      </c>
      <c r="CU83" s="249">
        <v>0</v>
      </c>
      <c r="CV83" s="249">
        <v>0</v>
      </c>
      <c r="CW83" s="249">
        <v>0</v>
      </c>
      <c r="CX83" s="249">
        <v>0</v>
      </c>
      <c r="CY83" s="249">
        <v>0</v>
      </c>
      <c r="CZ83" s="249">
        <v>0</v>
      </c>
      <c r="DA83" s="249">
        <v>0</v>
      </c>
      <c r="DB83" s="249">
        <v>0</v>
      </c>
      <c r="DC83" s="249">
        <v>0</v>
      </c>
      <c r="DD83" s="249">
        <v>0</v>
      </c>
      <c r="DE83" s="249">
        <v>0</v>
      </c>
      <c r="DF83" s="249">
        <v>0</v>
      </c>
      <c r="DG83" s="249">
        <v>0</v>
      </c>
      <c r="DH83" s="249">
        <v>0</v>
      </c>
      <c r="DI83" s="249">
        <v>0</v>
      </c>
      <c r="DJ83" s="249">
        <v>0</v>
      </c>
      <c r="DK83" s="249">
        <v>0</v>
      </c>
      <c r="DL83" s="249">
        <v>0</v>
      </c>
    </row>
    <row r="84" spans="1:116" s="245" customFormat="1" ht="11.25" customHeight="1">
      <c r="A84" s="248" t="s">
        <v>816</v>
      </c>
      <c r="B84" s="249">
        <v>-30248446.429999962</v>
      </c>
      <c r="C84" s="249">
        <v>-174273.84000005946</v>
      </c>
      <c r="D84" s="249">
        <v>-1488381.1300000059</v>
      </c>
      <c r="E84" s="249">
        <v>1224163.169999999</v>
      </c>
      <c r="F84" s="249">
        <v>260943.5299999998</v>
      </c>
      <c r="G84" s="249">
        <v>-36078014.609999985</v>
      </c>
      <c r="H84" s="249">
        <v>6007116.4500000924</v>
      </c>
      <c r="I84" s="249">
        <v>-35740704.460000023</v>
      </c>
      <c r="J84" s="249">
        <v>3.7199999999720603</v>
      </c>
      <c r="K84" s="249">
        <v>0</v>
      </c>
      <c r="L84" s="249">
        <v>-8232351.8599999994</v>
      </c>
      <c r="M84" s="249">
        <v>-2770521.2200000007</v>
      </c>
      <c r="N84" s="249">
        <v>7566047.4999999981</v>
      </c>
      <c r="O84" s="249">
        <v>-1263530.4900000002</v>
      </c>
      <c r="P84" s="249">
        <v>-288903.67000000016</v>
      </c>
      <c r="Q84" s="249">
        <v>-286605.80000000005</v>
      </c>
      <c r="R84" s="249">
        <v>0</v>
      </c>
      <c r="S84" s="249">
        <v>-810927.20000000019</v>
      </c>
      <c r="T84" s="249">
        <v>41653219.640000015</v>
      </c>
      <c r="U84" s="249">
        <v>-3158299.2199999997</v>
      </c>
      <c r="V84" s="249">
        <v>8877048.6699999999</v>
      </c>
      <c r="W84" s="249">
        <v>3488050.5400000028</v>
      </c>
      <c r="X84" s="249">
        <v>-1965198.3499999996</v>
      </c>
      <c r="Y84" s="249">
        <v>-4846494.9499999993</v>
      </c>
      <c r="Z84" s="249">
        <v>-11082443.149999991</v>
      </c>
      <c r="AA84" s="249">
        <v>454984.6</v>
      </c>
      <c r="AB84" s="249">
        <v>-1162320.4499999997</v>
      </c>
      <c r="AC84" s="249">
        <v>99269.270000000019</v>
      </c>
      <c r="AD84" s="249">
        <v>-861689.19</v>
      </c>
      <c r="AE84" s="249">
        <v>-159197.75</v>
      </c>
      <c r="AF84" s="249">
        <v>-258123.09999999986</v>
      </c>
      <c r="AG84" s="249">
        <v>-277079.34000000008</v>
      </c>
      <c r="AH84" s="249">
        <v>-151380.65999999997</v>
      </c>
      <c r="AI84" s="249">
        <v>0</v>
      </c>
      <c r="AJ84" s="249">
        <v>1073317.4099999999</v>
      </c>
      <c r="AK84" s="249">
        <v>286044.1100000001</v>
      </c>
      <c r="AL84" s="249">
        <v>2900824.7300000004</v>
      </c>
      <c r="AM84" s="249">
        <v>3305861.2499999991</v>
      </c>
      <c r="AN84" s="249">
        <v>-231940.74</v>
      </c>
      <c r="AO84" s="249">
        <v>-56962.929999999993</v>
      </c>
      <c r="AP84" s="249">
        <v>-4389607.8900000006</v>
      </c>
      <c r="AQ84" s="249">
        <v>-320915.10000000009</v>
      </c>
      <c r="AR84" s="249">
        <v>29530622.480000004</v>
      </c>
      <c r="AS84" s="249">
        <v>-317038.2100000002</v>
      </c>
      <c r="AT84" s="249">
        <v>17150158.360000014</v>
      </c>
      <c r="AU84" s="249">
        <v>574056.09999999963</v>
      </c>
      <c r="AV84" s="249">
        <v>227440.6799999997</v>
      </c>
      <c r="AW84" s="249">
        <v>504327.33999999985</v>
      </c>
      <c r="AX84" s="249">
        <v>97167.030000000261</v>
      </c>
      <c r="AY84" s="249">
        <v>853651.66000000015</v>
      </c>
      <c r="AZ84" s="249">
        <v>782339.75</v>
      </c>
      <c r="BA84" s="249">
        <v>220088.25999999989</v>
      </c>
      <c r="BB84" s="249">
        <v>944511.83000000007</v>
      </c>
      <c r="BC84" s="249">
        <v>81328.679999999935</v>
      </c>
      <c r="BD84" s="249">
        <v>39212.839999999967</v>
      </c>
      <c r="BE84" s="249">
        <v>979579.14999999991</v>
      </c>
      <c r="BF84" s="249">
        <v>4123880.8099999987</v>
      </c>
      <c r="BG84" s="249">
        <v>82339.969999999972</v>
      </c>
      <c r="BH84" s="249">
        <v>-122177.81999999995</v>
      </c>
      <c r="BI84" s="249">
        <v>58011.130000000005</v>
      </c>
      <c r="BJ84" s="249">
        <v>209790.69999999995</v>
      </c>
      <c r="BK84" s="249">
        <v>103279.92000000004</v>
      </c>
      <c r="BL84" s="249">
        <v>103592.32000000001</v>
      </c>
      <c r="BM84" s="249">
        <v>214565.01</v>
      </c>
      <c r="BN84" s="249">
        <v>53758.02999999997</v>
      </c>
      <c r="BO84" s="249">
        <v>50079.75</v>
      </c>
      <c r="BP84" s="249">
        <v>147429.87</v>
      </c>
      <c r="BQ84" s="249">
        <v>-65934.010000000009</v>
      </c>
      <c r="BR84" s="249">
        <v>9224.7599999999802</v>
      </c>
      <c r="BS84" s="249">
        <v>-42067.580000000016</v>
      </c>
      <c r="BT84" s="249">
        <v>-5741.8600000000006</v>
      </c>
      <c r="BU84" s="249">
        <v>-29267.25</v>
      </c>
      <c r="BV84" s="249">
        <v>-44005.390000000014</v>
      </c>
      <c r="BW84" s="249">
        <v>-19361.170000000006</v>
      </c>
      <c r="BX84" s="249">
        <v>-267018.49000000011</v>
      </c>
      <c r="BY84" s="249">
        <v>-54318.97</v>
      </c>
      <c r="BZ84" s="249">
        <v>-78230.660000000033</v>
      </c>
      <c r="CA84" s="249">
        <v>-9880.7299999999814</v>
      </c>
      <c r="CB84" s="249">
        <v>-16779.460000000003</v>
      </c>
      <c r="CC84" s="249">
        <v>47640.399999999994</v>
      </c>
      <c r="CD84" s="249">
        <v>7752.6199999999953</v>
      </c>
      <c r="CE84" s="249">
        <v>8510515.120000001</v>
      </c>
      <c r="CF84" s="249">
        <v>-33215.460000000006</v>
      </c>
      <c r="CG84" s="249">
        <v>-82273.75</v>
      </c>
      <c r="CH84" s="249">
        <v>-74729.03</v>
      </c>
      <c r="CI84" s="249">
        <v>-111422.69</v>
      </c>
      <c r="CJ84" s="249">
        <v>279868.54999999993</v>
      </c>
      <c r="CK84" s="249">
        <v>-53770.05</v>
      </c>
      <c r="CL84" s="249">
        <v>-60721.09</v>
      </c>
      <c r="CM84" s="249">
        <v>-85790.390000000014</v>
      </c>
      <c r="CN84" s="249">
        <v>-91296.44</v>
      </c>
      <c r="CO84" s="249">
        <v>-82481.080000000016</v>
      </c>
      <c r="CP84" s="249">
        <v>-76808.140000000014</v>
      </c>
      <c r="CQ84" s="249">
        <v>-64426.06</v>
      </c>
      <c r="CR84" s="249">
        <v>-53802.75</v>
      </c>
      <c r="CS84" s="249">
        <v>-81932.070000000007</v>
      </c>
      <c r="CT84" s="249">
        <v>-66042.51999999999</v>
      </c>
      <c r="CU84" s="249">
        <v>-10301.839999999997</v>
      </c>
      <c r="CV84" s="249">
        <v>-77679.790000000008</v>
      </c>
      <c r="CW84" s="249">
        <v>-68094.299999999988</v>
      </c>
      <c r="CX84" s="249">
        <v>-72668.659999999974</v>
      </c>
      <c r="CY84" s="249">
        <v>-166481.18</v>
      </c>
      <c r="CZ84" s="249">
        <v>-50621.689999999973</v>
      </c>
      <c r="DA84" s="249">
        <v>-95786.699999999983</v>
      </c>
      <c r="DB84" s="249">
        <v>-107578.06000000003</v>
      </c>
      <c r="DC84" s="249">
        <v>437929.15</v>
      </c>
      <c r="DD84" s="249">
        <v>-79594.12</v>
      </c>
      <c r="DE84" s="249">
        <v>-124174.32</v>
      </c>
      <c r="DF84" s="249">
        <v>-52623.69</v>
      </c>
      <c r="DG84" s="249">
        <v>317700.80999999982</v>
      </c>
      <c r="DH84" s="249">
        <v>-120429.45000000001</v>
      </c>
      <c r="DI84" s="249">
        <v>0</v>
      </c>
      <c r="DJ84" s="249">
        <v>-10180.129999999999</v>
      </c>
      <c r="DK84" s="249">
        <v>-44823.37</v>
      </c>
      <c r="DL84" s="249">
        <v>-56371.670000000006</v>
      </c>
    </row>
    <row r="85" spans="1:116" s="245" customFormat="1" ht="11.25" customHeight="1">
      <c r="A85" s="248" t="s">
        <v>817</v>
      </c>
      <c r="B85" s="249">
        <v>0</v>
      </c>
      <c r="C85" s="249">
        <v>0</v>
      </c>
      <c r="D85" s="249">
        <v>0</v>
      </c>
      <c r="E85" s="249">
        <v>0</v>
      </c>
      <c r="F85" s="249">
        <v>0</v>
      </c>
      <c r="G85" s="249">
        <v>0</v>
      </c>
      <c r="H85" s="249">
        <v>0</v>
      </c>
      <c r="I85" s="249">
        <v>0</v>
      </c>
      <c r="J85" s="249">
        <v>0</v>
      </c>
      <c r="K85" s="249">
        <v>0</v>
      </c>
      <c r="L85" s="249">
        <v>0</v>
      </c>
      <c r="M85" s="249">
        <v>0</v>
      </c>
      <c r="N85" s="249">
        <v>0</v>
      </c>
      <c r="O85" s="249">
        <v>0</v>
      </c>
      <c r="P85" s="249">
        <v>0</v>
      </c>
      <c r="Q85" s="249">
        <v>0</v>
      </c>
      <c r="R85" s="249">
        <v>0</v>
      </c>
      <c r="S85" s="249">
        <v>0</v>
      </c>
      <c r="T85" s="249">
        <v>0</v>
      </c>
      <c r="U85" s="249">
        <v>0</v>
      </c>
      <c r="V85" s="249">
        <v>0</v>
      </c>
      <c r="W85" s="249">
        <v>0</v>
      </c>
      <c r="X85" s="249">
        <v>0</v>
      </c>
      <c r="Y85" s="249">
        <v>0</v>
      </c>
      <c r="Z85" s="249">
        <v>0</v>
      </c>
      <c r="AA85" s="249">
        <v>0</v>
      </c>
      <c r="AB85" s="249">
        <v>0</v>
      </c>
      <c r="AC85" s="249">
        <v>0</v>
      </c>
      <c r="AD85" s="249">
        <v>0</v>
      </c>
      <c r="AE85" s="249">
        <v>0</v>
      </c>
      <c r="AF85" s="249">
        <v>0</v>
      </c>
      <c r="AG85" s="249">
        <v>0</v>
      </c>
      <c r="AH85" s="249">
        <v>0</v>
      </c>
      <c r="AI85" s="249">
        <v>0</v>
      </c>
      <c r="AJ85" s="249">
        <v>0</v>
      </c>
      <c r="AK85" s="249">
        <v>0</v>
      </c>
      <c r="AL85" s="249">
        <v>0</v>
      </c>
      <c r="AM85" s="249">
        <v>0</v>
      </c>
      <c r="AN85" s="249">
        <v>0</v>
      </c>
      <c r="AO85" s="249">
        <v>0</v>
      </c>
      <c r="AP85" s="249">
        <v>0</v>
      </c>
      <c r="AQ85" s="249">
        <v>0</v>
      </c>
      <c r="AR85" s="249">
        <v>0</v>
      </c>
      <c r="AS85" s="249">
        <v>0</v>
      </c>
      <c r="AT85" s="249">
        <v>0</v>
      </c>
      <c r="AU85" s="249">
        <v>0</v>
      </c>
      <c r="AV85" s="249">
        <v>0</v>
      </c>
      <c r="AW85" s="249">
        <v>0</v>
      </c>
      <c r="AX85" s="249">
        <v>0</v>
      </c>
      <c r="AY85" s="249">
        <v>0</v>
      </c>
      <c r="AZ85" s="249">
        <v>0</v>
      </c>
      <c r="BA85" s="249">
        <v>0</v>
      </c>
      <c r="BB85" s="249">
        <v>0</v>
      </c>
      <c r="BC85" s="249">
        <v>0</v>
      </c>
      <c r="BD85" s="249">
        <v>0</v>
      </c>
      <c r="BE85" s="249">
        <v>0</v>
      </c>
      <c r="BF85" s="249">
        <v>0</v>
      </c>
      <c r="BG85" s="249">
        <v>0</v>
      </c>
      <c r="BH85" s="249">
        <v>0</v>
      </c>
      <c r="BI85" s="249">
        <v>0</v>
      </c>
      <c r="BJ85" s="249">
        <v>0</v>
      </c>
      <c r="BK85" s="249">
        <v>0</v>
      </c>
      <c r="BL85" s="249">
        <v>0</v>
      </c>
      <c r="BM85" s="249">
        <v>0</v>
      </c>
      <c r="BN85" s="249">
        <v>0</v>
      </c>
      <c r="BO85" s="249">
        <v>0</v>
      </c>
      <c r="BP85" s="249">
        <v>0</v>
      </c>
      <c r="BQ85" s="249">
        <v>0</v>
      </c>
      <c r="BR85" s="249">
        <v>0</v>
      </c>
      <c r="BS85" s="249">
        <v>0</v>
      </c>
      <c r="BT85" s="249">
        <v>0</v>
      </c>
      <c r="BU85" s="249">
        <v>0</v>
      </c>
      <c r="BV85" s="249">
        <v>0</v>
      </c>
      <c r="BW85" s="249">
        <v>0</v>
      </c>
      <c r="BX85" s="249">
        <v>0</v>
      </c>
      <c r="BY85" s="249">
        <v>0</v>
      </c>
      <c r="BZ85" s="249">
        <v>0</v>
      </c>
      <c r="CA85" s="249">
        <v>0</v>
      </c>
      <c r="CB85" s="249">
        <v>0</v>
      </c>
      <c r="CC85" s="249">
        <v>0</v>
      </c>
      <c r="CD85" s="249">
        <v>0</v>
      </c>
      <c r="CE85" s="249">
        <v>0</v>
      </c>
      <c r="CF85" s="249">
        <v>0</v>
      </c>
      <c r="CG85" s="249">
        <v>0</v>
      </c>
      <c r="CH85" s="249">
        <v>0</v>
      </c>
      <c r="CI85" s="249">
        <v>0</v>
      </c>
      <c r="CJ85" s="249">
        <v>0</v>
      </c>
      <c r="CK85" s="249">
        <v>0</v>
      </c>
      <c r="CL85" s="249">
        <v>0</v>
      </c>
      <c r="CM85" s="249">
        <v>0</v>
      </c>
      <c r="CN85" s="249">
        <v>0</v>
      </c>
      <c r="CO85" s="249">
        <v>0</v>
      </c>
      <c r="CP85" s="249">
        <v>0</v>
      </c>
      <c r="CQ85" s="249">
        <v>0</v>
      </c>
      <c r="CR85" s="249">
        <v>0</v>
      </c>
      <c r="CS85" s="249">
        <v>0</v>
      </c>
      <c r="CT85" s="249">
        <v>0</v>
      </c>
      <c r="CU85" s="249">
        <v>0</v>
      </c>
      <c r="CV85" s="249">
        <v>0</v>
      </c>
      <c r="CW85" s="249">
        <v>0</v>
      </c>
      <c r="CX85" s="249">
        <v>0</v>
      </c>
      <c r="CY85" s="249">
        <v>0</v>
      </c>
      <c r="CZ85" s="249">
        <v>0</v>
      </c>
      <c r="DA85" s="249">
        <v>0</v>
      </c>
      <c r="DB85" s="249">
        <v>0</v>
      </c>
      <c r="DC85" s="249">
        <v>0</v>
      </c>
      <c r="DD85" s="249">
        <v>0</v>
      </c>
      <c r="DE85" s="249">
        <v>0</v>
      </c>
      <c r="DF85" s="249">
        <v>0</v>
      </c>
      <c r="DG85" s="249">
        <v>0</v>
      </c>
      <c r="DH85" s="249">
        <v>0</v>
      </c>
      <c r="DI85" s="249">
        <v>0</v>
      </c>
      <c r="DJ85" s="249">
        <v>0</v>
      </c>
      <c r="DK85" s="249">
        <v>0</v>
      </c>
      <c r="DL85" s="249">
        <v>0</v>
      </c>
    </row>
    <row r="86" spans="1:116" s="245" customFormat="1" ht="11.25" customHeight="1">
      <c r="A86" s="246" t="s">
        <v>818</v>
      </c>
      <c r="B86" s="249">
        <v>0</v>
      </c>
      <c r="C86" s="249">
        <v>0</v>
      </c>
      <c r="D86" s="249">
        <v>0</v>
      </c>
      <c r="E86" s="249">
        <v>0</v>
      </c>
      <c r="F86" s="249">
        <v>0</v>
      </c>
      <c r="G86" s="249">
        <v>0</v>
      </c>
      <c r="H86" s="249">
        <v>0</v>
      </c>
      <c r="I86" s="249">
        <v>0</v>
      </c>
      <c r="J86" s="249">
        <v>0</v>
      </c>
      <c r="K86" s="249">
        <v>0</v>
      </c>
      <c r="L86" s="249">
        <v>0</v>
      </c>
      <c r="M86" s="249">
        <v>0</v>
      </c>
      <c r="N86" s="249">
        <v>0</v>
      </c>
      <c r="O86" s="249">
        <v>0</v>
      </c>
      <c r="P86" s="249">
        <v>0</v>
      </c>
      <c r="Q86" s="249">
        <v>0</v>
      </c>
      <c r="R86" s="249">
        <v>0</v>
      </c>
      <c r="S86" s="249">
        <v>0</v>
      </c>
      <c r="T86" s="249">
        <v>0</v>
      </c>
      <c r="U86" s="249">
        <v>0</v>
      </c>
      <c r="V86" s="249">
        <v>0</v>
      </c>
      <c r="W86" s="249">
        <v>0</v>
      </c>
      <c r="X86" s="249">
        <v>0</v>
      </c>
      <c r="Y86" s="249">
        <v>0</v>
      </c>
      <c r="Z86" s="249">
        <v>0</v>
      </c>
      <c r="AA86" s="249">
        <v>0</v>
      </c>
      <c r="AB86" s="249">
        <v>0</v>
      </c>
      <c r="AC86" s="249">
        <v>0</v>
      </c>
      <c r="AD86" s="249">
        <v>0</v>
      </c>
      <c r="AE86" s="249">
        <v>0</v>
      </c>
      <c r="AF86" s="249">
        <v>0</v>
      </c>
      <c r="AG86" s="249">
        <v>0</v>
      </c>
      <c r="AH86" s="249">
        <v>0</v>
      </c>
      <c r="AI86" s="249">
        <v>0</v>
      </c>
      <c r="AJ86" s="249">
        <v>0</v>
      </c>
      <c r="AK86" s="249">
        <v>0</v>
      </c>
      <c r="AL86" s="249">
        <v>0</v>
      </c>
      <c r="AM86" s="249">
        <v>0</v>
      </c>
      <c r="AN86" s="249">
        <v>0</v>
      </c>
      <c r="AO86" s="249">
        <v>0</v>
      </c>
      <c r="AP86" s="249">
        <v>0</v>
      </c>
      <c r="AQ86" s="249">
        <v>0</v>
      </c>
      <c r="AR86" s="249">
        <v>0</v>
      </c>
      <c r="AS86" s="249">
        <v>0</v>
      </c>
      <c r="AT86" s="249">
        <v>0</v>
      </c>
      <c r="AU86" s="249">
        <v>0</v>
      </c>
      <c r="AV86" s="249">
        <v>0</v>
      </c>
      <c r="AW86" s="249">
        <v>0</v>
      </c>
      <c r="AX86" s="249">
        <v>0</v>
      </c>
      <c r="AY86" s="249">
        <v>0</v>
      </c>
      <c r="AZ86" s="249">
        <v>0</v>
      </c>
      <c r="BA86" s="249">
        <v>0</v>
      </c>
      <c r="BB86" s="249">
        <v>0</v>
      </c>
      <c r="BC86" s="249">
        <v>0</v>
      </c>
      <c r="BD86" s="249">
        <v>0</v>
      </c>
      <c r="BE86" s="249">
        <v>0</v>
      </c>
      <c r="BF86" s="249">
        <v>0</v>
      </c>
      <c r="BG86" s="249">
        <v>0</v>
      </c>
      <c r="BH86" s="249">
        <v>0</v>
      </c>
      <c r="BI86" s="249">
        <v>0</v>
      </c>
      <c r="BJ86" s="249">
        <v>0</v>
      </c>
      <c r="BK86" s="249">
        <v>0</v>
      </c>
      <c r="BL86" s="249">
        <v>0</v>
      </c>
      <c r="BM86" s="249">
        <v>0</v>
      </c>
      <c r="BN86" s="249">
        <v>0</v>
      </c>
      <c r="BO86" s="249">
        <v>0</v>
      </c>
      <c r="BP86" s="249">
        <v>0</v>
      </c>
      <c r="BQ86" s="249">
        <v>0</v>
      </c>
      <c r="BR86" s="249">
        <v>0</v>
      </c>
      <c r="BS86" s="249">
        <v>0</v>
      </c>
      <c r="BT86" s="249">
        <v>0</v>
      </c>
      <c r="BU86" s="249">
        <v>0</v>
      </c>
      <c r="BV86" s="249">
        <v>0</v>
      </c>
      <c r="BW86" s="249">
        <v>0</v>
      </c>
      <c r="BX86" s="249">
        <v>0</v>
      </c>
      <c r="BY86" s="249">
        <v>0</v>
      </c>
      <c r="BZ86" s="249">
        <v>0</v>
      </c>
      <c r="CA86" s="249">
        <v>0</v>
      </c>
      <c r="CB86" s="249">
        <v>0</v>
      </c>
      <c r="CC86" s="249">
        <v>0</v>
      </c>
      <c r="CD86" s="249">
        <v>0</v>
      </c>
      <c r="CE86" s="249">
        <v>0</v>
      </c>
      <c r="CF86" s="249">
        <v>0</v>
      </c>
      <c r="CG86" s="249">
        <v>0</v>
      </c>
      <c r="CH86" s="249">
        <v>0</v>
      </c>
      <c r="CI86" s="249">
        <v>0</v>
      </c>
      <c r="CJ86" s="249">
        <v>0</v>
      </c>
      <c r="CK86" s="249">
        <v>0</v>
      </c>
      <c r="CL86" s="249">
        <v>0</v>
      </c>
      <c r="CM86" s="249">
        <v>0</v>
      </c>
      <c r="CN86" s="249">
        <v>0</v>
      </c>
      <c r="CO86" s="249">
        <v>0</v>
      </c>
      <c r="CP86" s="249">
        <v>0</v>
      </c>
      <c r="CQ86" s="249">
        <v>0</v>
      </c>
      <c r="CR86" s="249">
        <v>0</v>
      </c>
      <c r="CS86" s="249">
        <v>0</v>
      </c>
      <c r="CT86" s="249">
        <v>0</v>
      </c>
      <c r="CU86" s="249">
        <v>0</v>
      </c>
      <c r="CV86" s="249">
        <v>0</v>
      </c>
      <c r="CW86" s="249">
        <v>0</v>
      </c>
      <c r="CX86" s="249">
        <v>0</v>
      </c>
      <c r="CY86" s="249">
        <v>0</v>
      </c>
      <c r="CZ86" s="249">
        <v>0</v>
      </c>
      <c r="DA86" s="249">
        <v>0</v>
      </c>
      <c r="DB86" s="249">
        <v>0</v>
      </c>
      <c r="DC86" s="249">
        <v>0</v>
      </c>
      <c r="DD86" s="249">
        <v>0</v>
      </c>
      <c r="DE86" s="249">
        <v>0</v>
      </c>
      <c r="DF86" s="249">
        <v>0</v>
      </c>
      <c r="DG86" s="249">
        <v>0</v>
      </c>
      <c r="DH86" s="249">
        <v>0</v>
      </c>
      <c r="DI86" s="249">
        <v>0</v>
      </c>
      <c r="DJ86" s="249">
        <v>0</v>
      </c>
      <c r="DK86" s="249">
        <v>0</v>
      </c>
      <c r="DL86" s="249">
        <v>0</v>
      </c>
    </row>
    <row r="87" spans="1:116" s="245" customFormat="1" ht="11.25" customHeight="1">
      <c r="A87" s="248" t="s">
        <v>819</v>
      </c>
      <c r="B87" s="249">
        <v>0</v>
      </c>
      <c r="C87" s="249">
        <v>0</v>
      </c>
      <c r="D87" s="249">
        <v>0</v>
      </c>
      <c r="E87" s="249">
        <v>-40</v>
      </c>
      <c r="F87" s="249">
        <v>0</v>
      </c>
      <c r="G87" s="249">
        <v>0</v>
      </c>
      <c r="H87" s="249">
        <v>40</v>
      </c>
      <c r="I87" s="249">
        <v>0</v>
      </c>
      <c r="J87" s="249">
        <v>0</v>
      </c>
      <c r="K87" s="249">
        <v>0</v>
      </c>
      <c r="L87" s="249">
        <v>0</v>
      </c>
      <c r="M87" s="249">
        <v>0</v>
      </c>
      <c r="N87" s="249">
        <v>0</v>
      </c>
      <c r="O87" s="249">
        <v>0</v>
      </c>
      <c r="P87" s="249">
        <v>0</v>
      </c>
      <c r="Q87" s="249">
        <v>0</v>
      </c>
      <c r="R87" s="249">
        <v>0</v>
      </c>
      <c r="S87" s="249">
        <v>0</v>
      </c>
      <c r="T87" s="249">
        <v>0</v>
      </c>
      <c r="U87" s="249">
        <v>0</v>
      </c>
      <c r="V87" s="249">
        <v>0</v>
      </c>
      <c r="W87" s="249">
        <v>0</v>
      </c>
      <c r="X87" s="249">
        <v>0</v>
      </c>
      <c r="Y87" s="249">
        <v>0</v>
      </c>
      <c r="Z87" s="249">
        <v>0</v>
      </c>
      <c r="AA87" s="249">
        <v>0</v>
      </c>
      <c r="AB87" s="249">
        <v>0</v>
      </c>
      <c r="AC87" s="249">
        <v>0</v>
      </c>
      <c r="AD87" s="249">
        <v>0</v>
      </c>
      <c r="AE87" s="249">
        <v>0</v>
      </c>
      <c r="AF87" s="249">
        <v>0</v>
      </c>
      <c r="AG87" s="249">
        <v>0</v>
      </c>
      <c r="AH87" s="249">
        <v>0</v>
      </c>
      <c r="AI87" s="249">
        <v>0</v>
      </c>
      <c r="AJ87" s="249">
        <v>0</v>
      </c>
      <c r="AK87" s="249">
        <v>0</v>
      </c>
      <c r="AL87" s="249">
        <v>0</v>
      </c>
      <c r="AM87" s="249">
        <v>0</v>
      </c>
      <c r="AN87" s="249">
        <v>0</v>
      </c>
      <c r="AO87" s="249">
        <v>0</v>
      </c>
      <c r="AP87" s="249">
        <v>0</v>
      </c>
      <c r="AQ87" s="249">
        <v>0</v>
      </c>
      <c r="AR87" s="249">
        <v>0</v>
      </c>
      <c r="AS87" s="249">
        <v>0</v>
      </c>
      <c r="AT87" s="249">
        <v>0</v>
      </c>
      <c r="AU87" s="249">
        <v>0</v>
      </c>
      <c r="AV87" s="249">
        <v>0</v>
      </c>
      <c r="AW87" s="249">
        <v>0</v>
      </c>
      <c r="AX87" s="249">
        <v>0</v>
      </c>
      <c r="AY87" s="249">
        <v>0</v>
      </c>
      <c r="AZ87" s="249">
        <v>0</v>
      </c>
      <c r="BA87" s="249">
        <v>0</v>
      </c>
      <c r="BB87" s="249">
        <v>0</v>
      </c>
      <c r="BC87" s="249">
        <v>0</v>
      </c>
      <c r="BD87" s="249">
        <v>0</v>
      </c>
      <c r="BE87" s="249">
        <v>0</v>
      </c>
      <c r="BF87" s="249">
        <v>0</v>
      </c>
      <c r="BG87" s="249">
        <v>0</v>
      </c>
      <c r="BH87" s="249">
        <v>0</v>
      </c>
      <c r="BI87" s="249">
        <v>0</v>
      </c>
      <c r="BJ87" s="249">
        <v>0</v>
      </c>
      <c r="BK87" s="249">
        <v>0</v>
      </c>
      <c r="BL87" s="249">
        <v>0</v>
      </c>
      <c r="BM87" s="249">
        <v>0</v>
      </c>
      <c r="BN87" s="249">
        <v>0</v>
      </c>
      <c r="BO87" s="249">
        <v>0</v>
      </c>
      <c r="BP87" s="249">
        <v>0</v>
      </c>
      <c r="BQ87" s="249">
        <v>0</v>
      </c>
      <c r="BR87" s="249">
        <v>0</v>
      </c>
      <c r="BS87" s="249">
        <v>0</v>
      </c>
      <c r="BT87" s="249">
        <v>0</v>
      </c>
      <c r="BU87" s="249">
        <v>0</v>
      </c>
      <c r="BV87" s="249">
        <v>0</v>
      </c>
      <c r="BW87" s="249">
        <v>0</v>
      </c>
      <c r="BX87" s="249">
        <v>0</v>
      </c>
      <c r="BY87" s="249">
        <v>0</v>
      </c>
      <c r="BZ87" s="249">
        <v>0</v>
      </c>
      <c r="CA87" s="249">
        <v>0</v>
      </c>
      <c r="CB87" s="249">
        <v>0</v>
      </c>
      <c r="CC87" s="249">
        <v>0</v>
      </c>
      <c r="CD87" s="249">
        <v>0</v>
      </c>
      <c r="CE87" s="249">
        <v>0</v>
      </c>
      <c r="CF87" s="249">
        <v>0</v>
      </c>
      <c r="CG87" s="249">
        <v>0</v>
      </c>
      <c r="CH87" s="249">
        <v>0</v>
      </c>
      <c r="CI87" s="249">
        <v>0</v>
      </c>
      <c r="CJ87" s="249">
        <v>0</v>
      </c>
      <c r="CK87" s="249">
        <v>0</v>
      </c>
      <c r="CL87" s="249">
        <v>0</v>
      </c>
      <c r="CM87" s="249">
        <v>0</v>
      </c>
      <c r="CN87" s="249">
        <v>0</v>
      </c>
      <c r="CO87" s="249">
        <v>0</v>
      </c>
      <c r="CP87" s="249">
        <v>0</v>
      </c>
      <c r="CQ87" s="249">
        <v>0</v>
      </c>
      <c r="CR87" s="249">
        <v>0</v>
      </c>
      <c r="CS87" s="249">
        <v>0</v>
      </c>
      <c r="CT87" s="249">
        <v>0</v>
      </c>
      <c r="CU87" s="249">
        <v>0</v>
      </c>
      <c r="CV87" s="249">
        <v>0</v>
      </c>
      <c r="CW87" s="249">
        <v>0</v>
      </c>
      <c r="CX87" s="249">
        <v>0</v>
      </c>
      <c r="CY87" s="249">
        <v>0</v>
      </c>
      <c r="CZ87" s="249">
        <v>0</v>
      </c>
      <c r="DA87" s="249">
        <v>0</v>
      </c>
      <c r="DB87" s="249">
        <v>0</v>
      </c>
      <c r="DC87" s="249">
        <v>0</v>
      </c>
      <c r="DD87" s="249">
        <v>0</v>
      </c>
      <c r="DE87" s="249">
        <v>0</v>
      </c>
      <c r="DF87" s="249">
        <v>0</v>
      </c>
      <c r="DG87" s="249">
        <v>0</v>
      </c>
      <c r="DH87" s="249">
        <v>0</v>
      </c>
      <c r="DI87" s="249">
        <v>0</v>
      </c>
      <c r="DJ87" s="249">
        <v>0</v>
      </c>
      <c r="DK87" s="249">
        <v>0</v>
      </c>
      <c r="DL87" s="249">
        <v>0</v>
      </c>
    </row>
    <row r="88" spans="1:116" s="245" customFormat="1" ht="11.25" customHeight="1">
      <c r="A88" s="246" t="s">
        <v>820</v>
      </c>
      <c r="B88" s="249">
        <v>-30248446.429999962</v>
      </c>
      <c r="C88" s="249">
        <v>-174273.84000005946</v>
      </c>
      <c r="D88" s="249">
        <v>-1488381.1300000059</v>
      </c>
      <c r="E88" s="249">
        <v>1224203.169999999</v>
      </c>
      <c r="F88" s="249">
        <v>260943.53000000003</v>
      </c>
      <c r="G88" s="249">
        <v>-36078014.609999985</v>
      </c>
      <c r="H88" s="249">
        <v>6007076.4500000924</v>
      </c>
      <c r="I88" s="249">
        <v>-35740704.460000023</v>
      </c>
      <c r="J88" s="249">
        <v>3.7199999999720603</v>
      </c>
      <c r="K88" s="249">
        <v>0</v>
      </c>
      <c r="L88" s="249">
        <v>-8232351.8599999994</v>
      </c>
      <c r="M88" s="249">
        <v>-2770521.2200000007</v>
      </c>
      <c r="N88" s="249">
        <v>7566047.4999999981</v>
      </c>
      <c r="O88" s="249">
        <v>-1263530.4900000002</v>
      </c>
      <c r="P88" s="249">
        <v>-288903.67000000016</v>
      </c>
      <c r="Q88" s="249">
        <v>-286605.80000000005</v>
      </c>
      <c r="R88" s="249">
        <v>0</v>
      </c>
      <c r="S88" s="249">
        <v>-810927.20000000019</v>
      </c>
      <c r="T88" s="249">
        <v>41653219.640000015</v>
      </c>
      <c r="U88" s="249">
        <v>-3158299.2199999997</v>
      </c>
      <c r="V88" s="249">
        <v>8877048.6699999999</v>
      </c>
      <c r="W88" s="249">
        <v>3488050.5400000028</v>
      </c>
      <c r="X88" s="249">
        <v>-1965198.3499999996</v>
      </c>
      <c r="Y88" s="249">
        <v>-4846494.9499999993</v>
      </c>
      <c r="Z88" s="249">
        <v>-11082443.149999991</v>
      </c>
      <c r="AA88" s="249">
        <v>454984.6</v>
      </c>
      <c r="AB88" s="249">
        <v>-1162320.4499999997</v>
      </c>
      <c r="AC88" s="249">
        <v>99269.270000000019</v>
      </c>
      <c r="AD88" s="249">
        <v>-861689.19</v>
      </c>
      <c r="AE88" s="249">
        <v>-159197.75</v>
      </c>
      <c r="AF88" s="249">
        <v>-258123.09999999986</v>
      </c>
      <c r="AG88" s="249">
        <v>-277079.34000000008</v>
      </c>
      <c r="AH88" s="249">
        <v>-151380.65999999997</v>
      </c>
      <c r="AI88" s="249">
        <v>0</v>
      </c>
      <c r="AJ88" s="249">
        <v>1073317.4099999999</v>
      </c>
      <c r="AK88" s="249">
        <v>286044.1100000001</v>
      </c>
      <c r="AL88" s="249">
        <v>2900824.7300000004</v>
      </c>
      <c r="AM88" s="249">
        <v>3305861.2499999991</v>
      </c>
      <c r="AN88" s="249">
        <v>-231940.74</v>
      </c>
      <c r="AO88" s="249">
        <v>-56962.929999999993</v>
      </c>
      <c r="AP88" s="249">
        <v>-4389607.8900000006</v>
      </c>
      <c r="AQ88" s="249">
        <v>-320915.10000000009</v>
      </c>
      <c r="AR88" s="249">
        <v>29530622.480000004</v>
      </c>
      <c r="AS88" s="249">
        <v>-317038.2100000002</v>
      </c>
      <c r="AT88" s="249">
        <v>17150158.360000014</v>
      </c>
      <c r="AU88" s="249">
        <v>574056.09999999963</v>
      </c>
      <c r="AV88" s="249">
        <v>227440.6799999997</v>
      </c>
      <c r="AW88" s="249">
        <v>504327.33999999985</v>
      </c>
      <c r="AX88" s="249">
        <v>97167.030000000261</v>
      </c>
      <c r="AY88" s="249">
        <v>853651.66000000015</v>
      </c>
      <c r="AZ88" s="249">
        <v>782339.75</v>
      </c>
      <c r="BA88" s="249">
        <v>220088.25999999989</v>
      </c>
      <c r="BB88" s="249">
        <v>944511.83000000007</v>
      </c>
      <c r="BC88" s="249">
        <v>81328.679999999935</v>
      </c>
      <c r="BD88" s="249">
        <v>39212.839999999967</v>
      </c>
      <c r="BE88" s="249">
        <v>979579.14999999991</v>
      </c>
      <c r="BF88" s="249">
        <v>4123880.8099999987</v>
      </c>
      <c r="BG88" s="249">
        <v>82339.969999999972</v>
      </c>
      <c r="BH88" s="249">
        <v>-122177.81999999995</v>
      </c>
      <c r="BI88" s="249">
        <v>58011.130000000005</v>
      </c>
      <c r="BJ88" s="249">
        <v>209790.69999999995</v>
      </c>
      <c r="BK88" s="249">
        <v>103279.92000000004</v>
      </c>
      <c r="BL88" s="249">
        <v>103592.32000000001</v>
      </c>
      <c r="BM88" s="249">
        <v>214565.01</v>
      </c>
      <c r="BN88" s="249">
        <v>53758.02999999997</v>
      </c>
      <c r="BO88" s="249">
        <v>50079.75</v>
      </c>
      <c r="BP88" s="249">
        <v>147429.87</v>
      </c>
      <c r="BQ88" s="249">
        <v>-65934.010000000009</v>
      </c>
      <c r="BR88" s="249">
        <v>9224.7599999999802</v>
      </c>
      <c r="BS88" s="249">
        <v>-42067.580000000016</v>
      </c>
      <c r="BT88" s="249">
        <v>-5741.8600000000006</v>
      </c>
      <c r="BU88" s="249">
        <v>-29267.25</v>
      </c>
      <c r="BV88" s="249">
        <v>-44005.390000000014</v>
      </c>
      <c r="BW88" s="249">
        <v>-19361.170000000006</v>
      </c>
      <c r="BX88" s="249">
        <v>-267018.49000000011</v>
      </c>
      <c r="BY88" s="249">
        <v>-54318.97</v>
      </c>
      <c r="BZ88" s="249">
        <v>-78230.660000000033</v>
      </c>
      <c r="CA88" s="249">
        <v>-9880.7299999999814</v>
      </c>
      <c r="CB88" s="249">
        <v>-16779.460000000003</v>
      </c>
      <c r="CC88" s="249">
        <v>47640.399999999994</v>
      </c>
      <c r="CD88" s="249">
        <v>7752.6199999999953</v>
      </c>
      <c r="CE88" s="249">
        <v>8510515.120000001</v>
      </c>
      <c r="CF88" s="249">
        <v>-33215.460000000006</v>
      </c>
      <c r="CG88" s="249">
        <v>-82273.75</v>
      </c>
      <c r="CH88" s="249">
        <v>-74729.03</v>
      </c>
      <c r="CI88" s="249">
        <v>-111422.69</v>
      </c>
      <c r="CJ88" s="249">
        <v>279868.54999999993</v>
      </c>
      <c r="CK88" s="249">
        <v>-53770.05</v>
      </c>
      <c r="CL88" s="249">
        <v>-60721.09</v>
      </c>
      <c r="CM88" s="249">
        <v>-85790.390000000014</v>
      </c>
      <c r="CN88" s="249">
        <v>-91296.44</v>
      </c>
      <c r="CO88" s="249">
        <v>-82481.080000000016</v>
      </c>
      <c r="CP88" s="249">
        <v>-76808.140000000014</v>
      </c>
      <c r="CQ88" s="249">
        <v>-64426.06</v>
      </c>
      <c r="CR88" s="249">
        <v>-53802.75</v>
      </c>
      <c r="CS88" s="249">
        <v>-81932.070000000007</v>
      </c>
      <c r="CT88" s="249">
        <v>-66042.51999999999</v>
      </c>
      <c r="CU88" s="249">
        <v>-10301.839999999997</v>
      </c>
      <c r="CV88" s="249">
        <v>-77679.790000000008</v>
      </c>
      <c r="CW88" s="249">
        <v>-68094.299999999988</v>
      </c>
      <c r="CX88" s="249">
        <v>-72668.659999999974</v>
      </c>
      <c r="CY88" s="249">
        <v>-166481.18</v>
      </c>
      <c r="CZ88" s="249">
        <v>-50621.689999999973</v>
      </c>
      <c r="DA88" s="249">
        <v>-95786.699999999983</v>
      </c>
      <c r="DB88" s="249">
        <v>-107578.06000000003</v>
      </c>
      <c r="DC88" s="249">
        <v>437929.15</v>
      </c>
      <c r="DD88" s="249">
        <v>-79594.12</v>
      </c>
      <c r="DE88" s="249">
        <v>-124174.32</v>
      </c>
      <c r="DF88" s="249">
        <v>-52623.69</v>
      </c>
      <c r="DG88" s="249">
        <v>317700.80999999982</v>
      </c>
      <c r="DH88" s="249">
        <v>-120429.45000000001</v>
      </c>
      <c r="DI88" s="249">
        <v>0</v>
      </c>
      <c r="DJ88" s="249">
        <v>-10180.129999999999</v>
      </c>
      <c r="DK88" s="249">
        <v>-44823.37</v>
      </c>
      <c r="DL88" s="249">
        <v>-56371.670000000006</v>
      </c>
    </row>
    <row r="89" spans="1:116" s="68" customFormat="1" ht="12" customHeight="1" thickBot="1">
      <c r="A89" s="246" t="s">
        <v>55</v>
      </c>
      <c r="B89" s="249">
        <v>9620493.7400000095</v>
      </c>
      <c r="C89" s="249">
        <v>-20053933.390000001</v>
      </c>
      <c r="D89" s="249">
        <v>-571953.26</v>
      </c>
      <c r="E89" s="249">
        <v>-542212.32999999914</v>
      </c>
      <c r="F89" s="249">
        <v>0</v>
      </c>
      <c r="G89" s="249">
        <v>0</v>
      </c>
      <c r="H89" s="249">
        <v>30788592.720000014</v>
      </c>
      <c r="I89" s="249">
        <v>0</v>
      </c>
      <c r="J89" s="249">
        <v>0</v>
      </c>
      <c r="K89" s="249">
        <v>0</v>
      </c>
      <c r="L89" s="249">
        <v>229928.32999999821</v>
      </c>
      <c r="M89" s="249">
        <v>0</v>
      </c>
      <c r="N89" s="249">
        <v>-20028261.719999999</v>
      </c>
      <c r="O89" s="249">
        <v>0</v>
      </c>
      <c r="P89" s="249">
        <v>0</v>
      </c>
      <c r="Q89" s="249">
        <v>0</v>
      </c>
      <c r="R89" s="249">
        <v>0</v>
      </c>
      <c r="S89" s="249">
        <v>0</v>
      </c>
      <c r="T89" s="249">
        <v>-255600</v>
      </c>
      <c r="U89" s="249">
        <v>0</v>
      </c>
      <c r="V89" s="249">
        <v>3396132.83</v>
      </c>
      <c r="W89" s="249">
        <v>0</v>
      </c>
      <c r="X89" s="249">
        <v>-3166204.5</v>
      </c>
      <c r="Y89" s="249">
        <v>0</v>
      </c>
      <c r="Z89" s="249">
        <v>0</v>
      </c>
      <c r="AA89" s="249">
        <v>0</v>
      </c>
      <c r="AB89" s="249">
        <v>0</v>
      </c>
      <c r="AC89" s="249">
        <v>0</v>
      </c>
      <c r="AD89" s="249">
        <v>0</v>
      </c>
      <c r="AE89" s="249">
        <v>0</v>
      </c>
      <c r="AF89" s="249">
        <v>0</v>
      </c>
      <c r="AG89" s="249">
        <v>0</v>
      </c>
      <c r="AH89" s="249">
        <v>0</v>
      </c>
      <c r="AI89" s="249">
        <v>0</v>
      </c>
      <c r="AJ89" s="249">
        <v>-2153396.19</v>
      </c>
      <c r="AK89" s="249">
        <v>-6745.6900000000005</v>
      </c>
      <c r="AL89" s="249">
        <v>-18519720.059999995</v>
      </c>
      <c r="AM89" s="249">
        <v>651600.21999999974</v>
      </c>
      <c r="AN89" s="249">
        <v>0</v>
      </c>
      <c r="AO89" s="249">
        <v>0</v>
      </c>
      <c r="AP89" s="249">
        <v>0</v>
      </c>
      <c r="AQ89" s="249">
        <v>0</v>
      </c>
      <c r="AR89" s="249">
        <v>-255600</v>
      </c>
      <c r="AS89" s="249">
        <v>0</v>
      </c>
      <c r="AT89" s="249">
        <v>0</v>
      </c>
      <c r="AU89" s="249">
        <v>0</v>
      </c>
      <c r="AV89" s="249">
        <v>0</v>
      </c>
      <c r="AW89" s="249">
        <v>0</v>
      </c>
      <c r="AX89" s="249">
        <v>0</v>
      </c>
      <c r="AY89" s="249">
        <v>0</v>
      </c>
      <c r="AZ89" s="249">
        <v>0</v>
      </c>
      <c r="BA89" s="249">
        <v>0</v>
      </c>
      <c r="BB89" s="249">
        <v>0</v>
      </c>
      <c r="BC89" s="249">
        <v>0</v>
      </c>
      <c r="BD89" s="249">
        <v>0</v>
      </c>
      <c r="BE89" s="249">
        <v>0</v>
      </c>
      <c r="BF89" s="249">
        <v>0</v>
      </c>
      <c r="BG89" s="249">
        <v>0</v>
      </c>
      <c r="BH89" s="249">
        <v>0</v>
      </c>
      <c r="BI89" s="249">
        <v>0</v>
      </c>
      <c r="BJ89" s="249">
        <v>0</v>
      </c>
      <c r="BK89" s="249">
        <v>0</v>
      </c>
      <c r="BL89" s="249">
        <v>0</v>
      </c>
      <c r="BM89" s="249">
        <v>0</v>
      </c>
      <c r="BN89" s="249">
        <v>0</v>
      </c>
      <c r="BO89" s="249">
        <v>0</v>
      </c>
      <c r="BP89" s="249">
        <v>0</v>
      </c>
      <c r="BQ89" s="249">
        <v>0</v>
      </c>
      <c r="BR89" s="249">
        <v>0</v>
      </c>
      <c r="BS89" s="249">
        <v>0</v>
      </c>
      <c r="BT89" s="249">
        <v>0</v>
      </c>
      <c r="BU89" s="249">
        <v>0</v>
      </c>
      <c r="BV89" s="249">
        <v>0</v>
      </c>
      <c r="BW89" s="249">
        <v>0</v>
      </c>
      <c r="BX89" s="249">
        <v>0</v>
      </c>
      <c r="BY89" s="249">
        <v>0</v>
      </c>
      <c r="BZ89" s="249">
        <v>0</v>
      </c>
      <c r="CA89" s="249">
        <v>0</v>
      </c>
      <c r="CB89" s="249">
        <v>0</v>
      </c>
      <c r="CC89" s="249">
        <v>0</v>
      </c>
      <c r="CD89" s="249">
        <v>0</v>
      </c>
      <c r="CE89" s="249">
        <v>0</v>
      </c>
      <c r="CF89" s="249">
        <v>0</v>
      </c>
      <c r="CG89" s="249">
        <v>0</v>
      </c>
      <c r="CH89" s="249">
        <v>0</v>
      </c>
      <c r="CI89" s="249">
        <v>0</v>
      </c>
      <c r="CJ89" s="249">
        <v>0</v>
      </c>
      <c r="CK89" s="249">
        <v>0</v>
      </c>
      <c r="CL89" s="249">
        <v>0</v>
      </c>
      <c r="CM89" s="249">
        <v>0</v>
      </c>
      <c r="CN89" s="249">
        <v>0</v>
      </c>
      <c r="CO89" s="249">
        <v>0</v>
      </c>
      <c r="CP89" s="249">
        <v>0</v>
      </c>
      <c r="CQ89" s="249">
        <v>0</v>
      </c>
      <c r="CR89" s="249">
        <v>0</v>
      </c>
      <c r="CS89" s="249">
        <v>0</v>
      </c>
      <c r="CT89" s="249">
        <v>0</v>
      </c>
      <c r="CU89" s="249">
        <v>0</v>
      </c>
      <c r="CV89" s="249">
        <v>0</v>
      </c>
      <c r="CW89" s="249">
        <v>0</v>
      </c>
      <c r="CX89" s="249">
        <v>0</v>
      </c>
      <c r="CY89" s="249">
        <v>0</v>
      </c>
      <c r="CZ89" s="249">
        <v>0</v>
      </c>
      <c r="DA89" s="249">
        <v>0</v>
      </c>
      <c r="DB89" s="249">
        <v>0</v>
      </c>
      <c r="DC89" s="249">
        <v>0</v>
      </c>
      <c r="DD89" s="249">
        <v>0</v>
      </c>
      <c r="DE89" s="249">
        <v>0</v>
      </c>
      <c r="DF89" s="249">
        <v>0</v>
      </c>
      <c r="DG89" s="249">
        <v>0</v>
      </c>
      <c r="DH89" s="249">
        <v>0</v>
      </c>
      <c r="DI89" s="249">
        <v>0</v>
      </c>
      <c r="DJ89" s="249">
        <v>0</v>
      </c>
      <c r="DK89" s="249">
        <v>0</v>
      </c>
      <c r="DL89" s="249">
        <v>0</v>
      </c>
    </row>
    <row r="90" spans="1:116" ht="11.25" customHeight="1">
      <c r="A90" s="246" t="s">
        <v>821</v>
      </c>
      <c r="B90" s="249">
        <v>9620493.7400000095</v>
      </c>
      <c r="C90" s="249">
        <v>-20053933.390000001</v>
      </c>
      <c r="D90" s="249">
        <v>-571953.26</v>
      </c>
      <c r="E90" s="249">
        <v>-542212.32999999914</v>
      </c>
      <c r="F90" s="249">
        <v>0</v>
      </c>
      <c r="G90" s="249">
        <v>0</v>
      </c>
      <c r="H90" s="249">
        <v>30788592.720000014</v>
      </c>
      <c r="I90" s="249">
        <v>0</v>
      </c>
      <c r="J90" s="249">
        <v>0</v>
      </c>
      <c r="K90" s="249">
        <v>0</v>
      </c>
      <c r="L90" s="249">
        <v>229928.32999999821</v>
      </c>
      <c r="M90" s="249">
        <v>0</v>
      </c>
      <c r="N90" s="249">
        <v>-20028261.719999999</v>
      </c>
      <c r="O90" s="249">
        <v>0</v>
      </c>
      <c r="P90" s="249">
        <v>0</v>
      </c>
      <c r="Q90" s="249">
        <v>0</v>
      </c>
      <c r="R90" s="249">
        <v>0</v>
      </c>
      <c r="S90" s="249">
        <v>0</v>
      </c>
      <c r="T90" s="249">
        <v>-255600</v>
      </c>
      <c r="U90" s="249">
        <v>0</v>
      </c>
      <c r="V90" s="249">
        <v>3396132.83</v>
      </c>
      <c r="W90" s="249">
        <v>0</v>
      </c>
      <c r="X90" s="249">
        <v>-3166204.5</v>
      </c>
      <c r="Y90" s="249">
        <v>0</v>
      </c>
      <c r="Z90" s="249">
        <v>0</v>
      </c>
      <c r="AA90" s="249">
        <v>0</v>
      </c>
      <c r="AB90" s="249">
        <v>0</v>
      </c>
      <c r="AC90" s="249">
        <v>0</v>
      </c>
      <c r="AD90" s="249">
        <v>0</v>
      </c>
      <c r="AE90" s="249">
        <v>0</v>
      </c>
      <c r="AF90" s="249">
        <v>0</v>
      </c>
      <c r="AG90" s="249">
        <v>0</v>
      </c>
      <c r="AH90" s="249">
        <v>0</v>
      </c>
      <c r="AI90" s="249">
        <v>0</v>
      </c>
      <c r="AJ90" s="249">
        <v>-2153396.19</v>
      </c>
      <c r="AK90" s="249">
        <v>-6745.6900000000005</v>
      </c>
      <c r="AL90" s="249">
        <v>-18519720.059999995</v>
      </c>
      <c r="AM90" s="249">
        <v>651600.21999999974</v>
      </c>
      <c r="AN90" s="249">
        <v>0</v>
      </c>
      <c r="AO90" s="249">
        <v>0</v>
      </c>
      <c r="AP90" s="249">
        <v>0</v>
      </c>
      <c r="AQ90" s="249">
        <v>0</v>
      </c>
      <c r="AR90" s="249">
        <v>-255600</v>
      </c>
      <c r="AS90" s="249">
        <v>0</v>
      </c>
      <c r="AT90" s="249">
        <v>0</v>
      </c>
      <c r="AU90" s="249">
        <v>0</v>
      </c>
      <c r="AV90" s="249">
        <v>0</v>
      </c>
      <c r="AW90" s="249">
        <v>0</v>
      </c>
      <c r="AX90" s="249">
        <v>0</v>
      </c>
      <c r="AY90" s="249">
        <v>0</v>
      </c>
      <c r="AZ90" s="249">
        <v>0</v>
      </c>
      <c r="BA90" s="249">
        <v>0</v>
      </c>
      <c r="BB90" s="249">
        <v>0</v>
      </c>
      <c r="BC90" s="249">
        <v>0</v>
      </c>
      <c r="BD90" s="249">
        <v>0</v>
      </c>
      <c r="BE90" s="249">
        <v>0</v>
      </c>
      <c r="BF90" s="249">
        <v>0</v>
      </c>
      <c r="BG90" s="249">
        <v>0</v>
      </c>
      <c r="BH90" s="249">
        <v>0</v>
      </c>
      <c r="BI90" s="249">
        <v>0</v>
      </c>
      <c r="BJ90" s="249">
        <v>0</v>
      </c>
      <c r="BK90" s="249">
        <v>0</v>
      </c>
      <c r="BL90" s="249">
        <v>0</v>
      </c>
      <c r="BM90" s="249">
        <v>0</v>
      </c>
      <c r="BN90" s="249">
        <v>0</v>
      </c>
      <c r="BO90" s="249">
        <v>0</v>
      </c>
      <c r="BP90" s="249">
        <v>0</v>
      </c>
      <c r="BQ90" s="249">
        <v>0</v>
      </c>
      <c r="BR90" s="249">
        <v>0</v>
      </c>
      <c r="BS90" s="249">
        <v>0</v>
      </c>
      <c r="BT90" s="249">
        <v>0</v>
      </c>
      <c r="BU90" s="249">
        <v>0</v>
      </c>
      <c r="BV90" s="249">
        <v>0</v>
      </c>
      <c r="BW90" s="249">
        <v>0</v>
      </c>
      <c r="BX90" s="249">
        <v>0</v>
      </c>
      <c r="BY90" s="249">
        <v>0</v>
      </c>
      <c r="BZ90" s="249">
        <v>0</v>
      </c>
      <c r="CA90" s="249">
        <v>0</v>
      </c>
      <c r="CB90" s="249">
        <v>0</v>
      </c>
      <c r="CC90" s="249">
        <v>0</v>
      </c>
      <c r="CD90" s="249">
        <v>0</v>
      </c>
      <c r="CE90" s="249">
        <v>0</v>
      </c>
      <c r="CF90" s="249">
        <v>0</v>
      </c>
      <c r="CG90" s="249">
        <v>0</v>
      </c>
      <c r="CH90" s="249">
        <v>0</v>
      </c>
      <c r="CI90" s="249">
        <v>0</v>
      </c>
      <c r="CJ90" s="249">
        <v>0</v>
      </c>
      <c r="CK90" s="249">
        <v>0</v>
      </c>
      <c r="CL90" s="249">
        <v>0</v>
      </c>
      <c r="CM90" s="249">
        <v>0</v>
      </c>
      <c r="CN90" s="249">
        <v>0</v>
      </c>
      <c r="CO90" s="249">
        <v>0</v>
      </c>
      <c r="CP90" s="249">
        <v>0</v>
      </c>
      <c r="CQ90" s="249">
        <v>0</v>
      </c>
      <c r="CR90" s="249">
        <v>0</v>
      </c>
      <c r="CS90" s="249">
        <v>0</v>
      </c>
      <c r="CT90" s="249">
        <v>0</v>
      </c>
      <c r="CU90" s="249">
        <v>0</v>
      </c>
      <c r="CV90" s="249">
        <v>0</v>
      </c>
      <c r="CW90" s="249">
        <v>0</v>
      </c>
      <c r="CX90" s="249">
        <v>0</v>
      </c>
      <c r="CY90" s="249">
        <v>0</v>
      </c>
      <c r="CZ90" s="249">
        <v>0</v>
      </c>
      <c r="DA90" s="249">
        <v>0</v>
      </c>
      <c r="DB90" s="249">
        <v>0</v>
      </c>
      <c r="DC90" s="249">
        <v>0</v>
      </c>
      <c r="DD90" s="249">
        <v>0</v>
      </c>
      <c r="DE90" s="249">
        <v>0</v>
      </c>
      <c r="DF90" s="249">
        <v>0</v>
      </c>
      <c r="DG90" s="249">
        <v>0</v>
      </c>
      <c r="DH90" s="249">
        <v>0</v>
      </c>
      <c r="DI90" s="249">
        <v>0</v>
      </c>
      <c r="DJ90" s="249">
        <v>0</v>
      </c>
      <c r="DK90" s="249">
        <v>0</v>
      </c>
      <c r="DL90" s="249">
        <v>0</v>
      </c>
    </row>
    <row r="91" spans="1:116" ht="12" customHeight="1" thickBot="1">
      <c r="A91" s="246" t="s">
        <v>822</v>
      </c>
      <c r="B91" s="249">
        <v>0</v>
      </c>
      <c r="C91" s="249">
        <v>0</v>
      </c>
      <c r="D91" s="249">
        <v>0</v>
      </c>
      <c r="E91" s="249">
        <v>0</v>
      </c>
      <c r="F91" s="249">
        <v>0</v>
      </c>
      <c r="G91" s="249">
        <v>0</v>
      </c>
      <c r="H91" s="249">
        <v>0</v>
      </c>
      <c r="I91" s="249">
        <v>0</v>
      </c>
      <c r="J91" s="249">
        <v>0</v>
      </c>
      <c r="K91" s="249">
        <v>0</v>
      </c>
      <c r="L91" s="249">
        <v>0</v>
      </c>
      <c r="M91" s="249">
        <v>0</v>
      </c>
      <c r="N91" s="249">
        <v>0</v>
      </c>
      <c r="O91" s="249">
        <v>0</v>
      </c>
      <c r="P91" s="249">
        <v>0</v>
      </c>
      <c r="Q91" s="249">
        <v>0</v>
      </c>
      <c r="R91" s="249">
        <v>0</v>
      </c>
      <c r="S91" s="249">
        <v>0</v>
      </c>
      <c r="T91" s="249">
        <v>0</v>
      </c>
      <c r="U91" s="249">
        <v>0</v>
      </c>
      <c r="V91" s="249">
        <v>0</v>
      </c>
      <c r="W91" s="249">
        <v>0</v>
      </c>
      <c r="X91" s="249">
        <v>0</v>
      </c>
      <c r="Y91" s="249">
        <v>0</v>
      </c>
      <c r="Z91" s="249">
        <v>0</v>
      </c>
      <c r="AA91" s="249">
        <v>0</v>
      </c>
      <c r="AB91" s="249">
        <v>0</v>
      </c>
      <c r="AC91" s="249">
        <v>0</v>
      </c>
      <c r="AD91" s="249">
        <v>0</v>
      </c>
      <c r="AE91" s="249">
        <v>0</v>
      </c>
      <c r="AF91" s="249">
        <v>0</v>
      </c>
      <c r="AG91" s="249">
        <v>0</v>
      </c>
      <c r="AH91" s="249">
        <v>0</v>
      </c>
      <c r="AI91" s="249">
        <v>0</v>
      </c>
      <c r="AJ91" s="249">
        <v>0</v>
      </c>
      <c r="AK91" s="249">
        <v>0</v>
      </c>
      <c r="AL91" s="249">
        <v>0</v>
      </c>
      <c r="AM91" s="249">
        <v>0</v>
      </c>
      <c r="AN91" s="249">
        <v>0</v>
      </c>
      <c r="AO91" s="249">
        <v>0</v>
      </c>
      <c r="AP91" s="249">
        <v>0</v>
      </c>
      <c r="AQ91" s="249">
        <v>0</v>
      </c>
      <c r="AR91" s="249">
        <v>0</v>
      </c>
      <c r="AS91" s="249">
        <v>0</v>
      </c>
      <c r="AT91" s="249">
        <v>0</v>
      </c>
      <c r="AU91" s="249">
        <v>0</v>
      </c>
      <c r="AV91" s="249">
        <v>0</v>
      </c>
      <c r="AW91" s="249">
        <v>0</v>
      </c>
      <c r="AX91" s="249">
        <v>0</v>
      </c>
      <c r="AY91" s="249">
        <v>0</v>
      </c>
      <c r="AZ91" s="249">
        <v>0</v>
      </c>
      <c r="BA91" s="249">
        <v>0</v>
      </c>
      <c r="BB91" s="249">
        <v>0</v>
      </c>
      <c r="BC91" s="249">
        <v>0</v>
      </c>
      <c r="BD91" s="249">
        <v>0</v>
      </c>
      <c r="BE91" s="249">
        <v>0</v>
      </c>
      <c r="BF91" s="249">
        <v>0</v>
      </c>
      <c r="BG91" s="249">
        <v>0</v>
      </c>
      <c r="BH91" s="249">
        <v>0</v>
      </c>
      <c r="BI91" s="249">
        <v>0</v>
      </c>
      <c r="BJ91" s="249">
        <v>0</v>
      </c>
      <c r="BK91" s="249">
        <v>0</v>
      </c>
      <c r="BL91" s="249">
        <v>0</v>
      </c>
      <c r="BM91" s="249">
        <v>0</v>
      </c>
      <c r="BN91" s="249">
        <v>0</v>
      </c>
      <c r="BO91" s="249">
        <v>0</v>
      </c>
      <c r="BP91" s="249">
        <v>0</v>
      </c>
      <c r="BQ91" s="249">
        <v>0</v>
      </c>
      <c r="BR91" s="249">
        <v>0</v>
      </c>
      <c r="BS91" s="249">
        <v>0</v>
      </c>
      <c r="BT91" s="249">
        <v>0</v>
      </c>
      <c r="BU91" s="249">
        <v>0</v>
      </c>
      <c r="BV91" s="249">
        <v>0</v>
      </c>
      <c r="BW91" s="249">
        <v>0</v>
      </c>
      <c r="BX91" s="249">
        <v>0</v>
      </c>
      <c r="BY91" s="249">
        <v>0</v>
      </c>
      <c r="BZ91" s="249">
        <v>0</v>
      </c>
      <c r="CA91" s="249">
        <v>0</v>
      </c>
      <c r="CB91" s="249">
        <v>0</v>
      </c>
      <c r="CC91" s="249">
        <v>0</v>
      </c>
      <c r="CD91" s="249">
        <v>0</v>
      </c>
      <c r="CE91" s="249">
        <v>0</v>
      </c>
      <c r="CF91" s="249">
        <v>0</v>
      </c>
      <c r="CG91" s="249">
        <v>0</v>
      </c>
      <c r="CH91" s="249">
        <v>0</v>
      </c>
      <c r="CI91" s="249">
        <v>0</v>
      </c>
      <c r="CJ91" s="249">
        <v>0</v>
      </c>
      <c r="CK91" s="249">
        <v>0</v>
      </c>
      <c r="CL91" s="249">
        <v>0</v>
      </c>
      <c r="CM91" s="249">
        <v>0</v>
      </c>
      <c r="CN91" s="249">
        <v>0</v>
      </c>
      <c r="CO91" s="249">
        <v>0</v>
      </c>
      <c r="CP91" s="249">
        <v>0</v>
      </c>
      <c r="CQ91" s="249">
        <v>0</v>
      </c>
      <c r="CR91" s="249">
        <v>0</v>
      </c>
      <c r="CS91" s="249">
        <v>0</v>
      </c>
      <c r="CT91" s="249">
        <v>0</v>
      </c>
      <c r="CU91" s="249">
        <v>0</v>
      </c>
      <c r="CV91" s="249">
        <v>0</v>
      </c>
      <c r="CW91" s="249">
        <v>0</v>
      </c>
      <c r="CX91" s="249">
        <v>0</v>
      </c>
      <c r="CY91" s="249">
        <v>0</v>
      </c>
      <c r="CZ91" s="249">
        <v>0</v>
      </c>
      <c r="DA91" s="249">
        <v>0</v>
      </c>
      <c r="DB91" s="249">
        <v>0</v>
      </c>
      <c r="DC91" s="249">
        <v>0</v>
      </c>
      <c r="DD91" s="249">
        <v>0</v>
      </c>
      <c r="DE91" s="249">
        <v>0</v>
      </c>
      <c r="DF91" s="249">
        <v>0</v>
      </c>
      <c r="DG91" s="249">
        <v>0</v>
      </c>
      <c r="DH91" s="249">
        <v>0</v>
      </c>
      <c r="DI91" s="249">
        <v>0</v>
      </c>
      <c r="DJ91" s="249">
        <v>0</v>
      </c>
      <c r="DK91" s="249">
        <v>0</v>
      </c>
      <c r="DL91" s="249">
        <v>0</v>
      </c>
    </row>
    <row r="92" spans="1:116" s="67" customFormat="1" ht="11.25" customHeight="1">
      <c r="A92" s="246" t="s">
        <v>823</v>
      </c>
      <c r="B92" s="249">
        <v>0</v>
      </c>
      <c r="C92" s="249">
        <v>0</v>
      </c>
      <c r="D92" s="249">
        <v>0</v>
      </c>
      <c r="E92" s="249">
        <v>0</v>
      </c>
      <c r="F92" s="249">
        <v>0</v>
      </c>
      <c r="G92" s="249">
        <v>0</v>
      </c>
      <c r="H92" s="249">
        <v>0</v>
      </c>
      <c r="I92" s="249">
        <v>0</v>
      </c>
      <c r="J92" s="249">
        <v>0</v>
      </c>
      <c r="K92" s="249">
        <v>0</v>
      </c>
      <c r="L92" s="249">
        <v>0</v>
      </c>
      <c r="M92" s="249">
        <v>0</v>
      </c>
      <c r="N92" s="249">
        <v>0</v>
      </c>
      <c r="O92" s="249">
        <v>0</v>
      </c>
      <c r="P92" s="249">
        <v>0</v>
      </c>
      <c r="Q92" s="249">
        <v>0</v>
      </c>
      <c r="R92" s="249">
        <v>0</v>
      </c>
      <c r="S92" s="249">
        <v>0</v>
      </c>
      <c r="T92" s="249">
        <v>0</v>
      </c>
      <c r="U92" s="249">
        <v>0</v>
      </c>
      <c r="V92" s="249">
        <v>0</v>
      </c>
      <c r="W92" s="249">
        <v>0</v>
      </c>
      <c r="X92" s="249">
        <v>0</v>
      </c>
      <c r="Y92" s="249">
        <v>0</v>
      </c>
      <c r="Z92" s="249">
        <v>0</v>
      </c>
      <c r="AA92" s="249">
        <v>0</v>
      </c>
      <c r="AB92" s="249">
        <v>0</v>
      </c>
      <c r="AC92" s="249">
        <v>0</v>
      </c>
      <c r="AD92" s="249">
        <v>0</v>
      </c>
      <c r="AE92" s="249">
        <v>0</v>
      </c>
      <c r="AF92" s="249">
        <v>0</v>
      </c>
      <c r="AG92" s="249">
        <v>0</v>
      </c>
      <c r="AH92" s="249">
        <v>0</v>
      </c>
      <c r="AI92" s="249">
        <v>0</v>
      </c>
      <c r="AJ92" s="249">
        <v>0</v>
      </c>
      <c r="AK92" s="249">
        <v>0</v>
      </c>
      <c r="AL92" s="249">
        <v>0</v>
      </c>
      <c r="AM92" s="249">
        <v>0</v>
      </c>
      <c r="AN92" s="249">
        <v>0</v>
      </c>
      <c r="AO92" s="249">
        <v>0</v>
      </c>
      <c r="AP92" s="249">
        <v>0</v>
      </c>
      <c r="AQ92" s="249">
        <v>0</v>
      </c>
      <c r="AR92" s="249">
        <v>0</v>
      </c>
      <c r="AS92" s="249">
        <v>0</v>
      </c>
      <c r="AT92" s="249">
        <v>0</v>
      </c>
      <c r="AU92" s="249">
        <v>0</v>
      </c>
      <c r="AV92" s="249">
        <v>0</v>
      </c>
      <c r="AW92" s="249">
        <v>0</v>
      </c>
      <c r="AX92" s="249">
        <v>0</v>
      </c>
      <c r="AY92" s="249">
        <v>0</v>
      </c>
      <c r="AZ92" s="249">
        <v>0</v>
      </c>
      <c r="BA92" s="249">
        <v>0</v>
      </c>
      <c r="BB92" s="249">
        <v>0</v>
      </c>
      <c r="BC92" s="249">
        <v>0</v>
      </c>
      <c r="BD92" s="249">
        <v>0</v>
      </c>
      <c r="BE92" s="249">
        <v>0</v>
      </c>
      <c r="BF92" s="249">
        <v>0</v>
      </c>
      <c r="BG92" s="249">
        <v>0</v>
      </c>
      <c r="BH92" s="249">
        <v>0</v>
      </c>
      <c r="BI92" s="249">
        <v>0</v>
      </c>
      <c r="BJ92" s="249">
        <v>0</v>
      </c>
      <c r="BK92" s="249">
        <v>0</v>
      </c>
      <c r="BL92" s="249">
        <v>0</v>
      </c>
      <c r="BM92" s="249">
        <v>0</v>
      </c>
      <c r="BN92" s="249">
        <v>0</v>
      </c>
      <c r="BO92" s="249">
        <v>0</v>
      </c>
      <c r="BP92" s="249">
        <v>0</v>
      </c>
      <c r="BQ92" s="249">
        <v>0</v>
      </c>
      <c r="BR92" s="249">
        <v>0</v>
      </c>
      <c r="BS92" s="249">
        <v>0</v>
      </c>
      <c r="BT92" s="249">
        <v>0</v>
      </c>
      <c r="BU92" s="249">
        <v>0</v>
      </c>
      <c r="BV92" s="249">
        <v>0</v>
      </c>
      <c r="BW92" s="249">
        <v>0</v>
      </c>
      <c r="BX92" s="249">
        <v>0</v>
      </c>
      <c r="BY92" s="249">
        <v>0</v>
      </c>
      <c r="BZ92" s="249">
        <v>0</v>
      </c>
      <c r="CA92" s="249">
        <v>0</v>
      </c>
      <c r="CB92" s="249">
        <v>0</v>
      </c>
      <c r="CC92" s="249">
        <v>0</v>
      </c>
      <c r="CD92" s="249">
        <v>0</v>
      </c>
      <c r="CE92" s="249">
        <v>0</v>
      </c>
      <c r="CF92" s="249">
        <v>0</v>
      </c>
      <c r="CG92" s="249">
        <v>0</v>
      </c>
      <c r="CH92" s="249">
        <v>0</v>
      </c>
      <c r="CI92" s="249">
        <v>0</v>
      </c>
      <c r="CJ92" s="249">
        <v>0</v>
      </c>
      <c r="CK92" s="249">
        <v>0</v>
      </c>
      <c r="CL92" s="249">
        <v>0</v>
      </c>
      <c r="CM92" s="249">
        <v>0</v>
      </c>
      <c r="CN92" s="249">
        <v>0</v>
      </c>
      <c r="CO92" s="249">
        <v>0</v>
      </c>
      <c r="CP92" s="249">
        <v>0</v>
      </c>
      <c r="CQ92" s="249">
        <v>0</v>
      </c>
      <c r="CR92" s="249">
        <v>0</v>
      </c>
      <c r="CS92" s="249">
        <v>0</v>
      </c>
      <c r="CT92" s="249">
        <v>0</v>
      </c>
      <c r="CU92" s="249">
        <v>0</v>
      </c>
      <c r="CV92" s="249">
        <v>0</v>
      </c>
      <c r="CW92" s="249">
        <v>0</v>
      </c>
      <c r="CX92" s="249">
        <v>0</v>
      </c>
      <c r="CY92" s="249">
        <v>0</v>
      </c>
      <c r="CZ92" s="249">
        <v>0</v>
      </c>
      <c r="DA92" s="249">
        <v>0</v>
      </c>
      <c r="DB92" s="249">
        <v>0</v>
      </c>
      <c r="DC92" s="249">
        <v>0</v>
      </c>
      <c r="DD92" s="249">
        <v>0</v>
      </c>
      <c r="DE92" s="249">
        <v>0</v>
      </c>
      <c r="DF92" s="249">
        <v>0</v>
      </c>
      <c r="DG92" s="249">
        <v>0</v>
      </c>
      <c r="DH92" s="249">
        <v>0</v>
      </c>
      <c r="DI92" s="249">
        <v>0</v>
      </c>
      <c r="DJ92" s="249">
        <v>0</v>
      </c>
      <c r="DK92" s="249">
        <v>0</v>
      </c>
      <c r="DL92" s="249">
        <v>0</v>
      </c>
    </row>
    <row r="93" spans="1:116" s="245" customFormat="1" ht="11.25" customHeight="1">
      <c r="A93" s="246" t="s">
        <v>824</v>
      </c>
      <c r="B93" s="249">
        <v>0</v>
      </c>
      <c r="C93" s="249">
        <v>0</v>
      </c>
      <c r="D93" s="249">
        <v>0</v>
      </c>
      <c r="E93" s="249">
        <v>0</v>
      </c>
      <c r="F93" s="249">
        <v>0</v>
      </c>
      <c r="G93" s="249">
        <v>0</v>
      </c>
      <c r="H93" s="249">
        <v>0</v>
      </c>
      <c r="I93" s="249">
        <v>0</v>
      </c>
      <c r="J93" s="249">
        <v>0</v>
      </c>
      <c r="K93" s="249">
        <v>0</v>
      </c>
      <c r="L93" s="249">
        <v>0</v>
      </c>
      <c r="M93" s="249">
        <v>0</v>
      </c>
      <c r="N93" s="249">
        <v>0</v>
      </c>
      <c r="O93" s="249">
        <v>0</v>
      </c>
      <c r="P93" s="249">
        <v>0</v>
      </c>
      <c r="Q93" s="249">
        <v>0</v>
      </c>
      <c r="R93" s="249">
        <v>0</v>
      </c>
      <c r="S93" s="249">
        <v>0</v>
      </c>
      <c r="T93" s="249">
        <v>0</v>
      </c>
      <c r="U93" s="249">
        <v>0</v>
      </c>
      <c r="V93" s="249">
        <v>0</v>
      </c>
      <c r="W93" s="249">
        <v>0</v>
      </c>
      <c r="X93" s="249">
        <v>0</v>
      </c>
      <c r="Y93" s="249">
        <v>0</v>
      </c>
      <c r="Z93" s="249">
        <v>0</v>
      </c>
      <c r="AA93" s="249">
        <v>0</v>
      </c>
      <c r="AB93" s="249">
        <v>0</v>
      </c>
      <c r="AC93" s="249">
        <v>0</v>
      </c>
      <c r="AD93" s="249">
        <v>0</v>
      </c>
      <c r="AE93" s="249">
        <v>0</v>
      </c>
      <c r="AF93" s="249">
        <v>0</v>
      </c>
      <c r="AG93" s="249">
        <v>0</v>
      </c>
      <c r="AH93" s="249">
        <v>0</v>
      </c>
      <c r="AI93" s="249">
        <v>0</v>
      </c>
      <c r="AJ93" s="249">
        <v>0</v>
      </c>
      <c r="AK93" s="249">
        <v>0</v>
      </c>
      <c r="AL93" s="249">
        <v>0</v>
      </c>
      <c r="AM93" s="249">
        <v>0</v>
      </c>
      <c r="AN93" s="249">
        <v>0</v>
      </c>
      <c r="AO93" s="249">
        <v>0</v>
      </c>
      <c r="AP93" s="249">
        <v>0</v>
      </c>
      <c r="AQ93" s="249">
        <v>0</v>
      </c>
      <c r="AR93" s="249">
        <v>0</v>
      </c>
      <c r="AS93" s="249">
        <v>0</v>
      </c>
      <c r="AT93" s="249">
        <v>0</v>
      </c>
      <c r="AU93" s="249">
        <v>0</v>
      </c>
      <c r="AV93" s="249">
        <v>0</v>
      </c>
      <c r="AW93" s="249">
        <v>0</v>
      </c>
      <c r="AX93" s="249">
        <v>0</v>
      </c>
      <c r="AY93" s="249">
        <v>0</v>
      </c>
      <c r="AZ93" s="249">
        <v>0</v>
      </c>
      <c r="BA93" s="249">
        <v>0</v>
      </c>
      <c r="BB93" s="249">
        <v>0</v>
      </c>
      <c r="BC93" s="249">
        <v>0</v>
      </c>
      <c r="BD93" s="249">
        <v>0</v>
      </c>
      <c r="BE93" s="249">
        <v>0</v>
      </c>
      <c r="BF93" s="249">
        <v>0</v>
      </c>
      <c r="BG93" s="249">
        <v>0</v>
      </c>
      <c r="BH93" s="249">
        <v>0</v>
      </c>
      <c r="BI93" s="249">
        <v>0</v>
      </c>
      <c r="BJ93" s="249">
        <v>0</v>
      </c>
      <c r="BK93" s="249">
        <v>0</v>
      </c>
      <c r="BL93" s="249">
        <v>0</v>
      </c>
      <c r="BM93" s="249">
        <v>0</v>
      </c>
      <c r="BN93" s="249">
        <v>0</v>
      </c>
      <c r="BO93" s="249">
        <v>0</v>
      </c>
      <c r="BP93" s="249">
        <v>0</v>
      </c>
      <c r="BQ93" s="249">
        <v>0</v>
      </c>
      <c r="BR93" s="249">
        <v>0</v>
      </c>
      <c r="BS93" s="249">
        <v>0</v>
      </c>
      <c r="BT93" s="249">
        <v>0</v>
      </c>
      <c r="BU93" s="249">
        <v>0</v>
      </c>
      <c r="BV93" s="249">
        <v>0</v>
      </c>
      <c r="BW93" s="249">
        <v>0</v>
      </c>
      <c r="BX93" s="249">
        <v>0</v>
      </c>
      <c r="BY93" s="249">
        <v>0</v>
      </c>
      <c r="BZ93" s="249">
        <v>0</v>
      </c>
      <c r="CA93" s="249">
        <v>0</v>
      </c>
      <c r="CB93" s="249">
        <v>0</v>
      </c>
      <c r="CC93" s="249">
        <v>0</v>
      </c>
      <c r="CD93" s="249">
        <v>0</v>
      </c>
      <c r="CE93" s="249">
        <v>0</v>
      </c>
      <c r="CF93" s="249">
        <v>0</v>
      </c>
      <c r="CG93" s="249">
        <v>0</v>
      </c>
      <c r="CH93" s="249">
        <v>0</v>
      </c>
      <c r="CI93" s="249">
        <v>0</v>
      </c>
      <c r="CJ93" s="249">
        <v>0</v>
      </c>
      <c r="CK93" s="249">
        <v>0</v>
      </c>
      <c r="CL93" s="249">
        <v>0</v>
      </c>
      <c r="CM93" s="249">
        <v>0</v>
      </c>
      <c r="CN93" s="249">
        <v>0</v>
      </c>
      <c r="CO93" s="249">
        <v>0</v>
      </c>
      <c r="CP93" s="249">
        <v>0</v>
      </c>
      <c r="CQ93" s="249">
        <v>0</v>
      </c>
      <c r="CR93" s="249">
        <v>0</v>
      </c>
      <c r="CS93" s="249">
        <v>0</v>
      </c>
      <c r="CT93" s="249">
        <v>0</v>
      </c>
      <c r="CU93" s="249">
        <v>0</v>
      </c>
      <c r="CV93" s="249">
        <v>0</v>
      </c>
      <c r="CW93" s="249">
        <v>0</v>
      </c>
      <c r="CX93" s="249">
        <v>0</v>
      </c>
      <c r="CY93" s="249">
        <v>0</v>
      </c>
      <c r="CZ93" s="249">
        <v>0</v>
      </c>
      <c r="DA93" s="249">
        <v>0</v>
      </c>
      <c r="DB93" s="249">
        <v>0</v>
      </c>
      <c r="DC93" s="249">
        <v>0</v>
      </c>
      <c r="DD93" s="249">
        <v>0</v>
      </c>
      <c r="DE93" s="249">
        <v>0</v>
      </c>
      <c r="DF93" s="249">
        <v>0</v>
      </c>
      <c r="DG93" s="249">
        <v>0</v>
      </c>
      <c r="DH93" s="249">
        <v>0</v>
      </c>
      <c r="DI93" s="249">
        <v>0</v>
      </c>
      <c r="DJ93" s="249">
        <v>0</v>
      </c>
      <c r="DK93" s="249">
        <v>0</v>
      </c>
      <c r="DL93" s="249">
        <v>0</v>
      </c>
    </row>
    <row r="94" spans="1:116" s="245" customFormat="1" ht="11.25" customHeight="1">
      <c r="A94" s="248" t="s">
        <v>825</v>
      </c>
      <c r="B94" s="249">
        <v>9620493.7400000095</v>
      </c>
      <c r="C94" s="249">
        <v>-20053933.390000001</v>
      </c>
      <c r="D94" s="249">
        <v>-571953.26</v>
      </c>
      <c r="E94" s="249">
        <v>-542212.32999999914</v>
      </c>
      <c r="F94" s="249">
        <v>0</v>
      </c>
      <c r="G94" s="249">
        <v>0</v>
      </c>
      <c r="H94" s="249">
        <v>30788592.720000014</v>
      </c>
      <c r="I94" s="249">
        <v>0</v>
      </c>
      <c r="J94" s="249">
        <v>0</v>
      </c>
      <c r="K94" s="249">
        <v>0</v>
      </c>
      <c r="L94" s="249">
        <v>229928.32999999821</v>
      </c>
      <c r="M94" s="249">
        <v>0</v>
      </c>
      <c r="N94" s="249">
        <v>-20028261.719999999</v>
      </c>
      <c r="O94" s="249">
        <v>0</v>
      </c>
      <c r="P94" s="249">
        <v>0</v>
      </c>
      <c r="Q94" s="249">
        <v>0</v>
      </c>
      <c r="R94" s="249">
        <v>0</v>
      </c>
      <c r="S94" s="249">
        <v>0</v>
      </c>
      <c r="T94" s="249">
        <v>-255600</v>
      </c>
      <c r="U94" s="249">
        <v>0</v>
      </c>
      <c r="V94" s="249">
        <v>3396132.83</v>
      </c>
      <c r="W94" s="249">
        <v>0</v>
      </c>
      <c r="X94" s="249">
        <v>-3166204.5</v>
      </c>
      <c r="Y94" s="249">
        <v>0</v>
      </c>
      <c r="Z94" s="249">
        <v>0</v>
      </c>
      <c r="AA94" s="249">
        <v>0</v>
      </c>
      <c r="AB94" s="249">
        <v>0</v>
      </c>
      <c r="AC94" s="249">
        <v>0</v>
      </c>
      <c r="AD94" s="249">
        <v>0</v>
      </c>
      <c r="AE94" s="249">
        <v>0</v>
      </c>
      <c r="AF94" s="249">
        <v>0</v>
      </c>
      <c r="AG94" s="249">
        <v>0</v>
      </c>
      <c r="AH94" s="249">
        <v>0</v>
      </c>
      <c r="AI94" s="249">
        <v>0</v>
      </c>
      <c r="AJ94" s="249">
        <v>-2153396.19</v>
      </c>
      <c r="AK94" s="249">
        <v>-6745.6900000000005</v>
      </c>
      <c r="AL94" s="249">
        <v>-18519720.059999995</v>
      </c>
      <c r="AM94" s="249">
        <v>651600.21999999974</v>
      </c>
      <c r="AN94" s="249">
        <v>0</v>
      </c>
      <c r="AO94" s="249">
        <v>0</v>
      </c>
      <c r="AP94" s="249">
        <v>0</v>
      </c>
      <c r="AQ94" s="249">
        <v>0</v>
      </c>
      <c r="AR94" s="249">
        <v>-255600</v>
      </c>
      <c r="AS94" s="249">
        <v>0</v>
      </c>
      <c r="AT94" s="249">
        <v>0</v>
      </c>
      <c r="AU94" s="249">
        <v>0</v>
      </c>
      <c r="AV94" s="249">
        <v>0</v>
      </c>
      <c r="AW94" s="249">
        <v>0</v>
      </c>
      <c r="AX94" s="249">
        <v>0</v>
      </c>
      <c r="AY94" s="249">
        <v>0</v>
      </c>
      <c r="AZ94" s="249">
        <v>0</v>
      </c>
      <c r="BA94" s="249">
        <v>0</v>
      </c>
      <c r="BB94" s="249">
        <v>0</v>
      </c>
      <c r="BC94" s="249">
        <v>0</v>
      </c>
      <c r="BD94" s="249">
        <v>0</v>
      </c>
      <c r="BE94" s="249">
        <v>0</v>
      </c>
      <c r="BF94" s="249">
        <v>0</v>
      </c>
      <c r="BG94" s="249">
        <v>0</v>
      </c>
      <c r="BH94" s="249">
        <v>0</v>
      </c>
      <c r="BI94" s="249">
        <v>0</v>
      </c>
      <c r="BJ94" s="249">
        <v>0</v>
      </c>
      <c r="BK94" s="249">
        <v>0</v>
      </c>
      <c r="BL94" s="249">
        <v>0</v>
      </c>
      <c r="BM94" s="249">
        <v>0</v>
      </c>
      <c r="BN94" s="249">
        <v>0</v>
      </c>
      <c r="BO94" s="249">
        <v>0</v>
      </c>
      <c r="BP94" s="249">
        <v>0</v>
      </c>
      <c r="BQ94" s="249">
        <v>0</v>
      </c>
      <c r="BR94" s="249">
        <v>0</v>
      </c>
      <c r="BS94" s="249">
        <v>0</v>
      </c>
      <c r="BT94" s="249">
        <v>0</v>
      </c>
      <c r="BU94" s="249">
        <v>0</v>
      </c>
      <c r="BV94" s="249">
        <v>0</v>
      </c>
      <c r="BW94" s="249">
        <v>0</v>
      </c>
      <c r="BX94" s="249">
        <v>0</v>
      </c>
      <c r="BY94" s="249">
        <v>0</v>
      </c>
      <c r="BZ94" s="249">
        <v>0</v>
      </c>
      <c r="CA94" s="249">
        <v>0</v>
      </c>
      <c r="CB94" s="249">
        <v>0</v>
      </c>
      <c r="CC94" s="249">
        <v>0</v>
      </c>
      <c r="CD94" s="249">
        <v>0</v>
      </c>
      <c r="CE94" s="249">
        <v>0</v>
      </c>
      <c r="CF94" s="249">
        <v>0</v>
      </c>
      <c r="CG94" s="249">
        <v>0</v>
      </c>
      <c r="CH94" s="249">
        <v>0</v>
      </c>
      <c r="CI94" s="249">
        <v>0</v>
      </c>
      <c r="CJ94" s="249">
        <v>0</v>
      </c>
      <c r="CK94" s="249">
        <v>0</v>
      </c>
      <c r="CL94" s="249">
        <v>0</v>
      </c>
      <c r="CM94" s="249">
        <v>0</v>
      </c>
      <c r="CN94" s="249">
        <v>0</v>
      </c>
      <c r="CO94" s="249">
        <v>0</v>
      </c>
      <c r="CP94" s="249">
        <v>0</v>
      </c>
      <c r="CQ94" s="249">
        <v>0</v>
      </c>
      <c r="CR94" s="249">
        <v>0</v>
      </c>
      <c r="CS94" s="249">
        <v>0</v>
      </c>
      <c r="CT94" s="249">
        <v>0</v>
      </c>
      <c r="CU94" s="249">
        <v>0</v>
      </c>
      <c r="CV94" s="249">
        <v>0</v>
      </c>
      <c r="CW94" s="249">
        <v>0</v>
      </c>
      <c r="CX94" s="249">
        <v>0</v>
      </c>
      <c r="CY94" s="249">
        <v>0</v>
      </c>
      <c r="CZ94" s="249">
        <v>0</v>
      </c>
      <c r="DA94" s="249">
        <v>0</v>
      </c>
      <c r="DB94" s="249">
        <v>0</v>
      </c>
      <c r="DC94" s="249">
        <v>0</v>
      </c>
      <c r="DD94" s="249">
        <v>0</v>
      </c>
      <c r="DE94" s="249">
        <v>0</v>
      </c>
      <c r="DF94" s="249">
        <v>0</v>
      </c>
      <c r="DG94" s="249">
        <v>0</v>
      </c>
      <c r="DH94" s="249">
        <v>0</v>
      </c>
      <c r="DI94" s="249">
        <v>0</v>
      </c>
      <c r="DJ94" s="249">
        <v>0</v>
      </c>
      <c r="DK94" s="249">
        <v>0</v>
      </c>
      <c r="DL94" s="249">
        <v>0</v>
      </c>
    </row>
    <row r="95" spans="1:116" s="245" customFormat="1" ht="11.25" customHeight="1">
      <c r="A95" s="246" t="s">
        <v>826</v>
      </c>
      <c r="B95" s="249">
        <v>-4532.0599999999977</v>
      </c>
      <c r="C95" s="249">
        <v>0</v>
      </c>
      <c r="D95" s="249">
        <v>0</v>
      </c>
      <c r="E95" s="249">
        <v>-4532.0599999999977</v>
      </c>
      <c r="F95" s="249">
        <v>0</v>
      </c>
      <c r="G95" s="249">
        <v>0</v>
      </c>
      <c r="H95" s="249">
        <v>0</v>
      </c>
      <c r="I95" s="249">
        <v>0</v>
      </c>
      <c r="J95" s="249">
        <v>0</v>
      </c>
      <c r="K95" s="249">
        <v>0</v>
      </c>
      <c r="L95" s="249">
        <v>0</v>
      </c>
      <c r="M95" s="249">
        <v>0</v>
      </c>
      <c r="N95" s="249">
        <v>0</v>
      </c>
      <c r="O95" s="249">
        <v>0</v>
      </c>
      <c r="P95" s="249">
        <v>0</v>
      </c>
      <c r="Q95" s="249">
        <v>0</v>
      </c>
      <c r="R95" s="249">
        <v>0</v>
      </c>
      <c r="S95" s="249">
        <v>0</v>
      </c>
      <c r="T95" s="249">
        <v>0</v>
      </c>
      <c r="U95" s="249">
        <v>0</v>
      </c>
      <c r="V95" s="249">
        <v>0</v>
      </c>
      <c r="W95" s="249">
        <v>0</v>
      </c>
      <c r="X95" s="249">
        <v>0</v>
      </c>
      <c r="Y95" s="249">
        <v>0</v>
      </c>
      <c r="Z95" s="249">
        <v>0</v>
      </c>
      <c r="AA95" s="249">
        <v>0</v>
      </c>
      <c r="AB95" s="249">
        <v>0</v>
      </c>
      <c r="AC95" s="249">
        <v>0</v>
      </c>
      <c r="AD95" s="249">
        <v>0</v>
      </c>
      <c r="AE95" s="249">
        <v>0</v>
      </c>
      <c r="AF95" s="249">
        <v>0</v>
      </c>
      <c r="AG95" s="249">
        <v>0</v>
      </c>
      <c r="AH95" s="249">
        <v>0</v>
      </c>
      <c r="AI95" s="249">
        <v>0</v>
      </c>
      <c r="AJ95" s="249">
        <v>0</v>
      </c>
      <c r="AK95" s="249">
        <v>0</v>
      </c>
      <c r="AL95" s="249">
        <v>0</v>
      </c>
      <c r="AM95" s="249">
        <v>0</v>
      </c>
      <c r="AN95" s="249">
        <v>0</v>
      </c>
      <c r="AO95" s="249">
        <v>0</v>
      </c>
      <c r="AP95" s="249">
        <v>0</v>
      </c>
      <c r="AQ95" s="249">
        <v>0</v>
      </c>
      <c r="AR95" s="249">
        <v>0</v>
      </c>
      <c r="AS95" s="249">
        <v>0</v>
      </c>
      <c r="AT95" s="249">
        <v>0</v>
      </c>
      <c r="AU95" s="249">
        <v>0</v>
      </c>
      <c r="AV95" s="249">
        <v>0</v>
      </c>
      <c r="AW95" s="249">
        <v>0</v>
      </c>
      <c r="AX95" s="249">
        <v>0</v>
      </c>
      <c r="AY95" s="249">
        <v>0</v>
      </c>
      <c r="AZ95" s="249">
        <v>0</v>
      </c>
      <c r="BA95" s="249">
        <v>0</v>
      </c>
      <c r="BB95" s="249">
        <v>0</v>
      </c>
      <c r="BC95" s="249">
        <v>0</v>
      </c>
      <c r="BD95" s="249">
        <v>0</v>
      </c>
      <c r="BE95" s="249">
        <v>0</v>
      </c>
      <c r="BF95" s="249">
        <v>0</v>
      </c>
      <c r="BG95" s="249">
        <v>0</v>
      </c>
      <c r="BH95" s="249">
        <v>0</v>
      </c>
      <c r="BI95" s="249">
        <v>0</v>
      </c>
      <c r="BJ95" s="249">
        <v>0</v>
      </c>
      <c r="BK95" s="249">
        <v>0</v>
      </c>
      <c r="BL95" s="249">
        <v>0</v>
      </c>
      <c r="BM95" s="249">
        <v>0</v>
      </c>
      <c r="BN95" s="249">
        <v>0</v>
      </c>
      <c r="BO95" s="249">
        <v>0</v>
      </c>
      <c r="BP95" s="249">
        <v>0</v>
      </c>
      <c r="BQ95" s="249">
        <v>0</v>
      </c>
      <c r="BR95" s="249">
        <v>0</v>
      </c>
      <c r="BS95" s="249">
        <v>0</v>
      </c>
      <c r="BT95" s="249">
        <v>0</v>
      </c>
      <c r="BU95" s="249">
        <v>0</v>
      </c>
      <c r="BV95" s="249">
        <v>0</v>
      </c>
      <c r="BW95" s="249">
        <v>0</v>
      </c>
      <c r="BX95" s="249">
        <v>0</v>
      </c>
      <c r="BY95" s="249">
        <v>0</v>
      </c>
      <c r="BZ95" s="249">
        <v>0</v>
      </c>
      <c r="CA95" s="249">
        <v>0</v>
      </c>
      <c r="CB95" s="249">
        <v>0</v>
      </c>
      <c r="CC95" s="249">
        <v>0</v>
      </c>
      <c r="CD95" s="249">
        <v>0</v>
      </c>
      <c r="CE95" s="249">
        <v>0</v>
      </c>
      <c r="CF95" s="249">
        <v>0</v>
      </c>
      <c r="CG95" s="249">
        <v>0</v>
      </c>
      <c r="CH95" s="249">
        <v>0</v>
      </c>
      <c r="CI95" s="249">
        <v>0</v>
      </c>
      <c r="CJ95" s="249">
        <v>0</v>
      </c>
      <c r="CK95" s="249">
        <v>0</v>
      </c>
      <c r="CL95" s="249">
        <v>0</v>
      </c>
      <c r="CM95" s="249">
        <v>0</v>
      </c>
      <c r="CN95" s="249">
        <v>0</v>
      </c>
      <c r="CO95" s="249">
        <v>0</v>
      </c>
      <c r="CP95" s="249">
        <v>0</v>
      </c>
      <c r="CQ95" s="249">
        <v>0</v>
      </c>
      <c r="CR95" s="249">
        <v>0</v>
      </c>
      <c r="CS95" s="249">
        <v>0</v>
      </c>
      <c r="CT95" s="249">
        <v>0</v>
      </c>
      <c r="CU95" s="249">
        <v>0</v>
      </c>
      <c r="CV95" s="249">
        <v>0</v>
      </c>
      <c r="CW95" s="249">
        <v>0</v>
      </c>
      <c r="CX95" s="249">
        <v>0</v>
      </c>
      <c r="CY95" s="249">
        <v>0</v>
      </c>
      <c r="CZ95" s="249">
        <v>0</v>
      </c>
      <c r="DA95" s="249">
        <v>0</v>
      </c>
      <c r="DB95" s="249">
        <v>0</v>
      </c>
      <c r="DC95" s="249">
        <v>0</v>
      </c>
      <c r="DD95" s="249">
        <v>0</v>
      </c>
      <c r="DE95" s="249">
        <v>0</v>
      </c>
      <c r="DF95" s="249">
        <v>0</v>
      </c>
      <c r="DG95" s="249">
        <v>0</v>
      </c>
      <c r="DH95" s="249">
        <v>0</v>
      </c>
      <c r="DI95" s="249">
        <v>0</v>
      </c>
      <c r="DJ95" s="249">
        <v>0</v>
      </c>
      <c r="DK95" s="249">
        <v>0</v>
      </c>
      <c r="DL95" s="249">
        <v>0</v>
      </c>
    </row>
    <row r="96" spans="1:116" s="245" customFormat="1" ht="11.25" customHeight="1">
      <c r="A96" s="246" t="s">
        <v>827</v>
      </c>
      <c r="B96" s="249">
        <v>9625025.8000000119</v>
      </c>
      <c r="C96" s="249">
        <v>-20053933.390000001</v>
      </c>
      <c r="D96" s="249">
        <v>-571953.26</v>
      </c>
      <c r="E96" s="249">
        <v>-537680.26999999955</v>
      </c>
      <c r="F96" s="249">
        <v>0</v>
      </c>
      <c r="G96" s="249">
        <v>0</v>
      </c>
      <c r="H96" s="249">
        <v>30788592.720000014</v>
      </c>
      <c r="I96" s="249">
        <v>0</v>
      </c>
      <c r="J96" s="249">
        <v>0</v>
      </c>
      <c r="K96" s="249">
        <v>0</v>
      </c>
      <c r="L96" s="249">
        <v>229928.32999999821</v>
      </c>
      <c r="M96" s="249">
        <v>0</v>
      </c>
      <c r="N96" s="249">
        <v>-20028261.719999999</v>
      </c>
      <c r="O96" s="249">
        <v>0</v>
      </c>
      <c r="P96" s="249">
        <v>0</v>
      </c>
      <c r="Q96" s="249">
        <v>0</v>
      </c>
      <c r="R96" s="249">
        <v>0</v>
      </c>
      <c r="S96" s="249">
        <v>0</v>
      </c>
      <c r="T96" s="249">
        <v>-255600</v>
      </c>
      <c r="U96" s="249">
        <v>0</v>
      </c>
      <c r="V96" s="249">
        <v>3396132.83</v>
      </c>
      <c r="W96" s="249">
        <v>0</v>
      </c>
      <c r="X96" s="249">
        <v>-3166204.5</v>
      </c>
      <c r="Y96" s="249">
        <v>0</v>
      </c>
      <c r="Z96" s="249">
        <v>0</v>
      </c>
      <c r="AA96" s="249">
        <v>0</v>
      </c>
      <c r="AB96" s="249">
        <v>0</v>
      </c>
      <c r="AC96" s="249">
        <v>0</v>
      </c>
      <c r="AD96" s="249">
        <v>0</v>
      </c>
      <c r="AE96" s="249">
        <v>0</v>
      </c>
      <c r="AF96" s="249">
        <v>0</v>
      </c>
      <c r="AG96" s="249">
        <v>0</v>
      </c>
      <c r="AH96" s="249">
        <v>0</v>
      </c>
      <c r="AI96" s="249">
        <v>0</v>
      </c>
      <c r="AJ96" s="249">
        <v>-2153396.19</v>
      </c>
      <c r="AK96" s="249">
        <v>-6745.6900000000005</v>
      </c>
      <c r="AL96" s="249">
        <v>-18519720.059999995</v>
      </c>
      <c r="AM96" s="249">
        <v>651600.21999999974</v>
      </c>
      <c r="AN96" s="249">
        <v>0</v>
      </c>
      <c r="AO96" s="249">
        <v>0</v>
      </c>
      <c r="AP96" s="249">
        <v>0</v>
      </c>
      <c r="AQ96" s="249">
        <v>0</v>
      </c>
      <c r="AR96" s="249">
        <v>-255600</v>
      </c>
      <c r="AS96" s="249">
        <v>0</v>
      </c>
      <c r="AT96" s="249">
        <v>0</v>
      </c>
      <c r="AU96" s="249">
        <v>0</v>
      </c>
      <c r="AV96" s="249">
        <v>0</v>
      </c>
      <c r="AW96" s="249">
        <v>0</v>
      </c>
      <c r="AX96" s="249">
        <v>0</v>
      </c>
      <c r="AY96" s="249">
        <v>0</v>
      </c>
      <c r="AZ96" s="249">
        <v>0</v>
      </c>
      <c r="BA96" s="249">
        <v>0</v>
      </c>
      <c r="BB96" s="249">
        <v>0</v>
      </c>
      <c r="BC96" s="249">
        <v>0</v>
      </c>
      <c r="BD96" s="249">
        <v>0</v>
      </c>
      <c r="BE96" s="249">
        <v>0</v>
      </c>
      <c r="BF96" s="249">
        <v>0</v>
      </c>
      <c r="BG96" s="249">
        <v>0</v>
      </c>
      <c r="BH96" s="249">
        <v>0</v>
      </c>
      <c r="BI96" s="249">
        <v>0</v>
      </c>
      <c r="BJ96" s="249">
        <v>0</v>
      </c>
      <c r="BK96" s="249">
        <v>0</v>
      </c>
      <c r="BL96" s="249">
        <v>0</v>
      </c>
      <c r="BM96" s="249">
        <v>0</v>
      </c>
      <c r="BN96" s="249">
        <v>0</v>
      </c>
      <c r="BO96" s="249">
        <v>0</v>
      </c>
      <c r="BP96" s="249">
        <v>0</v>
      </c>
      <c r="BQ96" s="249">
        <v>0</v>
      </c>
      <c r="BR96" s="249">
        <v>0</v>
      </c>
      <c r="BS96" s="249">
        <v>0</v>
      </c>
      <c r="BT96" s="249">
        <v>0</v>
      </c>
      <c r="BU96" s="249">
        <v>0</v>
      </c>
      <c r="BV96" s="249">
        <v>0</v>
      </c>
      <c r="BW96" s="249">
        <v>0</v>
      </c>
      <c r="BX96" s="249">
        <v>0</v>
      </c>
      <c r="BY96" s="249">
        <v>0</v>
      </c>
      <c r="BZ96" s="249">
        <v>0</v>
      </c>
      <c r="CA96" s="249">
        <v>0</v>
      </c>
      <c r="CB96" s="249">
        <v>0</v>
      </c>
      <c r="CC96" s="249">
        <v>0</v>
      </c>
      <c r="CD96" s="249">
        <v>0</v>
      </c>
      <c r="CE96" s="249">
        <v>0</v>
      </c>
      <c r="CF96" s="249">
        <v>0</v>
      </c>
      <c r="CG96" s="249">
        <v>0</v>
      </c>
      <c r="CH96" s="249">
        <v>0</v>
      </c>
      <c r="CI96" s="249">
        <v>0</v>
      </c>
      <c r="CJ96" s="249">
        <v>0</v>
      </c>
      <c r="CK96" s="249">
        <v>0</v>
      </c>
      <c r="CL96" s="249">
        <v>0</v>
      </c>
      <c r="CM96" s="249">
        <v>0</v>
      </c>
      <c r="CN96" s="249">
        <v>0</v>
      </c>
      <c r="CO96" s="249">
        <v>0</v>
      </c>
      <c r="CP96" s="249">
        <v>0</v>
      </c>
      <c r="CQ96" s="249">
        <v>0</v>
      </c>
      <c r="CR96" s="249">
        <v>0</v>
      </c>
      <c r="CS96" s="249">
        <v>0</v>
      </c>
      <c r="CT96" s="249">
        <v>0</v>
      </c>
      <c r="CU96" s="249">
        <v>0</v>
      </c>
      <c r="CV96" s="249">
        <v>0</v>
      </c>
      <c r="CW96" s="249">
        <v>0</v>
      </c>
      <c r="CX96" s="249">
        <v>0</v>
      </c>
      <c r="CY96" s="249">
        <v>0</v>
      </c>
      <c r="CZ96" s="249">
        <v>0</v>
      </c>
      <c r="DA96" s="249">
        <v>0</v>
      </c>
      <c r="DB96" s="249">
        <v>0</v>
      </c>
      <c r="DC96" s="249">
        <v>0</v>
      </c>
      <c r="DD96" s="249">
        <v>0</v>
      </c>
      <c r="DE96" s="249">
        <v>0</v>
      </c>
      <c r="DF96" s="249">
        <v>0</v>
      </c>
      <c r="DG96" s="249">
        <v>0</v>
      </c>
      <c r="DH96" s="249">
        <v>0</v>
      </c>
      <c r="DI96" s="249">
        <v>0</v>
      </c>
      <c r="DJ96" s="249">
        <v>0</v>
      </c>
      <c r="DK96" s="249">
        <v>0</v>
      </c>
      <c r="DL96" s="249">
        <v>0</v>
      </c>
    </row>
    <row r="97" spans="1:116" s="245" customFormat="1" ht="11.25" customHeight="1">
      <c r="A97" s="246" t="s">
        <v>828</v>
      </c>
      <c r="B97" s="249">
        <v>0</v>
      </c>
      <c r="C97" s="249">
        <v>0</v>
      </c>
      <c r="D97" s="249">
        <v>0</v>
      </c>
      <c r="E97" s="249">
        <v>0</v>
      </c>
      <c r="F97" s="249">
        <v>0</v>
      </c>
      <c r="G97" s="249">
        <v>0</v>
      </c>
      <c r="H97" s="249">
        <v>0</v>
      </c>
      <c r="I97" s="249">
        <v>0</v>
      </c>
      <c r="J97" s="249">
        <v>0</v>
      </c>
      <c r="K97" s="249">
        <v>0</v>
      </c>
      <c r="L97" s="249">
        <v>0</v>
      </c>
      <c r="M97" s="249">
        <v>0</v>
      </c>
      <c r="N97" s="249">
        <v>0</v>
      </c>
      <c r="O97" s="249">
        <v>0</v>
      </c>
      <c r="P97" s="249">
        <v>0</v>
      </c>
      <c r="Q97" s="249">
        <v>0</v>
      </c>
      <c r="R97" s="249">
        <v>0</v>
      </c>
      <c r="S97" s="249">
        <v>0</v>
      </c>
      <c r="T97" s="249">
        <v>0</v>
      </c>
      <c r="U97" s="249">
        <v>0</v>
      </c>
      <c r="V97" s="249">
        <v>0</v>
      </c>
      <c r="W97" s="249">
        <v>0</v>
      </c>
      <c r="X97" s="249">
        <v>0</v>
      </c>
      <c r="Y97" s="249">
        <v>0</v>
      </c>
      <c r="Z97" s="249">
        <v>0</v>
      </c>
      <c r="AA97" s="249">
        <v>0</v>
      </c>
      <c r="AB97" s="249">
        <v>0</v>
      </c>
      <c r="AC97" s="249">
        <v>0</v>
      </c>
      <c r="AD97" s="249">
        <v>0</v>
      </c>
      <c r="AE97" s="249">
        <v>0</v>
      </c>
      <c r="AF97" s="249">
        <v>0</v>
      </c>
      <c r="AG97" s="249">
        <v>0</v>
      </c>
      <c r="AH97" s="249">
        <v>0</v>
      </c>
      <c r="AI97" s="249">
        <v>0</v>
      </c>
      <c r="AJ97" s="249">
        <v>0</v>
      </c>
      <c r="AK97" s="249">
        <v>0</v>
      </c>
      <c r="AL97" s="249">
        <v>0</v>
      </c>
      <c r="AM97" s="249">
        <v>0</v>
      </c>
      <c r="AN97" s="249">
        <v>0</v>
      </c>
      <c r="AO97" s="249">
        <v>0</v>
      </c>
      <c r="AP97" s="249">
        <v>0</v>
      </c>
      <c r="AQ97" s="249">
        <v>0</v>
      </c>
      <c r="AR97" s="249">
        <v>0</v>
      </c>
      <c r="AS97" s="249">
        <v>0</v>
      </c>
      <c r="AT97" s="249">
        <v>0</v>
      </c>
      <c r="AU97" s="249">
        <v>0</v>
      </c>
      <c r="AV97" s="249">
        <v>0</v>
      </c>
      <c r="AW97" s="249">
        <v>0</v>
      </c>
      <c r="AX97" s="249">
        <v>0</v>
      </c>
      <c r="AY97" s="249">
        <v>0</v>
      </c>
      <c r="AZ97" s="249">
        <v>0</v>
      </c>
      <c r="BA97" s="249">
        <v>0</v>
      </c>
      <c r="BB97" s="249">
        <v>0</v>
      </c>
      <c r="BC97" s="249">
        <v>0</v>
      </c>
      <c r="BD97" s="249">
        <v>0</v>
      </c>
      <c r="BE97" s="249">
        <v>0</v>
      </c>
      <c r="BF97" s="249">
        <v>0</v>
      </c>
      <c r="BG97" s="249">
        <v>0</v>
      </c>
      <c r="BH97" s="249">
        <v>0</v>
      </c>
      <c r="BI97" s="249">
        <v>0</v>
      </c>
      <c r="BJ97" s="249">
        <v>0</v>
      </c>
      <c r="BK97" s="249">
        <v>0</v>
      </c>
      <c r="BL97" s="249">
        <v>0</v>
      </c>
      <c r="BM97" s="249">
        <v>0</v>
      </c>
      <c r="BN97" s="249">
        <v>0</v>
      </c>
      <c r="BO97" s="249">
        <v>0</v>
      </c>
      <c r="BP97" s="249">
        <v>0</v>
      </c>
      <c r="BQ97" s="249">
        <v>0</v>
      </c>
      <c r="BR97" s="249">
        <v>0</v>
      </c>
      <c r="BS97" s="249">
        <v>0</v>
      </c>
      <c r="BT97" s="249">
        <v>0</v>
      </c>
      <c r="BU97" s="249">
        <v>0</v>
      </c>
      <c r="BV97" s="249">
        <v>0</v>
      </c>
      <c r="BW97" s="249">
        <v>0</v>
      </c>
      <c r="BX97" s="249">
        <v>0</v>
      </c>
      <c r="BY97" s="249">
        <v>0</v>
      </c>
      <c r="BZ97" s="249">
        <v>0</v>
      </c>
      <c r="CA97" s="249">
        <v>0</v>
      </c>
      <c r="CB97" s="249">
        <v>0</v>
      </c>
      <c r="CC97" s="249">
        <v>0</v>
      </c>
      <c r="CD97" s="249">
        <v>0</v>
      </c>
      <c r="CE97" s="249">
        <v>0</v>
      </c>
      <c r="CF97" s="249">
        <v>0</v>
      </c>
      <c r="CG97" s="249">
        <v>0</v>
      </c>
      <c r="CH97" s="249">
        <v>0</v>
      </c>
      <c r="CI97" s="249">
        <v>0</v>
      </c>
      <c r="CJ97" s="249">
        <v>0</v>
      </c>
      <c r="CK97" s="249">
        <v>0</v>
      </c>
      <c r="CL97" s="249">
        <v>0</v>
      </c>
      <c r="CM97" s="249">
        <v>0</v>
      </c>
      <c r="CN97" s="249">
        <v>0</v>
      </c>
      <c r="CO97" s="249">
        <v>0</v>
      </c>
      <c r="CP97" s="249">
        <v>0</v>
      </c>
      <c r="CQ97" s="249">
        <v>0</v>
      </c>
      <c r="CR97" s="249">
        <v>0</v>
      </c>
      <c r="CS97" s="249">
        <v>0</v>
      </c>
      <c r="CT97" s="249">
        <v>0</v>
      </c>
      <c r="CU97" s="249">
        <v>0</v>
      </c>
      <c r="CV97" s="249">
        <v>0</v>
      </c>
      <c r="CW97" s="249">
        <v>0</v>
      </c>
      <c r="CX97" s="249">
        <v>0</v>
      </c>
      <c r="CY97" s="249">
        <v>0</v>
      </c>
      <c r="CZ97" s="249">
        <v>0</v>
      </c>
      <c r="DA97" s="249">
        <v>0</v>
      </c>
      <c r="DB97" s="249">
        <v>0</v>
      </c>
      <c r="DC97" s="249">
        <v>0</v>
      </c>
      <c r="DD97" s="249">
        <v>0</v>
      </c>
      <c r="DE97" s="249">
        <v>0</v>
      </c>
      <c r="DF97" s="249">
        <v>0</v>
      </c>
      <c r="DG97" s="249">
        <v>0</v>
      </c>
      <c r="DH97" s="249">
        <v>0</v>
      </c>
      <c r="DI97" s="249">
        <v>0</v>
      </c>
      <c r="DJ97" s="249">
        <v>0</v>
      </c>
      <c r="DK97" s="249">
        <v>0</v>
      </c>
      <c r="DL97" s="249">
        <v>0</v>
      </c>
    </row>
    <row r="98" spans="1:116" s="245" customFormat="1" ht="11.25" customHeight="1">
      <c r="A98" s="246" t="s">
        <v>829</v>
      </c>
      <c r="B98" s="249">
        <v>0</v>
      </c>
      <c r="C98" s="249">
        <v>0</v>
      </c>
      <c r="D98" s="249">
        <v>0</v>
      </c>
      <c r="E98" s="249">
        <v>0</v>
      </c>
      <c r="F98" s="249">
        <v>0</v>
      </c>
      <c r="G98" s="249">
        <v>0</v>
      </c>
      <c r="H98" s="249">
        <v>0</v>
      </c>
      <c r="I98" s="249">
        <v>0</v>
      </c>
      <c r="J98" s="249">
        <v>0</v>
      </c>
      <c r="K98" s="249">
        <v>0</v>
      </c>
      <c r="L98" s="249">
        <v>0</v>
      </c>
      <c r="M98" s="249">
        <v>0</v>
      </c>
      <c r="N98" s="249">
        <v>0</v>
      </c>
      <c r="O98" s="249">
        <v>0</v>
      </c>
      <c r="P98" s="249">
        <v>0</v>
      </c>
      <c r="Q98" s="249">
        <v>0</v>
      </c>
      <c r="R98" s="249">
        <v>0</v>
      </c>
      <c r="S98" s="249">
        <v>0</v>
      </c>
      <c r="T98" s="249">
        <v>0</v>
      </c>
      <c r="U98" s="249">
        <v>0</v>
      </c>
      <c r="V98" s="249">
        <v>0</v>
      </c>
      <c r="W98" s="249">
        <v>0</v>
      </c>
      <c r="X98" s="249">
        <v>0</v>
      </c>
      <c r="Y98" s="249">
        <v>0</v>
      </c>
      <c r="Z98" s="249">
        <v>0</v>
      </c>
      <c r="AA98" s="249">
        <v>0</v>
      </c>
      <c r="AB98" s="249">
        <v>0</v>
      </c>
      <c r="AC98" s="249">
        <v>0</v>
      </c>
      <c r="AD98" s="249">
        <v>0</v>
      </c>
      <c r="AE98" s="249">
        <v>0</v>
      </c>
      <c r="AF98" s="249">
        <v>0</v>
      </c>
      <c r="AG98" s="249">
        <v>0</v>
      </c>
      <c r="AH98" s="249">
        <v>0</v>
      </c>
      <c r="AI98" s="249">
        <v>0</v>
      </c>
      <c r="AJ98" s="249">
        <v>0</v>
      </c>
      <c r="AK98" s="249">
        <v>0</v>
      </c>
      <c r="AL98" s="249">
        <v>0</v>
      </c>
      <c r="AM98" s="249">
        <v>0</v>
      </c>
      <c r="AN98" s="249">
        <v>0</v>
      </c>
      <c r="AO98" s="249">
        <v>0</v>
      </c>
      <c r="AP98" s="249">
        <v>0</v>
      </c>
      <c r="AQ98" s="249">
        <v>0</v>
      </c>
      <c r="AR98" s="249">
        <v>0</v>
      </c>
      <c r="AS98" s="249">
        <v>0</v>
      </c>
      <c r="AT98" s="249">
        <v>0</v>
      </c>
      <c r="AU98" s="249">
        <v>0</v>
      </c>
      <c r="AV98" s="249">
        <v>0</v>
      </c>
      <c r="AW98" s="249">
        <v>0</v>
      </c>
      <c r="AX98" s="249">
        <v>0</v>
      </c>
      <c r="AY98" s="249">
        <v>0</v>
      </c>
      <c r="AZ98" s="249">
        <v>0</v>
      </c>
      <c r="BA98" s="249">
        <v>0</v>
      </c>
      <c r="BB98" s="249">
        <v>0</v>
      </c>
      <c r="BC98" s="249">
        <v>0</v>
      </c>
      <c r="BD98" s="249">
        <v>0</v>
      </c>
      <c r="BE98" s="249">
        <v>0</v>
      </c>
      <c r="BF98" s="249">
        <v>0</v>
      </c>
      <c r="BG98" s="249">
        <v>0</v>
      </c>
      <c r="BH98" s="249">
        <v>0</v>
      </c>
      <c r="BI98" s="249">
        <v>0</v>
      </c>
      <c r="BJ98" s="249">
        <v>0</v>
      </c>
      <c r="BK98" s="249">
        <v>0</v>
      </c>
      <c r="BL98" s="249">
        <v>0</v>
      </c>
      <c r="BM98" s="249">
        <v>0</v>
      </c>
      <c r="BN98" s="249">
        <v>0</v>
      </c>
      <c r="BO98" s="249">
        <v>0</v>
      </c>
      <c r="BP98" s="249">
        <v>0</v>
      </c>
      <c r="BQ98" s="249">
        <v>0</v>
      </c>
      <c r="BR98" s="249">
        <v>0</v>
      </c>
      <c r="BS98" s="249">
        <v>0</v>
      </c>
      <c r="BT98" s="249">
        <v>0</v>
      </c>
      <c r="BU98" s="249">
        <v>0</v>
      </c>
      <c r="BV98" s="249">
        <v>0</v>
      </c>
      <c r="BW98" s="249">
        <v>0</v>
      </c>
      <c r="BX98" s="249">
        <v>0</v>
      </c>
      <c r="BY98" s="249">
        <v>0</v>
      </c>
      <c r="BZ98" s="249">
        <v>0</v>
      </c>
      <c r="CA98" s="249">
        <v>0</v>
      </c>
      <c r="CB98" s="249">
        <v>0</v>
      </c>
      <c r="CC98" s="249">
        <v>0</v>
      </c>
      <c r="CD98" s="249">
        <v>0</v>
      </c>
      <c r="CE98" s="249">
        <v>0</v>
      </c>
      <c r="CF98" s="249">
        <v>0</v>
      </c>
      <c r="CG98" s="249">
        <v>0</v>
      </c>
      <c r="CH98" s="249">
        <v>0</v>
      </c>
      <c r="CI98" s="249">
        <v>0</v>
      </c>
      <c r="CJ98" s="249">
        <v>0</v>
      </c>
      <c r="CK98" s="249">
        <v>0</v>
      </c>
      <c r="CL98" s="249">
        <v>0</v>
      </c>
      <c r="CM98" s="249">
        <v>0</v>
      </c>
      <c r="CN98" s="249">
        <v>0</v>
      </c>
      <c r="CO98" s="249">
        <v>0</v>
      </c>
      <c r="CP98" s="249">
        <v>0</v>
      </c>
      <c r="CQ98" s="249">
        <v>0</v>
      </c>
      <c r="CR98" s="249">
        <v>0</v>
      </c>
      <c r="CS98" s="249">
        <v>0</v>
      </c>
      <c r="CT98" s="249">
        <v>0</v>
      </c>
      <c r="CU98" s="249">
        <v>0</v>
      </c>
      <c r="CV98" s="249">
        <v>0</v>
      </c>
      <c r="CW98" s="249">
        <v>0</v>
      </c>
      <c r="CX98" s="249">
        <v>0</v>
      </c>
      <c r="CY98" s="249">
        <v>0</v>
      </c>
      <c r="CZ98" s="249">
        <v>0</v>
      </c>
      <c r="DA98" s="249">
        <v>0</v>
      </c>
      <c r="DB98" s="249">
        <v>0</v>
      </c>
      <c r="DC98" s="249">
        <v>0</v>
      </c>
      <c r="DD98" s="249">
        <v>0</v>
      </c>
      <c r="DE98" s="249">
        <v>0</v>
      </c>
      <c r="DF98" s="249">
        <v>0</v>
      </c>
      <c r="DG98" s="249">
        <v>0</v>
      </c>
      <c r="DH98" s="249">
        <v>0</v>
      </c>
      <c r="DI98" s="249">
        <v>0</v>
      </c>
      <c r="DJ98" s="249">
        <v>0</v>
      </c>
      <c r="DK98" s="249">
        <v>0</v>
      </c>
      <c r="DL98" s="249">
        <v>0</v>
      </c>
    </row>
    <row r="99" spans="1:116" s="245" customFormat="1" ht="11.25" customHeight="1">
      <c r="A99" s="246" t="s">
        <v>830</v>
      </c>
      <c r="B99" s="249">
        <v>0</v>
      </c>
      <c r="C99" s="249">
        <v>0</v>
      </c>
      <c r="D99" s="249">
        <v>0</v>
      </c>
      <c r="E99" s="249">
        <v>0</v>
      </c>
      <c r="F99" s="249">
        <v>0</v>
      </c>
      <c r="G99" s="249">
        <v>0</v>
      </c>
      <c r="H99" s="249">
        <v>0</v>
      </c>
      <c r="I99" s="249">
        <v>0</v>
      </c>
      <c r="J99" s="249">
        <v>0</v>
      </c>
      <c r="K99" s="249">
        <v>0</v>
      </c>
      <c r="L99" s="249">
        <v>0</v>
      </c>
      <c r="M99" s="249">
        <v>0</v>
      </c>
      <c r="N99" s="249">
        <v>0</v>
      </c>
      <c r="O99" s="249">
        <v>0</v>
      </c>
      <c r="P99" s="249">
        <v>0</v>
      </c>
      <c r="Q99" s="249">
        <v>0</v>
      </c>
      <c r="R99" s="249">
        <v>0</v>
      </c>
      <c r="S99" s="249">
        <v>0</v>
      </c>
      <c r="T99" s="249">
        <v>0</v>
      </c>
      <c r="U99" s="249">
        <v>0</v>
      </c>
      <c r="V99" s="249">
        <v>0</v>
      </c>
      <c r="W99" s="249">
        <v>0</v>
      </c>
      <c r="X99" s="249">
        <v>0</v>
      </c>
      <c r="Y99" s="249">
        <v>0</v>
      </c>
      <c r="Z99" s="249">
        <v>0</v>
      </c>
      <c r="AA99" s="249">
        <v>0</v>
      </c>
      <c r="AB99" s="249">
        <v>0</v>
      </c>
      <c r="AC99" s="249">
        <v>0</v>
      </c>
      <c r="AD99" s="249">
        <v>0</v>
      </c>
      <c r="AE99" s="249">
        <v>0</v>
      </c>
      <c r="AF99" s="249">
        <v>0</v>
      </c>
      <c r="AG99" s="249">
        <v>0</v>
      </c>
      <c r="AH99" s="249">
        <v>0</v>
      </c>
      <c r="AI99" s="249">
        <v>0</v>
      </c>
      <c r="AJ99" s="249">
        <v>0</v>
      </c>
      <c r="AK99" s="249">
        <v>0</v>
      </c>
      <c r="AL99" s="249">
        <v>0</v>
      </c>
      <c r="AM99" s="249">
        <v>0</v>
      </c>
      <c r="AN99" s="249">
        <v>0</v>
      </c>
      <c r="AO99" s="249">
        <v>0</v>
      </c>
      <c r="AP99" s="249">
        <v>0</v>
      </c>
      <c r="AQ99" s="249">
        <v>0</v>
      </c>
      <c r="AR99" s="249">
        <v>0</v>
      </c>
      <c r="AS99" s="249">
        <v>0</v>
      </c>
      <c r="AT99" s="249">
        <v>0</v>
      </c>
      <c r="AU99" s="249">
        <v>0</v>
      </c>
      <c r="AV99" s="249">
        <v>0</v>
      </c>
      <c r="AW99" s="249">
        <v>0</v>
      </c>
      <c r="AX99" s="249">
        <v>0</v>
      </c>
      <c r="AY99" s="249">
        <v>0</v>
      </c>
      <c r="AZ99" s="249">
        <v>0</v>
      </c>
      <c r="BA99" s="249">
        <v>0</v>
      </c>
      <c r="BB99" s="249">
        <v>0</v>
      </c>
      <c r="BC99" s="249">
        <v>0</v>
      </c>
      <c r="BD99" s="249">
        <v>0</v>
      </c>
      <c r="BE99" s="249">
        <v>0</v>
      </c>
      <c r="BF99" s="249">
        <v>0</v>
      </c>
      <c r="BG99" s="249">
        <v>0</v>
      </c>
      <c r="BH99" s="249">
        <v>0</v>
      </c>
      <c r="BI99" s="249">
        <v>0</v>
      </c>
      <c r="BJ99" s="249">
        <v>0</v>
      </c>
      <c r="BK99" s="249">
        <v>0</v>
      </c>
      <c r="BL99" s="249">
        <v>0</v>
      </c>
      <c r="BM99" s="249">
        <v>0</v>
      </c>
      <c r="BN99" s="249">
        <v>0</v>
      </c>
      <c r="BO99" s="249">
        <v>0</v>
      </c>
      <c r="BP99" s="249">
        <v>0</v>
      </c>
      <c r="BQ99" s="249">
        <v>0</v>
      </c>
      <c r="BR99" s="249">
        <v>0</v>
      </c>
      <c r="BS99" s="249">
        <v>0</v>
      </c>
      <c r="BT99" s="249">
        <v>0</v>
      </c>
      <c r="BU99" s="249">
        <v>0</v>
      </c>
      <c r="BV99" s="249">
        <v>0</v>
      </c>
      <c r="BW99" s="249">
        <v>0</v>
      </c>
      <c r="BX99" s="249">
        <v>0</v>
      </c>
      <c r="BY99" s="249">
        <v>0</v>
      </c>
      <c r="BZ99" s="249">
        <v>0</v>
      </c>
      <c r="CA99" s="249">
        <v>0</v>
      </c>
      <c r="CB99" s="249">
        <v>0</v>
      </c>
      <c r="CC99" s="249">
        <v>0</v>
      </c>
      <c r="CD99" s="249">
        <v>0</v>
      </c>
      <c r="CE99" s="249">
        <v>0</v>
      </c>
      <c r="CF99" s="249">
        <v>0</v>
      </c>
      <c r="CG99" s="249">
        <v>0</v>
      </c>
      <c r="CH99" s="249">
        <v>0</v>
      </c>
      <c r="CI99" s="249">
        <v>0</v>
      </c>
      <c r="CJ99" s="249">
        <v>0</v>
      </c>
      <c r="CK99" s="249">
        <v>0</v>
      </c>
      <c r="CL99" s="249">
        <v>0</v>
      </c>
      <c r="CM99" s="249">
        <v>0</v>
      </c>
      <c r="CN99" s="249">
        <v>0</v>
      </c>
      <c r="CO99" s="249">
        <v>0</v>
      </c>
      <c r="CP99" s="249">
        <v>0</v>
      </c>
      <c r="CQ99" s="249">
        <v>0</v>
      </c>
      <c r="CR99" s="249">
        <v>0</v>
      </c>
      <c r="CS99" s="249">
        <v>0</v>
      </c>
      <c r="CT99" s="249">
        <v>0</v>
      </c>
      <c r="CU99" s="249">
        <v>0</v>
      </c>
      <c r="CV99" s="249">
        <v>0</v>
      </c>
      <c r="CW99" s="249">
        <v>0</v>
      </c>
      <c r="CX99" s="249">
        <v>0</v>
      </c>
      <c r="CY99" s="249">
        <v>0</v>
      </c>
      <c r="CZ99" s="249">
        <v>0</v>
      </c>
      <c r="DA99" s="249">
        <v>0</v>
      </c>
      <c r="DB99" s="249">
        <v>0</v>
      </c>
      <c r="DC99" s="249">
        <v>0</v>
      </c>
      <c r="DD99" s="249">
        <v>0</v>
      </c>
      <c r="DE99" s="249">
        <v>0</v>
      </c>
      <c r="DF99" s="249">
        <v>0</v>
      </c>
      <c r="DG99" s="249">
        <v>0</v>
      </c>
      <c r="DH99" s="249">
        <v>0</v>
      </c>
      <c r="DI99" s="249">
        <v>0</v>
      </c>
      <c r="DJ99" s="249">
        <v>0</v>
      </c>
      <c r="DK99" s="249">
        <v>0</v>
      </c>
      <c r="DL99" s="249">
        <v>0</v>
      </c>
    </row>
    <row r="100" spans="1:116" s="245" customFormat="1" ht="11.25" customHeight="1">
      <c r="A100" s="246" t="s">
        <v>831</v>
      </c>
      <c r="B100" s="249">
        <v>0</v>
      </c>
      <c r="C100" s="249">
        <v>0</v>
      </c>
      <c r="D100" s="249">
        <v>0</v>
      </c>
      <c r="E100" s="249">
        <v>0</v>
      </c>
      <c r="F100" s="249">
        <v>0</v>
      </c>
      <c r="G100" s="249">
        <v>0</v>
      </c>
      <c r="H100" s="249">
        <v>0</v>
      </c>
      <c r="I100" s="249">
        <v>0</v>
      </c>
      <c r="J100" s="249">
        <v>0</v>
      </c>
      <c r="K100" s="249">
        <v>0</v>
      </c>
      <c r="L100" s="249">
        <v>0</v>
      </c>
      <c r="M100" s="249">
        <v>0</v>
      </c>
      <c r="N100" s="249">
        <v>0</v>
      </c>
      <c r="O100" s="249">
        <v>0</v>
      </c>
      <c r="P100" s="249">
        <v>0</v>
      </c>
      <c r="Q100" s="249">
        <v>0</v>
      </c>
      <c r="R100" s="249">
        <v>0</v>
      </c>
      <c r="S100" s="249">
        <v>0</v>
      </c>
      <c r="T100" s="249">
        <v>0</v>
      </c>
      <c r="U100" s="249">
        <v>0</v>
      </c>
      <c r="V100" s="249">
        <v>0</v>
      </c>
      <c r="W100" s="249">
        <v>0</v>
      </c>
      <c r="X100" s="249">
        <v>0</v>
      </c>
      <c r="Y100" s="249">
        <v>0</v>
      </c>
      <c r="Z100" s="249">
        <v>0</v>
      </c>
      <c r="AA100" s="249">
        <v>0</v>
      </c>
      <c r="AB100" s="249">
        <v>0</v>
      </c>
      <c r="AC100" s="249">
        <v>0</v>
      </c>
      <c r="AD100" s="249">
        <v>0</v>
      </c>
      <c r="AE100" s="249">
        <v>0</v>
      </c>
      <c r="AF100" s="249">
        <v>0</v>
      </c>
      <c r="AG100" s="249">
        <v>0</v>
      </c>
      <c r="AH100" s="249">
        <v>0</v>
      </c>
      <c r="AI100" s="249">
        <v>0</v>
      </c>
      <c r="AJ100" s="249">
        <v>0</v>
      </c>
      <c r="AK100" s="249">
        <v>0</v>
      </c>
      <c r="AL100" s="249">
        <v>0</v>
      </c>
      <c r="AM100" s="249">
        <v>0</v>
      </c>
      <c r="AN100" s="249">
        <v>0</v>
      </c>
      <c r="AO100" s="249">
        <v>0</v>
      </c>
      <c r="AP100" s="249">
        <v>0</v>
      </c>
      <c r="AQ100" s="249">
        <v>0</v>
      </c>
      <c r="AR100" s="249">
        <v>0</v>
      </c>
      <c r="AS100" s="249">
        <v>0</v>
      </c>
      <c r="AT100" s="249">
        <v>0</v>
      </c>
      <c r="AU100" s="249">
        <v>0</v>
      </c>
      <c r="AV100" s="249">
        <v>0</v>
      </c>
      <c r="AW100" s="249">
        <v>0</v>
      </c>
      <c r="AX100" s="249">
        <v>0</v>
      </c>
      <c r="AY100" s="249">
        <v>0</v>
      </c>
      <c r="AZ100" s="249">
        <v>0</v>
      </c>
      <c r="BA100" s="249">
        <v>0</v>
      </c>
      <c r="BB100" s="249">
        <v>0</v>
      </c>
      <c r="BC100" s="249">
        <v>0</v>
      </c>
      <c r="BD100" s="249">
        <v>0</v>
      </c>
      <c r="BE100" s="249">
        <v>0</v>
      </c>
      <c r="BF100" s="249">
        <v>0</v>
      </c>
      <c r="BG100" s="249">
        <v>0</v>
      </c>
      <c r="BH100" s="249">
        <v>0</v>
      </c>
      <c r="BI100" s="249">
        <v>0</v>
      </c>
      <c r="BJ100" s="249">
        <v>0</v>
      </c>
      <c r="BK100" s="249">
        <v>0</v>
      </c>
      <c r="BL100" s="249">
        <v>0</v>
      </c>
      <c r="BM100" s="249">
        <v>0</v>
      </c>
      <c r="BN100" s="249">
        <v>0</v>
      </c>
      <c r="BO100" s="249">
        <v>0</v>
      </c>
      <c r="BP100" s="249">
        <v>0</v>
      </c>
      <c r="BQ100" s="249">
        <v>0</v>
      </c>
      <c r="BR100" s="249">
        <v>0</v>
      </c>
      <c r="BS100" s="249">
        <v>0</v>
      </c>
      <c r="BT100" s="249">
        <v>0</v>
      </c>
      <c r="BU100" s="249">
        <v>0</v>
      </c>
      <c r="BV100" s="249">
        <v>0</v>
      </c>
      <c r="BW100" s="249">
        <v>0</v>
      </c>
      <c r="BX100" s="249">
        <v>0</v>
      </c>
      <c r="BY100" s="249">
        <v>0</v>
      </c>
      <c r="BZ100" s="249">
        <v>0</v>
      </c>
      <c r="CA100" s="249">
        <v>0</v>
      </c>
      <c r="CB100" s="249">
        <v>0</v>
      </c>
      <c r="CC100" s="249">
        <v>0</v>
      </c>
      <c r="CD100" s="249">
        <v>0</v>
      </c>
      <c r="CE100" s="249">
        <v>0</v>
      </c>
      <c r="CF100" s="249">
        <v>0</v>
      </c>
      <c r="CG100" s="249">
        <v>0</v>
      </c>
      <c r="CH100" s="249">
        <v>0</v>
      </c>
      <c r="CI100" s="249">
        <v>0</v>
      </c>
      <c r="CJ100" s="249">
        <v>0</v>
      </c>
      <c r="CK100" s="249">
        <v>0</v>
      </c>
      <c r="CL100" s="249">
        <v>0</v>
      </c>
      <c r="CM100" s="249">
        <v>0</v>
      </c>
      <c r="CN100" s="249">
        <v>0</v>
      </c>
      <c r="CO100" s="249">
        <v>0</v>
      </c>
      <c r="CP100" s="249">
        <v>0</v>
      </c>
      <c r="CQ100" s="249">
        <v>0</v>
      </c>
      <c r="CR100" s="249">
        <v>0</v>
      </c>
      <c r="CS100" s="249">
        <v>0</v>
      </c>
      <c r="CT100" s="249">
        <v>0</v>
      </c>
      <c r="CU100" s="249">
        <v>0</v>
      </c>
      <c r="CV100" s="249">
        <v>0</v>
      </c>
      <c r="CW100" s="249">
        <v>0</v>
      </c>
      <c r="CX100" s="249">
        <v>0</v>
      </c>
      <c r="CY100" s="249">
        <v>0</v>
      </c>
      <c r="CZ100" s="249">
        <v>0</v>
      </c>
      <c r="DA100" s="249">
        <v>0</v>
      </c>
      <c r="DB100" s="249">
        <v>0</v>
      </c>
      <c r="DC100" s="249">
        <v>0</v>
      </c>
      <c r="DD100" s="249">
        <v>0</v>
      </c>
      <c r="DE100" s="249">
        <v>0</v>
      </c>
      <c r="DF100" s="249">
        <v>0</v>
      </c>
      <c r="DG100" s="249">
        <v>0</v>
      </c>
      <c r="DH100" s="249">
        <v>0</v>
      </c>
      <c r="DI100" s="249">
        <v>0</v>
      </c>
      <c r="DJ100" s="249">
        <v>0</v>
      </c>
      <c r="DK100" s="249">
        <v>0</v>
      </c>
      <c r="DL100" s="249">
        <v>0</v>
      </c>
    </row>
    <row r="101" spans="1:116" s="245" customFormat="1" ht="11.25" customHeight="1">
      <c r="A101" s="246" t="s">
        <v>832</v>
      </c>
      <c r="B101" s="249">
        <v>0</v>
      </c>
      <c r="C101" s="249">
        <v>0</v>
      </c>
      <c r="D101" s="249">
        <v>0</v>
      </c>
      <c r="E101" s="249">
        <v>0</v>
      </c>
      <c r="F101" s="249">
        <v>0</v>
      </c>
      <c r="G101" s="249">
        <v>0</v>
      </c>
      <c r="H101" s="249">
        <v>0</v>
      </c>
      <c r="I101" s="249">
        <v>0</v>
      </c>
      <c r="J101" s="249">
        <v>0</v>
      </c>
      <c r="K101" s="249">
        <v>0</v>
      </c>
      <c r="L101" s="249">
        <v>0</v>
      </c>
      <c r="M101" s="249">
        <v>0</v>
      </c>
      <c r="N101" s="249">
        <v>0</v>
      </c>
      <c r="O101" s="249">
        <v>0</v>
      </c>
      <c r="P101" s="249">
        <v>0</v>
      </c>
      <c r="Q101" s="249">
        <v>0</v>
      </c>
      <c r="R101" s="249">
        <v>0</v>
      </c>
      <c r="S101" s="249">
        <v>0</v>
      </c>
      <c r="T101" s="249">
        <v>0</v>
      </c>
      <c r="U101" s="249">
        <v>0</v>
      </c>
      <c r="V101" s="249">
        <v>0</v>
      </c>
      <c r="W101" s="249">
        <v>0</v>
      </c>
      <c r="X101" s="249">
        <v>0</v>
      </c>
      <c r="Y101" s="249">
        <v>0</v>
      </c>
      <c r="Z101" s="249">
        <v>0</v>
      </c>
      <c r="AA101" s="249">
        <v>0</v>
      </c>
      <c r="AB101" s="249">
        <v>0</v>
      </c>
      <c r="AC101" s="249">
        <v>0</v>
      </c>
      <c r="AD101" s="249">
        <v>0</v>
      </c>
      <c r="AE101" s="249">
        <v>0</v>
      </c>
      <c r="AF101" s="249">
        <v>0</v>
      </c>
      <c r="AG101" s="249">
        <v>0</v>
      </c>
      <c r="AH101" s="249">
        <v>0</v>
      </c>
      <c r="AI101" s="249">
        <v>0</v>
      </c>
      <c r="AJ101" s="249">
        <v>0</v>
      </c>
      <c r="AK101" s="249">
        <v>0</v>
      </c>
      <c r="AL101" s="249">
        <v>0</v>
      </c>
      <c r="AM101" s="249">
        <v>0</v>
      </c>
      <c r="AN101" s="249">
        <v>0</v>
      </c>
      <c r="AO101" s="249">
        <v>0</v>
      </c>
      <c r="AP101" s="249">
        <v>0</v>
      </c>
      <c r="AQ101" s="249">
        <v>0</v>
      </c>
      <c r="AR101" s="249">
        <v>0</v>
      </c>
      <c r="AS101" s="249">
        <v>0</v>
      </c>
      <c r="AT101" s="249">
        <v>0</v>
      </c>
      <c r="AU101" s="249">
        <v>0</v>
      </c>
      <c r="AV101" s="249">
        <v>0</v>
      </c>
      <c r="AW101" s="249">
        <v>0</v>
      </c>
      <c r="AX101" s="249">
        <v>0</v>
      </c>
      <c r="AY101" s="249">
        <v>0</v>
      </c>
      <c r="AZ101" s="249">
        <v>0</v>
      </c>
      <c r="BA101" s="249">
        <v>0</v>
      </c>
      <c r="BB101" s="249">
        <v>0</v>
      </c>
      <c r="BC101" s="249">
        <v>0</v>
      </c>
      <c r="BD101" s="249">
        <v>0</v>
      </c>
      <c r="BE101" s="249">
        <v>0</v>
      </c>
      <c r="BF101" s="249">
        <v>0</v>
      </c>
      <c r="BG101" s="249">
        <v>0</v>
      </c>
      <c r="BH101" s="249">
        <v>0</v>
      </c>
      <c r="BI101" s="249">
        <v>0</v>
      </c>
      <c r="BJ101" s="249">
        <v>0</v>
      </c>
      <c r="BK101" s="249">
        <v>0</v>
      </c>
      <c r="BL101" s="249">
        <v>0</v>
      </c>
      <c r="BM101" s="249">
        <v>0</v>
      </c>
      <c r="BN101" s="249">
        <v>0</v>
      </c>
      <c r="BO101" s="249">
        <v>0</v>
      </c>
      <c r="BP101" s="249">
        <v>0</v>
      </c>
      <c r="BQ101" s="249">
        <v>0</v>
      </c>
      <c r="BR101" s="249">
        <v>0</v>
      </c>
      <c r="BS101" s="249">
        <v>0</v>
      </c>
      <c r="BT101" s="249">
        <v>0</v>
      </c>
      <c r="BU101" s="249">
        <v>0</v>
      </c>
      <c r="BV101" s="249">
        <v>0</v>
      </c>
      <c r="BW101" s="249">
        <v>0</v>
      </c>
      <c r="BX101" s="249">
        <v>0</v>
      </c>
      <c r="BY101" s="249">
        <v>0</v>
      </c>
      <c r="BZ101" s="249">
        <v>0</v>
      </c>
      <c r="CA101" s="249">
        <v>0</v>
      </c>
      <c r="CB101" s="249">
        <v>0</v>
      </c>
      <c r="CC101" s="249">
        <v>0</v>
      </c>
      <c r="CD101" s="249">
        <v>0</v>
      </c>
      <c r="CE101" s="249">
        <v>0</v>
      </c>
      <c r="CF101" s="249">
        <v>0</v>
      </c>
      <c r="CG101" s="249">
        <v>0</v>
      </c>
      <c r="CH101" s="249">
        <v>0</v>
      </c>
      <c r="CI101" s="249">
        <v>0</v>
      </c>
      <c r="CJ101" s="249">
        <v>0</v>
      </c>
      <c r="CK101" s="249">
        <v>0</v>
      </c>
      <c r="CL101" s="249">
        <v>0</v>
      </c>
      <c r="CM101" s="249">
        <v>0</v>
      </c>
      <c r="CN101" s="249">
        <v>0</v>
      </c>
      <c r="CO101" s="249">
        <v>0</v>
      </c>
      <c r="CP101" s="249">
        <v>0</v>
      </c>
      <c r="CQ101" s="249">
        <v>0</v>
      </c>
      <c r="CR101" s="249">
        <v>0</v>
      </c>
      <c r="CS101" s="249">
        <v>0</v>
      </c>
      <c r="CT101" s="249">
        <v>0</v>
      </c>
      <c r="CU101" s="249">
        <v>0</v>
      </c>
      <c r="CV101" s="249">
        <v>0</v>
      </c>
      <c r="CW101" s="249">
        <v>0</v>
      </c>
      <c r="CX101" s="249">
        <v>0</v>
      </c>
      <c r="CY101" s="249">
        <v>0</v>
      </c>
      <c r="CZ101" s="249">
        <v>0</v>
      </c>
      <c r="DA101" s="249">
        <v>0</v>
      </c>
      <c r="DB101" s="249">
        <v>0</v>
      </c>
      <c r="DC101" s="249">
        <v>0</v>
      </c>
      <c r="DD101" s="249">
        <v>0</v>
      </c>
      <c r="DE101" s="249">
        <v>0</v>
      </c>
      <c r="DF101" s="249">
        <v>0</v>
      </c>
      <c r="DG101" s="249">
        <v>0</v>
      </c>
      <c r="DH101" s="249">
        <v>0</v>
      </c>
      <c r="DI101" s="249">
        <v>0</v>
      </c>
      <c r="DJ101" s="249">
        <v>0</v>
      </c>
      <c r="DK101" s="249">
        <v>0</v>
      </c>
      <c r="DL101" s="249">
        <v>0</v>
      </c>
    </row>
    <row r="102" spans="1:116" s="245" customFormat="1" ht="11.25" customHeight="1">
      <c r="A102" s="246" t="s">
        <v>56</v>
      </c>
      <c r="B102" s="249">
        <v>-20627952.689999968</v>
      </c>
      <c r="C102" s="249">
        <v>-20228207.230000064</v>
      </c>
      <c r="D102" s="249">
        <v>-2060334.3900000057</v>
      </c>
      <c r="E102" s="249">
        <v>681950.83999999985</v>
      </c>
      <c r="F102" s="249">
        <v>260943.5299999998</v>
      </c>
      <c r="G102" s="249">
        <v>-36078014.609999985</v>
      </c>
      <c r="H102" s="249">
        <v>36795709.170000106</v>
      </c>
      <c r="I102" s="249">
        <v>-35740704.460000023</v>
      </c>
      <c r="J102" s="249">
        <v>3.7199999999720603</v>
      </c>
      <c r="K102" s="249">
        <v>0</v>
      </c>
      <c r="L102" s="249">
        <v>-8002423.5299999975</v>
      </c>
      <c r="M102" s="249">
        <v>-2770521.2200000007</v>
      </c>
      <c r="N102" s="249">
        <v>-12462214.219999999</v>
      </c>
      <c r="O102" s="249">
        <v>-1263530.4900000002</v>
      </c>
      <c r="P102" s="249">
        <v>-288903.67000000016</v>
      </c>
      <c r="Q102" s="249">
        <v>-286605.80000000005</v>
      </c>
      <c r="R102" s="249">
        <v>0</v>
      </c>
      <c r="S102" s="249">
        <v>-810927.20000000019</v>
      </c>
      <c r="T102" s="249">
        <v>41397619.640000015</v>
      </c>
      <c r="U102" s="249">
        <v>-3158299.2199999997</v>
      </c>
      <c r="V102" s="249">
        <v>12273181.5</v>
      </c>
      <c r="W102" s="249">
        <v>3488050.5400000028</v>
      </c>
      <c r="X102" s="249">
        <v>-5131402.8499999996</v>
      </c>
      <c r="Y102" s="249">
        <v>-4846494.9499999993</v>
      </c>
      <c r="Z102" s="249">
        <v>-11082443.149999991</v>
      </c>
      <c r="AA102" s="249">
        <v>454984.6</v>
      </c>
      <c r="AB102" s="249">
        <v>-1162320.4499999997</v>
      </c>
      <c r="AC102" s="249">
        <v>99269.270000000019</v>
      </c>
      <c r="AD102" s="249">
        <v>-861689.19</v>
      </c>
      <c r="AE102" s="249">
        <v>-159197.75</v>
      </c>
      <c r="AF102" s="249">
        <v>-258123.09999999986</v>
      </c>
      <c r="AG102" s="249">
        <v>-277079.34000000008</v>
      </c>
      <c r="AH102" s="249">
        <v>-151380.65999999997</v>
      </c>
      <c r="AI102" s="249">
        <v>0</v>
      </c>
      <c r="AJ102" s="249">
        <v>-1080078.78</v>
      </c>
      <c r="AK102" s="249">
        <v>279298.42000000004</v>
      </c>
      <c r="AL102" s="249">
        <v>-15618895.329999998</v>
      </c>
      <c r="AM102" s="249">
        <v>3957461.4699999988</v>
      </c>
      <c r="AN102" s="249">
        <v>-231940.74</v>
      </c>
      <c r="AO102" s="249">
        <v>-56962.929999999993</v>
      </c>
      <c r="AP102" s="249">
        <v>-4389607.8900000006</v>
      </c>
      <c r="AQ102" s="249">
        <v>-320915.10000000009</v>
      </c>
      <c r="AR102" s="249">
        <v>29275022.480000019</v>
      </c>
      <c r="AS102" s="249">
        <v>-317038.2100000002</v>
      </c>
      <c r="AT102" s="249">
        <v>17150158.360000014</v>
      </c>
      <c r="AU102" s="249">
        <v>574056.09999999963</v>
      </c>
      <c r="AV102" s="249">
        <v>227440.6799999997</v>
      </c>
      <c r="AW102" s="249">
        <v>504327.33999999985</v>
      </c>
      <c r="AX102" s="249">
        <v>97167.030000000261</v>
      </c>
      <c r="AY102" s="249">
        <v>853651.66000000015</v>
      </c>
      <c r="AZ102" s="249">
        <v>782339.75</v>
      </c>
      <c r="BA102" s="249">
        <v>220088.25999999989</v>
      </c>
      <c r="BB102" s="249">
        <v>944511.83000000007</v>
      </c>
      <c r="BC102" s="249">
        <v>81328.679999999935</v>
      </c>
      <c r="BD102" s="249">
        <v>39212.839999999967</v>
      </c>
      <c r="BE102" s="249">
        <v>979579.14999999991</v>
      </c>
      <c r="BF102" s="249">
        <v>4123880.8099999987</v>
      </c>
      <c r="BG102" s="249">
        <v>82339.969999999972</v>
      </c>
      <c r="BH102" s="249">
        <v>-122177.81999999995</v>
      </c>
      <c r="BI102" s="249">
        <v>58011.130000000005</v>
      </c>
      <c r="BJ102" s="249">
        <v>209790.69999999995</v>
      </c>
      <c r="BK102" s="249">
        <v>103279.92000000004</v>
      </c>
      <c r="BL102" s="249">
        <v>103592.32000000001</v>
      </c>
      <c r="BM102" s="249">
        <v>214565.01</v>
      </c>
      <c r="BN102" s="249">
        <v>53758.02999999997</v>
      </c>
      <c r="BO102" s="249">
        <v>50079.75</v>
      </c>
      <c r="BP102" s="249">
        <v>147429.87</v>
      </c>
      <c r="BQ102" s="249">
        <v>-65934.010000000009</v>
      </c>
      <c r="BR102" s="249">
        <v>9224.7599999999802</v>
      </c>
      <c r="BS102" s="249">
        <v>-42067.580000000016</v>
      </c>
      <c r="BT102" s="249">
        <v>-5741.8600000000006</v>
      </c>
      <c r="BU102" s="249">
        <v>-29267.25</v>
      </c>
      <c r="BV102" s="249">
        <v>-44005.390000000014</v>
      </c>
      <c r="BW102" s="249">
        <v>-19361.170000000006</v>
      </c>
      <c r="BX102" s="249">
        <v>-267018.49000000011</v>
      </c>
      <c r="BY102" s="249">
        <v>-54318.97</v>
      </c>
      <c r="BZ102" s="249">
        <v>-78230.660000000033</v>
      </c>
      <c r="CA102" s="249">
        <v>-9880.7299999999814</v>
      </c>
      <c r="CB102" s="249">
        <v>-16779.460000000003</v>
      </c>
      <c r="CC102" s="249">
        <v>47640.399999999994</v>
      </c>
      <c r="CD102" s="249">
        <v>7752.6199999999953</v>
      </c>
      <c r="CE102" s="249">
        <v>8510515.120000001</v>
      </c>
      <c r="CF102" s="249">
        <v>-33215.460000000006</v>
      </c>
      <c r="CG102" s="249">
        <v>-82273.75</v>
      </c>
      <c r="CH102" s="249">
        <v>-74729.03</v>
      </c>
      <c r="CI102" s="249">
        <v>-111422.69</v>
      </c>
      <c r="CJ102" s="249">
        <v>279868.54999999993</v>
      </c>
      <c r="CK102" s="249">
        <v>-53770.05</v>
      </c>
      <c r="CL102" s="249">
        <v>-60721.09</v>
      </c>
      <c r="CM102" s="249">
        <v>-85790.390000000014</v>
      </c>
      <c r="CN102" s="249">
        <v>-91296.44</v>
      </c>
      <c r="CO102" s="249">
        <v>-82481.080000000016</v>
      </c>
      <c r="CP102" s="249">
        <v>-76808.140000000014</v>
      </c>
      <c r="CQ102" s="249">
        <v>-64426.06</v>
      </c>
      <c r="CR102" s="249">
        <v>-53802.75</v>
      </c>
      <c r="CS102" s="249">
        <v>-81932.070000000007</v>
      </c>
      <c r="CT102" s="249">
        <v>-66042.51999999999</v>
      </c>
      <c r="CU102" s="249">
        <v>-10301.839999999997</v>
      </c>
      <c r="CV102" s="249">
        <v>-77679.790000000008</v>
      </c>
      <c r="CW102" s="249">
        <v>-68094.299999999988</v>
      </c>
      <c r="CX102" s="249">
        <v>-72668.659999999974</v>
      </c>
      <c r="CY102" s="249">
        <v>-166481.18</v>
      </c>
      <c r="CZ102" s="249">
        <v>-50621.689999999973</v>
      </c>
      <c r="DA102" s="249">
        <v>-95786.699999999983</v>
      </c>
      <c r="DB102" s="249">
        <v>-107578.06000000003</v>
      </c>
      <c r="DC102" s="249">
        <v>437929.15</v>
      </c>
      <c r="DD102" s="249">
        <v>-79594.12</v>
      </c>
      <c r="DE102" s="249">
        <v>-124174.32</v>
      </c>
      <c r="DF102" s="249">
        <v>-52623.69</v>
      </c>
      <c r="DG102" s="249">
        <v>317700.80999999982</v>
      </c>
      <c r="DH102" s="249">
        <v>-120429.45000000001</v>
      </c>
      <c r="DI102" s="249">
        <v>0</v>
      </c>
      <c r="DJ102" s="249">
        <v>-10180.129999999999</v>
      </c>
      <c r="DK102" s="249">
        <v>-44823.37</v>
      </c>
      <c r="DL102" s="249">
        <v>-56371.670000000006</v>
      </c>
    </row>
    <row r="103" spans="1:116" s="245" customFormat="1" ht="11.25" customHeight="1">
      <c r="A103" s="246" t="s">
        <v>833</v>
      </c>
      <c r="B103" s="249">
        <v>-20627952.689999953</v>
      </c>
      <c r="C103" s="249">
        <v>-20228207.230000064</v>
      </c>
      <c r="D103" s="249">
        <v>-2060334.3900000057</v>
      </c>
      <c r="E103" s="249">
        <v>681990.83999999985</v>
      </c>
      <c r="F103" s="249">
        <v>260943.53000000003</v>
      </c>
      <c r="G103" s="249">
        <v>-36078014.609999985</v>
      </c>
      <c r="H103" s="249">
        <v>36795669.170000106</v>
      </c>
      <c r="I103" s="249">
        <v>-35740704.460000023</v>
      </c>
      <c r="J103" s="249">
        <v>3.7199999999720603</v>
      </c>
      <c r="K103" s="249">
        <v>0</v>
      </c>
      <c r="L103" s="249">
        <v>-8002423.5299999975</v>
      </c>
      <c r="M103" s="249">
        <v>-2770521.2200000007</v>
      </c>
      <c r="N103" s="249">
        <v>-12462214.219999999</v>
      </c>
      <c r="O103" s="249">
        <v>-1263530.4900000002</v>
      </c>
      <c r="P103" s="249">
        <v>-288903.67000000016</v>
      </c>
      <c r="Q103" s="249">
        <v>-286605.80000000005</v>
      </c>
      <c r="R103" s="249">
        <v>0</v>
      </c>
      <c r="S103" s="249">
        <v>-810927.20000000019</v>
      </c>
      <c r="T103" s="249">
        <v>41397619.640000015</v>
      </c>
      <c r="U103" s="249">
        <v>-3158299.2199999997</v>
      </c>
      <c r="V103" s="249">
        <v>12273181.5</v>
      </c>
      <c r="W103" s="249">
        <v>3488050.5400000028</v>
      </c>
      <c r="X103" s="249">
        <v>-5131402.8499999996</v>
      </c>
      <c r="Y103" s="249">
        <v>-4846494.9499999993</v>
      </c>
      <c r="Z103" s="249">
        <v>-11082443.149999991</v>
      </c>
      <c r="AA103" s="249">
        <v>454984.6</v>
      </c>
      <c r="AB103" s="249">
        <v>-1162320.4499999997</v>
      </c>
      <c r="AC103" s="249">
        <v>99269.270000000019</v>
      </c>
      <c r="AD103" s="249">
        <v>-861689.19</v>
      </c>
      <c r="AE103" s="249">
        <v>-159197.75</v>
      </c>
      <c r="AF103" s="249">
        <v>-258123.09999999986</v>
      </c>
      <c r="AG103" s="249">
        <v>-277079.34000000008</v>
      </c>
      <c r="AH103" s="249">
        <v>-151380.65999999997</v>
      </c>
      <c r="AI103" s="249">
        <v>0</v>
      </c>
      <c r="AJ103" s="249">
        <v>-1080078.78</v>
      </c>
      <c r="AK103" s="249">
        <v>279298.42000000004</v>
      </c>
      <c r="AL103" s="249">
        <v>-15618895.329999998</v>
      </c>
      <c r="AM103" s="249">
        <v>3957461.4699999988</v>
      </c>
      <c r="AN103" s="249">
        <v>-231940.74</v>
      </c>
      <c r="AO103" s="249">
        <v>-56962.929999999993</v>
      </c>
      <c r="AP103" s="249">
        <v>-4389607.8900000006</v>
      </c>
      <c r="AQ103" s="249">
        <v>-320915.10000000009</v>
      </c>
      <c r="AR103" s="249">
        <v>29275022.480000019</v>
      </c>
      <c r="AS103" s="249">
        <v>-317038.2100000002</v>
      </c>
      <c r="AT103" s="249">
        <v>17150158.360000014</v>
      </c>
      <c r="AU103" s="249">
        <v>574056.09999999963</v>
      </c>
      <c r="AV103" s="249">
        <v>227440.6799999997</v>
      </c>
      <c r="AW103" s="249">
        <v>504327.33999999985</v>
      </c>
      <c r="AX103" s="249">
        <v>97167.030000000261</v>
      </c>
      <c r="AY103" s="249">
        <v>853651.66000000015</v>
      </c>
      <c r="AZ103" s="249">
        <v>782339.75</v>
      </c>
      <c r="BA103" s="249">
        <v>220088.25999999989</v>
      </c>
      <c r="BB103" s="249">
        <v>944511.83000000007</v>
      </c>
      <c r="BC103" s="249">
        <v>81328.679999999935</v>
      </c>
      <c r="BD103" s="249">
        <v>39212.839999999967</v>
      </c>
      <c r="BE103" s="249">
        <v>979579.14999999991</v>
      </c>
      <c r="BF103" s="249">
        <v>4123880.8099999987</v>
      </c>
      <c r="BG103" s="249">
        <v>82339.969999999972</v>
      </c>
      <c r="BH103" s="249">
        <v>-122177.81999999995</v>
      </c>
      <c r="BI103" s="249">
        <v>58011.130000000005</v>
      </c>
      <c r="BJ103" s="249">
        <v>209790.69999999995</v>
      </c>
      <c r="BK103" s="249">
        <v>103279.92000000004</v>
      </c>
      <c r="BL103" s="249">
        <v>103592.32000000001</v>
      </c>
      <c r="BM103" s="249">
        <v>214565.01</v>
      </c>
      <c r="BN103" s="249">
        <v>53758.02999999997</v>
      </c>
      <c r="BO103" s="249">
        <v>50079.75</v>
      </c>
      <c r="BP103" s="249">
        <v>147429.87</v>
      </c>
      <c r="BQ103" s="249">
        <v>-65934.010000000009</v>
      </c>
      <c r="BR103" s="249">
        <v>9224.7599999999802</v>
      </c>
      <c r="BS103" s="249">
        <v>-42067.580000000016</v>
      </c>
      <c r="BT103" s="249">
        <v>-5741.8600000000006</v>
      </c>
      <c r="BU103" s="249">
        <v>-29267.25</v>
      </c>
      <c r="BV103" s="249">
        <v>-44005.390000000014</v>
      </c>
      <c r="BW103" s="249">
        <v>-19361.170000000006</v>
      </c>
      <c r="BX103" s="249">
        <v>-267018.49000000011</v>
      </c>
      <c r="BY103" s="249">
        <v>-54318.97</v>
      </c>
      <c r="BZ103" s="249">
        <v>-78230.660000000033</v>
      </c>
      <c r="CA103" s="249">
        <v>-9880.7299999999814</v>
      </c>
      <c r="CB103" s="249">
        <v>-16779.460000000003</v>
      </c>
      <c r="CC103" s="249">
        <v>47640.399999999994</v>
      </c>
      <c r="CD103" s="249">
        <v>7752.6199999999953</v>
      </c>
      <c r="CE103" s="249">
        <v>8510515.120000001</v>
      </c>
      <c r="CF103" s="249">
        <v>-33215.460000000006</v>
      </c>
      <c r="CG103" s="249">
        <v>-82273.75</v>
      </c>
      <c r="CH103" s="249">
        <v>-74729.03</v>
      </c>
      <c r="CI103" s="249">
        <v>-111422.69</v>
      </c>
      <c r="CJ103" s="249">
        <v>279868.54999999993</v>
      </c>
      <c r="CK103" s="249">
        <v>-53770.05</v>
      </c>
      <c r="CL103" s="249">
        <v>-60721.09</v>
      </c>
      <c r="CM103" s="249">
        <v>-85790.390000000014</v>
      </c>
      <c r="CN103" s="249">
        <v>-91296.44</v>
      </c>
      <c r="CO103" s="249">
        <v>-82481.080000000016</v>
      </c>
      <c r="CP103" s="249">
        <v>-76808.140000000014</v>
      </c>
      <c r="CQ103" s="249">
        <v>-64426.06</v>
      </c>
      <c r="CR103" s="249">
        <v>-53802.75</v>
      </c>
      <c r="CS103" s="249">
        <v>-81932.070000000007</v>
      </c>
      <c r="CT103" s="249">
        <v>-66042.51999999999</v>
      </c>
      <c r="CU103" s="249">
        <v>-10301.839999999997</v>
      </c>
      <c r="CV103" s="249">
        <v>-77679.790000000008</v>
      </c>
      <c r="CW103" s="249">
        <v>-68094.299999999988</v>
      </c>
      <c r="CX103" s="249">
        <v>-72668.659999999974</v>
      </c>
      <c r="CY103" s="249">
        <v>-166481.18</v>
      </c>
      <c r="CZ103" s="249">
        <v>-50621.689999999973</v>
      </c>
      <c r="DA103" s="249">
        <v>-95786.699999999983</v>
      </c>
      <c r="DB103" s="249">
        <v>-107578.06000000003</v>
      </c>
      <c r="DC103" s="249">
        <v>437929.15</v>
      </c>
      <c r="DD103" s="249">
        <v>-79594.12</v>
      </c>
      <c r="DE103" s="249">
        <v>-124174.32</v>
      </c>
      <c r="DF103" s="249">
        <v>-52623.69</v>
      </c>
      <c r="DG103" s="249">
        <v>317700.80999999982</v>
      </c>
      <c r="DH103" s="249">
        <v>-120429.45000000001</v>
      </c>
      <c r="DI103" s="249">
        <v>0</v>
      </c>
      <c r="DJ103" s="249">
        <v>-10180.129999999999</v>
      </c>
      <c r="DK103" s="249">
        <v>-44823.37</v>
      </c>
      <c r="DL103" s="249">
        <v>-56371.670000000006</v>
      </c>
    </row>
    <row r="104" spans="1:116" s="245" customFormat="1" ht="11.25" customHeight="1">
      <c r="A104" s="246" t="s">
        <v>834</v>
      </c>
      <c r="B104" s="249">
        <v>0</v>
      </c>
      <c r="C104" s="249">
        <v>0</v>
      </c>
      <c r="D104" s="249">
        <v>0</v>
      </c>
      <c r="E104" s="249">
        <v>-40</v>
      </c>
      <c r="F104" s="249">
        <v>0</v>
      </c>
      <c r="G104" s="249">
        <v>0</v>
      </c>
      <c r="H104" s="249">
        <v>40</v>
      </c>
      <c r="I104" s="249">
        <v>0</v>
      </c>
      <c r="J104" s="249">
        <v>0</v>
      </c>
      <c r="K104" s="249">
        <v>0</v>
      </c>
      <c r="L104" s="249">
        <v>0</v>
      </c>
      <c r="M104" s="249">
        <v>0</v>
      </c>
      <c r="N104" s="249">
        <v>0</v>
      </c>
      <c r="O104" s="249">
        <v>0</v>
      </c>
      <c r="P104" s="249">
        <v>0</v>
      </c>
      <c r="Q104" s="249">
        <v>0</v>
      </c>
      <c r="R104" s="249">
        <v>0</v>
      </c>
      <c r="S104" s="249">
        <v>0</v>
      </c>
      <c r="T104" s="249">
        <v>0</v>
      </c>
      <c r="U104" s="249">
        <v>0</v>
      </c>
      <c r="V104" s="249">
        <v>0</v>
      </c>
      <c r="W104" s="249">
        <v>0</v>
      </c>
      <c r="X104" s="249">
        <v>0</v>
      </c>
      <c r="Y104" s="249">
        <v>0</v>
      </c>
      <c r="Z104" s="249">
        <v>0</v>
      </c>
      <c r="AA104" s="249">
        <v>0</v>
      </c>
      <c r="AB104" s="249">
        <v>0</v>
      </c>
      <c r="AC104" s="249">
        <v>0</v>
      </c>
      <c r="AD104" s="249">
        <v>0</v>
      </c>
      <c r="AE104" s="249">
        <v>0</v>
      </c>
      <c r="AF104" s="249">
        <v>0</v>
      </c>
      <c r="AG104" s="249">
        <v>0</v>
      </c>
      <c r="AH104" s="249">
        <v>0</v>
      </c>
      <c r="AI104" s="249">
        <v>0</v>
      </c>
      <c r="AJ104" s="249">
        <v>0</v>
      </c>
      <c r="AK104" s="249">
        <v>0</v>
      </c>
      <c r="AL104" s="249">
        <v>0</v>
      </c>
      <c r="AM104" s="249">
        <v>0</v>
      </c>
      <c r="AN104" s="249">
        <v>0</v>
      </c>
      <c r="AO104" s="249">
        <v>0</v>
      </c>
      <c r="AP104" s="249">
        <v>0</v>
      </c>
      <c r="AQ104" s="249">
        <v>0</v>
      </c>
      <c r="AR104" s="249">
        <v>0</v>
      </c>
      <c r="AS104" s="249">
        <v>0</v>
      </c>
      <c r="AT104" s="249">
        <v>0</v>
      </c>
      <c r="AU104" s="249">
        <v>0</v>
      </c>
      <c r="AV104" s="249">
        <v>0</v>
      </c>
      <c r="AW104" s="249">
        <v>0</v>
      </c>
      <c r="AX104" s="249">
        <v>0</v>
      </c>
      <c r="AY104" s="249">
        <v>0</v>
      </c>
      <c r="AZ104" s="249">
        <v>0</v>
      </c>
      <c r="BA104" s="249">
        <v>0</v>
      </c>
      <c r="BB104" s="249">
        <v>0</v>
      </c>
      <c r="BC104" s="249">
        <v>0</v>
      </c>
      <c r="BD104" s="249">
        <v>0</v>
      </c>
      <c r="BE104" s="249">
        <v>0</v>
      </c>
      <c r="BF104" s="249">
        <v>0</v>
      </c>
      <c r="BG104" s="249">
        <v>0</v>
      </c>
      <c r="BH104" s="249">
        <v>0</v>
      </c>
      <c r="BI104" s="249">
        <v>0</v>
      </c>
      <c r="BJ104" s="249">
        <v>0</v>
      </c>
      <c r="BK104" s="249">
        <v>0</v>
      </c>
      <c r="BL104" s="249">
        <v>0</v>
      </c>
      <c r="BM104" s="249">
        <v>0</v>
      </c>
      <c r="BN104" s="249">
        <v>0</v>
      </c>
      <c r="BO104" s="249">
        <v>0</v>
      </c>
      <c r="BP104" s="249">
        <v>0</v>
      </c>
      <c r="BQ104" s="249">
        <v>0</v>
      </c>
      <c r="BR104" s="249">
        <v>0</v>
      </c>
      <c r="BS104" s="249">
        <v>0</v>
      </c>
      <c r="BT104" s="249">
        <v>0</v>
      </c>
      <c r="BU104" s="249">
        <v>0</v>
      </c>
      <c r="BV104" s="249">
        <v>0</v>
      </c>
      <c r="BW104" s="249">
        <v>0</v>
      </c>
      <c r="BX104" s="249">
        <v>0</v>
      </c>
      <c r="BY104" s="249">
        <v>0</v>
      </c>
      <c r="BZ104" s="249">
        <v>0</v>
      </c>
      <c r="CA104" s="249">
        <v>0</v>
      </c>
      <c r="CB104" s="249">
        <v>0</v>
      </c>
      <c r="CC104" s="249">
        <v>0</v>
      </c>
      <c r="CD104" s="249">
        <v>0</v>
      </c>
      <c r="CE104" s="249">
        <v>0</v>
      </c>
      <c r="CF104" s="249">
        <v>0</v>
      </c>
      <c r="CG104" s="249">
        <v>0</v>
      </c>
      <c r="CH104" s="249">
        <v>0</v>
      </c>
      <c r="CI104" s="249">
        <v>0</v>
      </c>
      <c r="CJ104" s="249">
        <v>0</v>
      </c>
      <c r="CK104" s="249">
        <v>0</v>
      </c>
      <c r="CL104" s="249">
        <v>0</v>
      </c>
      <c r="CM104" s="249">
        <v>0</v>
      </c>
      <c r="CN104" s="249">
        <v>0</v>
      </c>
      <c r="CO104" s="249">
        <v>0</v>
      </c>
      <c r="CP104" s="249">
        <v>0</v>
      </c>
      <c r="CQ104" s="249">
        <v>0</v>
      </c>
      <c r="CR104" s="249">
        <v>0</v>
      </c>
      <c r="CS104" s="249">
        <v>0</v>
      </c>
      <c r="CT104" s="249">
        <v>0</v>
      </c>
      <c r="CU104" s="249">
        <v>0</v>
      </c>
      <c r="CV104" s="249">
        <v>0</v>
      </c>
      <c r="CW104" s="249">
        <v>0</v>
      </c>
      <c r="CX104" s="249">
        <v>0</v>
      </c>
      <c r="CY104" s="249">
        <v>0</v>
      </c>
      <c r="CZ104" s="249">
        <v>0</v>
      </c>
      <c r="DA104" s="249">
        <v>0</v>
      </c>
      <c r="DB104" s="249">
        <v>0</v>
      </c>
      <c r="DC104" s="249">
        <v>0</v>
      </c>
      <c r="DD104" s="249">
        <v>0</v>
      </c>
      <c r="DE104" s="249">
        <v>0</v>
      </c>
      <c r="DF104" s="249">
        <v>0</v>
      </c>
      <c r="DG104" s="249">
        <v>0</v>
      </c>
      <c r="DH104" s="249">
        <v>0</v>
      </c>
      <c r="DI104" s="249">
        <v>0</v>
      </c>
      <c r="DJ104" s="249">
        <v>0</v>
      </c>
      <c r="DK104" s="249">
        <v>0</v>
      </c>
      <c r="DL104" s="249">
        <v>0</v>
      </c>
    </row>
    <row r="105" spans="1:116" s="245" customFormat="1" ht="11.25" customHeight="1">
      <c r="A105" s="248" t="s">
        <v>835</v>
      </c>
      <c r="B105" s="249">
        <v>0</v>
      </c>
      <c r="C105" s="249"/>
      <c r="D105" s="249"/>
      <c r="E105" s="249"/>
      <c r="F105" s="249"/>
      <c r="G105" s="249"/>
      <c r="H105" s="249"/>
      <c r="I105" s="249"/>
      <c r="J105" s="249"/>
      <c r="K105" s="249"/>
      <c r="L105" s="249"/>
      <c r="M105" s="249"/>
      <c r="N105" s="249"/>
      <c r="O105" s="249"/>
      <c r="P105" s="249"/>
      <c r="Q105" s="249"/>
      <c r="R105" s="249"/>
      <c r="S105" s="249"/>
      <c r="T105" s="249"/>
      <c r="U105" s="249"/>
      <c r="V105" s="249"/>
      <c r="W105" s="249"/>
      <c r="X105" s="249"/>
      <c r="Y105" s="249"/>
      <c r="Z105" s="249"/>
      <c r="AA105" s="249"/>
      <c r="AB105" s="249"/>
      <c r="AC105" s="249"/>
      <c r="AD105" s="249"/>
      <c r="AE105" s="249"/>
      <c r="AF105" s="249"/>
      <c r="AG105" s="249"/>
      <c r="AH105" s="249"/>
      <c r="AI105" s="249"/>
      <c r="AJ105" s="249"/>
      <c r="AK105" s="249"/>
      <c r="AL105" s="249"/>
      <c r="AM105" s="249"/>
      <c r="AN105" s="249"/>
      <c r="AO105" s="249"/>
      <c r="AP105" s="249"/>
      <c r="AQ105" s="249"/>
      <c r="AR105" s="249"/>
      <c r="AS105" s="249"/>
      <c r="AT105" s="249"/>
      <c r="AU105" s="249"/>
      <c r="AV105" s="249"/>
      <c r="AW105" s="249"/>
      <c r="AX105" s="249"/>
      <c r="AY105" s="249"/>
      <c r="AZ105" s="249"/>
      <c r="BA105" s="249"/>
      <c r="BB105" s="249"/>
      <c r="BC105" s="249"/>
      <c r="BD105" s="249"/>
      <c r="BE105" s="249"/>
      <c r="BF105" s="249"/>
      <c r="BG105" s="249"/>
      <c r="BH105" s="249"/>
      <c r="BI105" s="249"/>
      <c r="BJ105" s="249"/>
      <c r="BK105" s="249"/>
      <c r="BL105" s="249"/>
      <c r="BM105" s="249"/>
      <c r="BN105" s="249"/>
      <c r="BO105" s="249"/>
      <c r="BP105" s="249"/>
      <c r="BQ105" s="249"/>
      <c r="BR105" s="249"/>
      <c r="BS105" s="249"/>
      <c r="BT105" s="249"/>
      <c r="BU105" s="249"/>
      <c r="BV105" s="249"/>
      <c r="BW105" s="249"/>
      <c r="BX105" s="249"/>
      <c r="BY105" s="249"/>
      <c r="BZ105" s="249"/>
      <c r="CA105" s="249"/>
      <c r="CB105" s="249"/>
      <c r="CC105" s="249"/>
      <c r="CD105" s="249"/>
      <c r="CE105" s="249"/>
      <c r="CF105" s="249"/>
      <c r="CG105" s="249"/>
      <c r="CH105" s="249"/>
      <c r="CI105" s="249"/>
      <c r="CJ105" s="249"/>
      <c r="CK105" s="249"/>
      <c r="CL105" s="249"/>
      <c r="CM105" s="249"/>
      <c r="CN105" s="249"/>
      <c r="CO105" s="249"/>
      <c r="CP105" s="249"/>
      <c r="CQ105" s="249"/>
      <c r="CR105" s="249"/>
      <c r="CS105" s="249"/>
      <c r="CT105" s="249"/>
      <c r="CU105" s="249"/>
      <c r="CV105" s="249"/>
      <c r="CW105" s="249"/>
      <c r="CX105" s="249"/>
      <c r="CY105" s="249"/>
      <c r="CZ105" s="249"/>
      <c r="DA105" s="249"/>
      <c r="DB105" s="249"/>
      <c r="DC105" s="249"/>
      <c r="DD105" s="249"/>
      <c r="DE105" s="249"/>
      <c r="DF105" s="249"/>
      <c r="DG105" s="249"/>
      <c r="DH105" s="249"/>
      <c r="DI105" s="249"/>
      <c r="DJ105" s="249"/>
      <c r="DK105" s="249"/>
      <c r="DL105" s="249"/>
    </row>
    <row r="106" spans="1:116" s="245" customFormat="1" ht="11.25" customHeight="1">
      <c r="A106" s="246" t="s">
        <v>836</v>
      </c>
      <c r="B106" s="249">
        <v>0</v>
      </c>
      <c r="C106" s="249"/>
      <c r="D106" s="249"/>
      <c r="E106" s="249"/>
      <c r="F106" s="249"/>
      <c r="G106" s="249"/>
      <c r="H106" s="249"/>
      <c r="I106" s="249"/>
      <c r="J106" s="249"/>
      <c r="K106" s="249"/>
      <c r="L106" s="249"/>
      <c r="M106" s="249"/>
      <c r="N106" s="249"/>
      <c r="O106" s="249"/>
      <c r="P106" s="249"/>
      <c r="Q106" s="249"/>
      <c r="R106" s="249"/>
      <c r="S106" s="249"/>
      <c r="T106" s="249"/>
      <c r="U106" s="249"/>
      <c r="V106" s="249"/>
      <c r="W106" s="249"/>
      <c r="X106" s="249"/>
      <c r="Y106" s="249"/>
      <c r="Z106" s="249"/>
      <c r="AA106" s="249"/>
      <c r="AB106" s="249"/>
      <c r="AC106" s="249"/>
      <c r="AD106" s="249"/>
      <c r="AE106" s="249"/>
      <c r="AF106" s="249"/>
      <c r="AG106" s="249"/>
      <c r="AH106" s="249"/>
      <c r="AI106" s="249"/>
      <c r="AJ106" s="249"/>
      <c r="AK106" s="249"/>
      <c r="AL106" s="249"/>
      <c r="AM106" s="249"/>
      <c r="AN106" s="249"/>
      <c r="AO106" s="249"/>
      <c r="AP106" s="249"/>
      <c r="AQ106" s="249"/>
      <c r="AR106" s="249"/>
      <c r="AS106" s="249"/>
      <c r="AT106" s="249"/>
      <c r="AU106" s="249"/>
      <c r="AV106" s="249"/>
      <c r="AW106" s="249"/>
      <c r="AX106" s="249"/>
      <c r="AY106" s="249"/>
      <c r="AZ106" s="249"/>
      <c r="BA106" s="249"/>
      <c r="BB106" s="249"/>
      <c r="BC106" s="249"/>
      <c r="BD106" s="249"/>
      <c r="BE106" s="249"/>
      <c r="BF106" s="249"/>
      <c r="BG106" s="249"/>
      <c r="BH106" s="249"/>
      <c r="BI106" s="249"/>
      <c r="BJ106" s="249"/>
      <c r="BK106" s="249"/>
      <c r="BL106" s="249"/>
      <c r="BM106" s="249"/>
      <c r="BN106" s="249"/>
      <c r="BO106" s="249"/>
      <c r="BP106" s="249"/>
      <c r="BQ106" s="249"/>
      <c r="BR106" s="249"/>
      <c r="BS106" s="249"/>
      <c r="BT106" s="249"/>
      <c r="BU106" s="249"/>
      <c r="BV106" s="249"/>
      <c r="BW106" s="249"/>
      <c r="BX106" s="249"/>
      <c r="BY106" s="249"/>
      <c r="BZ106" s="249"/>
      <c r="CA106" s="249"/>
      <c r="CB106" s="249"/>
      <c r="CC106" s="249"/>
      <c r="CD106" s="249"/>
      <c r="CE106" s="249"/>
      <c r="CF106" s="249"/>
      <c r="CG106" s="249"/>
      <c r="CH106" s="249"/>
      <c r="CI106" s="249"/>
      <c r="CJ106" s="249"/>
      <c r="CK106" s="249"/>
      <c r="CL106" s="249"/>
      <c r="CM106" s="249"/>
      <c r="CN106" s="249"/>
      <c r="CO106" s="249"/>
      <c r="CP106" s="249"/>
      <c r="CQ106" s="249"/>
      <c r="CR106" s="249"/>
      <c r="CS106" s="249"/>
      <c r="CT106" s="249"/>
      <c r="CU106" s="249"/>
      <c r="CV106" s="249"/>
      <c r="CW106" s="249"/>
      <c r="CX106" s="249"/>
      <c r="CY106" s="249"/>
      <c r="CZ106" s="249"/>
      <c r="DA106" s="249"/>
      <c r="DB106" s="249"/>
      <c r="DC106" s="249"/>
      <c r="DD106" s="249"/>
      <c r="DE106" s="249"/>
      <c r="DF106" s="249"/>
      <c r="DG106" s="249"/>
      <c r="DH106" s="249"/>
      <c r="DI106" s="249"/>
      <c r="DJ106" s="249"/>
      <c r="DK106" s="249"/>
      <c r="DL106" s="249"/>
    </row>
    <row r="107" spans="1:116" s="245" customFormat="1" ht="12" customHeight="1" thickBot="1">
      <c r="A107" s="73" t="s">
        <v>837</v>
      </c>
      <c r="B107" s="249">
        <v>0</v>
      </c>
      <c r="C107" s="249"/>
      <c r="D107" s="249"/>
      <c r="E107" s="249"/>
      <c r="F107" s="249"/>
      <c r="G107" s="249"/>
      <c r="H107" s="249"/>
      <c r="I107" s="249"/>
      <c r="J107" s="249"/>
      <c r="K107" s="249"/>
      <c r="L107" s="249"/>
      <c r="M107" s="249"/>
      <c r="N107" s="249"/>
      <c r="O107" s="249"/>
      <c r="P107" s="249"/>
      <c r="Q107" s="249"/>
      <c r="R107" s="249"/>
      <c r="S107" s="249"/>
      <c r="T107" s="249"/>
      <c r="U107" s="249"/>
      <c r="V107" s="249"/>
      <c r="W107" s="249"/>
      <c r="X107" s="249"/>
      <c r="Y107" s="249"/>
      <c r="Z107" s="249"/>
      <c r="AA107" s="249"/>
      <c r="AB107" s="249"/>
      <c r="AC107" s="249"/>
      <c r="AD107" s="249"/>
      <c r="AE107" s="249"/>
      <c r="AF107" s="249"/>
      <c r="AG107" s="249"/>
      <c r="AH107" s="249"/>
      <c r="AI107" s="249"/>
      <c r="AJ107" s="249"/>
      <c r="AK107" s="249"/>
      <c r="AL107" s="249"/>
      <c r="AM107" s="249"/>
      <c r="AN107" s="249"/>
      <c r="AO107" s="249"/>
      <c r="AP107" s="249"/>
      <c r="AQ107" s="249"/>
      <c r="AR107" s="249"/>
      <c r="AS107" s="249"/>
      <c r="AT107" s="249"/>
      <c r="AU107" s="249"/>
      <c r="AV107" s="249"/>
      <c r="AW107" s="249"/>
      <c r="AX107" s="249"/>
      <c r="AY107" s="249"/>
      <c r="AZ107" s="249"/>
      <c r="BA107" s="249"/>
      <c r="BB107" s="249"/>
      <c r="BC107" s="249"/>
      <c r="BD107" s="249"/>
      <c r="BE107" s="249"/>
      <c r="BF107" s="249"/>
      <c r="BG107" s="249"/>
      <c r="BH107" s="249"/>
      <c r="BI107" s="249"/>
      <c r="BJ107" s="249"/>
      <c r="BK107" s="249"/>
      <c r="BL107" s="249"/>
      <c r="BM107" s="249"/>
      <c r="BN107" s="249"/>
      <c r="BO107" s="249"/>
      <c r="BP107" s="249"/>
      <c r="BQ107" s="249"/>
      <c r="BR107" s="249"/>
      <c r="BS107" s="249"/>
      <c r="BT107" s="249"/>
      <c r="BU107" s="249"/>
      <c r="BV107" s="249"/>
      <c r="BW107" s="249"/>
      <c r="BX107" s="249"/>
      <c r="BY107" s="249"/>
      <c r="BZ107" s="249"/>
      <c r="CA107" s="249"/>
      <c r="CB107" s="249"/>
      <c r="CC107" s="249"/>
      <c r="CD107" s="249"/>
      <c r="CE107" s="249"/>
      <c r="CF107" s="249"/>
      <c r="CG107" s="249"/>
      <c r="CH107" s="249"/>
      <c r="CI107" s="249"/>
      <c r="CJ107" s="249"/>
      <c r="CK107" s="249"/>
      <c r="CL107" s="249"/>
      <c r="CM107" s="249"/>
      <c r="CN107" s="249"/>
      <c r="CO107" s="249"/>
      <c r="CP107" s="249"/>
      <c r="CQ107" s="249"/>
      <c r="CR107" s="249"/>
      <c r="CS107" s="249"/>
      <c r="CT107" s="249"/>
      <c r="CU107" s="249"/>
      <c r="CV107" s="249"/>
      <c r="CW107" s="249"/>
      <c r="CX107" s="249"/>
      <c r="CY107" s="249"/>
      <c r="CZ107" s="249"/>
      <c r="DA107" s="249"/>
      <c r="DB107" s="249"/>
      <c r="DC107" s="249"/>
      <c r="DD107" s="249"/>
      <c r="DE107" s="249"/>
      <c r="DF107" s="249"/>
      <c r="DG107" s="249"/>
      <c r="DH107" s="249"/>
      <c r="DI107" s="249"/>
      <c r="DJ107" s="249"/>
      <c r="DK107" s="249"/>
      <c r="DL107" s="249"/>
    </row>
  </sheetData>
  <mergeCells count="21">
    <mergeCell ref="AP2:AT2"/>
    <mergeCell ref="AU2:DD2"/>
    <mergeCell ref="I54:T54"/>
    <mergeCell ref="U54:AA54"/>
    <mergeCell ref="AB54:AE54"/>
    <mergeCell ref="AK54:AM54"/>
    <mergeCell ref="AN54:AO54"/>
    <mergeCell ref="AP54:AT54"/>
    <mergeCell ref="AU54:DD54"/>
    <mergeCell ref="I2:T2"/>
    <mergeCell ref="U2:AA2"/>
    <mergeCell ref="AB2:AE2"/>
    <mergeCell ref="AK2:AM2"/>
    <mergeCell ref="AN2:AO2"/>
    <mergeCell ref="AP56:AT56"/>
    <mergeCell ref="AU56:DD56"/>
    <mergeCell ref="I56:T56"/>
    <mergeCell ref="U56:AA56"/>
    <mergeCell ref="AB56:AE56"/>
    <mergeCell ref="AK56:AM56"/>
    <mergeCell ref="AN56:AO56"/>
  </mergeCells>
  <phoneticPr fontId="4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showGridLines="0" workbookViewId="0">
      <selection activeCell="C20" sqref="C20"/>
    </sheetView>
  </sheetViews>
  <sheetFormatPr defaultColWidth="14" defaultRowHeight="13.5"/>
  <cols>
    <col min="1" max="1" width="14" style="16"/>
    <col min="2" max="2" width="20.875" style="16" customWidth="1"/>
    <col min="3" max="3" width="11.125" style="16" customWidth="1"/>
    <col min="4" max="4" width="16.125" style="16" customWidth="1"/>
    <col min="5" max="5" width="14" style="16"/>
    <col min="6" max="6" width="15.875" style="16" customWidth="1"/>
    <col min="7" max="7" width="11.75" style="16" customWidth="1"/>
    <col min="8" max="8" width="17.25" style="16" customWidth="1"/>
    <col min="9" max="10" width="10.5" style="16" customWidth="1"/>
    <col min="11" max="11" width="10.875" style="16" customWidth="1"/>
    <col min="12" max="12" width="8.5" style="16" customWidth="1"/>
    <col min="13" max="13" width="8.625" style="16" customWidth="1"/>
    <col min="14" max="14" width="10.625" style="16" customWidth="1"/>
    <col min="15" max="15" width="13.625" style="16" customWidth="1"/>
    <col min="16" max="16" width="10.75" style="16" customWidth="1"/>
    <col min="17" max="17" width="10.25" style="16" customWidth="1"/>
    <col min="18" max="18" width="10.875" style="16" customWidth="1"/>
    <col min="19" max="19" width="14" style="16"/>
    <col min="20" max="20" width="14" style="16" hidden="1" customWidth="1"/>
    <col min="21" max="21" width="22.625" style="16" customWidth="1"/>
    <col min="22" max="16384" width="14" style="9"/>
  </cols>
  <sheetData>
    <row r="1" spans="1:8">
      <c r="E1" s="16" t="s">
        <v>99</v>
      </c>
      <c r="F1" s="17">
        <v>5.5E-2</v>
      </c>
    </row>
    <row r="2" spans="1:8">
      <c r="A2" s="18" t="s">
        <v>838</v>
      </c>
      <c r="B2" s="18" t="s">
        <v>839</v>
      </c>
      <c r="C2" s="18" t="s">
        <v>840</v>
      </c>
      <c r="D2" s="18" t="s">
        <v>841</v>
      </c>
      <c r="E2" s="18" t="s">
        <v>842</v>
      </c>
      <c r="F2" s="18" t="s">
        <v>843</v>
      </c>
    </row>
    <row r="3" spans="1:8">
      <c r="A3" s="19" t="s">
        <v>12</v>
      </c>
      <c r="B3" s="19">
        <v>812560638.55666614</v>
      </c>
      <c r="C3" s="20"/>
      <c r="D3" s="19">
        <f>B3*B22</f>
        <v>121884.09578349991</v>
      </c>
      <c r="E3" s="20"/>
      <c r="F3" s="19">
        <f>D3</f>
        <v>121884.09578349991</v>
      </c>
    </row>
    <row r="4" spans="1:8">
      <c r="A4" s="19" t="s">
        <v>13</v>
      </c>
      <c r="B4" s="19">
        <v>447228272.24333507</v>
      </c>
      <c r="C4" s="20"/>
      <c r="D4" s="19">
        <f>B4*B22</f>
        <v>67084.240836500248</v>
      </c>
      <c r="E4" s="20"/>
      <c r="F4" s="19">
        <f t="shared" ref="F4" si="0">D4</f>
        <v>67084.240836500248</v>
      </c>
    </row>
    <row r="5" spans="1:8">
      <c r="A5" s="19" t="s">
        <v>14</v>
      </c>
      <c r="B5" s="19">
        <v>138961155.18141696</v>
      </c>
      <c r="C5" s="20"/>
      <c r="D5" s="20"/>
      <c r="E5" s="20"/>
      <c r="F5" s="19">
        <f>U45</f>
        <v>25.8</v>
      </c>
    </row>
    <row r="6" spans="1:8">
      <c r="A6" s="19" t="s">
        <v>15</v>
      </c>
      <c r="B6" s="19">
        <v>108456113.30999994</v>
      </c>
      <c r="C6" s="20"/>
      <c r="D6" s="20"/>
      <c r="E6" s="20"/>
      <c r="F6" s="19">
        <f>U50</f>
        <v>10.754999999999999</v>
      </c>
    </row>
    <row r="7" spans="1:8">
      <c r="A7" s="20" t="s">
        <v>844</v>
      </c>
      <c r="B7" s="20">
        <v>1507206179.2914181</v>
      </c>
      <c r="C7" s="20"/>
      <c r="D7" s="20"/>
      <c r="E7" s="20"/>
      <c r="F7" s="20">
        <f>SUM(F3:F6)</f>
        <v>189004.89162000015</v>
      </c>
      <c r="H7" s="16">
        <v>10000</v>
      </c>
    </row>
    <row r="8" spans="1:8">
      <c r="A8" s="19" t="s">
        <v>10</v>
      </c>
      <c r="B8" s="19">
        <v>1200291760.3066669</v>
      </c>
      <c r="C8" s="21"/>
      <c r="D8" s="19">
        <f>B8*B21</f>
        <v>1920466.8164906669</v>
      </c>
      <c r="E8" s="19">
        <f>C8*$C$21</f>
        <v>0</v>
      </c>
      <c r="F8" s="19">
        <f>D8+E8</f>
        <v>1920466.8164906669</v>
      </c>
    </row>
    <row r="9" spans="1:8">
      <c r="A9" s="19" t="s">
        <v>9</v>
      </c>
      <c r="B9" s="19">
        <v>64409827.308333404</v>
      </c>
      <c r="C9" s="19">
        <f>G60</f>
        <v>64185</v>
      </c>
      <c r="D9" s="20"/>
      <c r="E9" s="20"/>
      <c r="F9" s="19">
        <f>U60</f>
        <v>14.955750000000002</v>
      </c>
    </row>
    <row r="10" spans="1:8">
      <c r="A10" s="19" t="s">
        <v>8</v>
      </c>
      <c r="B10" s="19">
        <v>563497036.22350061</v>
      </c>
      <c r="C10" s="19">
        <f>G38</f>
        <v>591579</v>
      </c>
      <c r="D10" s="20"/>
      <c r="E10" s="20"/>
      <c r="F10" s="19">
        <f>U38</f>
        <v>582.38629999999989</v>
      </c>
    </row>
    <row r="11" spans="1:8">
      <c r="A11" s="20" t="s">
        <v>845</v>
      </c>
      <c r="B11" s="20">
        <v>1828198623.838501</v>
      </c>
      <c r="C11" s="20"/>
      <c r="D11" s="20"/>
      <c r="E11" s="20"/>
      <c r="F11" s="20">
        <f>SUM(F8:F10)</f>
        <v>1921064.1585406668</v>
      </c>
    </row>
    <row r="12" spans="1:8">
      <c r="A12" s="19" t="s">
        <v>17</v>
      </c>
      <c r="B12" s="19">
        <v>377542071.05000031</v>
      </c>
      <c r="C12" s="21"/>
      <c r="D12" s="19">
        <f>B12*B21</f>
        <v>604067.31368000049</v>
      </c>
      <c r="E12" s="19">
        <f>C12*C21</f>
        <v>0</v>
      </c>
      <c r="F12" s="19">
        <f>D12+E12</f>
        <v>604067.31368000049</v>
      </c>
    </row>
    <row r="13" spans="1:8">
      <c r="A13" s="19" t="s">
        <v>18</v>
      </c>
      <c r="B13" s="19">
        <v>234331351.65000042</v>
      </c>
      <c r="C13" s="21"/>
      <c r="D13" s="19">
        <f>B13*B21</f>
        <v>374930.16264000069</v>
      </c>
      <c r="E13" s="19">
        <f>C13*C21</f>
        <v>0</v>
      </c>
      <c r="F13" s="19">
        <f>D13+E13</f>
        <v>374930.16264000069</v>
      </c>
    </row>
    <row r="14" spans="1:8">
      <c r="A14" s="20" t="s">
        <v>846</v>
      </c>
      <c r="B14" s="20">
        <v>611873422.70000076</v>
      </c>
      <c r="C14" s="20"/>
      <c r="D14" s="20"/>
      <c r="E14" s="20"/>
      <c r="F14" s="20">
        <f>SUM(F12:F13)</f>
        <v>978997.47632000118</v>
      </c>
    </row>
    <row r="15" spans="1:8">
      <c r="A15" s="22" t="s">
        <v>6</v>
      </c>
      <c r="B15" s="22">
        <v>1091435.530000001</v>
      </c>
      <c r="C15" s="22"/>
      <c r="D15" s="23"/>
      <c r="E15" s="23"/>
      <c r="F15" s="23"/>
    </row>
    <row r="16" spans="1:8">
      <c r="A16" s="22" t="s">
        <v>847</v>
      </c>
      <c r="B16" s="22">
        <v>6207549666.666667</v>
      </c>
      <c r="C16" s="22"/>
      <c r="D16" s="23"/>
      <c r="E16" s="23"/>
      <c r="F16" s="23"/>
    </row>
    <row r="17" spans="1:22">
      <c r="A17" s="24" t="s">
        <v>2</v>
      </c>
      <c r="B17" s="24">
        <v>10155919328.026587</v>
      </c>
      <c r="C17" s="24"/>
      <c r="D17" s="24"/>
      <c r="E17" s="24"/>
      <c r="F17" s="24"/>
      <c r="H17" s="25"/>
    </row>
    <row r="19" spans="1:22">
      <c r="A19" s="26" t="s">
        <v>848</v>
      </c>
      <c r="B19" s="27" t="s">
        <v>849</v>
      </c>
      <c r="C19" s="28">
        <v>4</v>
      </c>
    </row>
    <row r="20" spans="1:22">
      <c r="A20" s="29"/>
      <c r="B20" s="29" t="s">
        <v>850</v>
      </c>
      <c r="C20" s="29" t="s">
        <v>851</v>
      </c>
    </row>
    <row r="21" spans="1:22">
      <c r="A21" s="29" t="s">
        <v>852</v>
      </c>
      <c r="B21" s="30">
        <v>1.6000000000000001E-3</v>
      </c>
      <c r="C21" s="30">
        <v>2.9999999999999997E-4</v>
      </c>
    </row>
    <row r="22" spans="1:22">
      <c r="A22" s="31" t="s">
        <v>853</v>
      </c>
      <c r="B22" s="30">
        <v>1.4999999999999999E-4</v>
      </c>
      <c r="C22" s="30">
        <v>0</v>
      </c>
    </row>
    <row r="23" spans="1:22">
      <c r="A23" s="31" t="s">
        <v>854</v>
      </c>
      <c r="B23" s="30">
        <v>1.6000000000000001E-4</v>
      </c>
      <c r="C23" s="30">
        <v>1.4999999999999999E-4</v>
      </c>
    </row>
    <row r="26" spans="1:22" ht="16.5">
      <c r="A26" s="311" t="s">
        <v>855</v>
      </c>
      <c r="B26" s="311" t="s">
        <v>856</v>
      </c>
      <c r="C26" s="33"/>
      <c r="D26" s="316" t="s">
        <v>850</v>
      </c>
      <c r="E26" s="317"/>
      <c r="F26" s="318"/>
      <c r="G26" s="317" t="s">
        <v>857</v>
      </c>
      <c r="H26" s="317"/>
      <c r="I26" s="318"/>
      <c r="J26" s="312" t="s">
        <v>2</v>
      </c>
      <c r="K26" s="312" t="s">
        <v>858</v>
      </c>
      <c r="L26" s="312" t="s">
        <v>842</v>
      </c>
      <c r="M26" s="312" t="s">
        <v>2</v>
      </c>
      <c r="N26" s="319" t="s">
        <v>859</v>
      </c>
      <c r="O26" s="320"/>
      <c r="P26" s="320"/>
      <c r="Q26" s="320"/>
      <c r="R26" s="320"/>
      <c r="S26" s="320"/>
      <c r="T26" s="321"/>
      <c r="U26" s="314" t="s">
        <v>860</v>
      </c>
      <c r="V26" s="314" t="s">
        <v>861</v>
      </c>
    </row>
    <row r="27" spans="1:22" ht="30">
      <c r="A27" s="311"/>
      <c r="B27" s="311"/>
      <c r="C27" s="32" t="s">
        <v>862</v>
      </c>
      <c r="D27" s="32" t="s">
        <v>863</v>
      </c>
      <c r="E27" s="32" t="s">
        <v>864</v>
      </c>
      <c r="F27" s="32" t="s">
        <v>858</v>
      </c>
      <c r="G27" s="34" t="s">
        <v>840</v>
      </c>
      <c r="H27" s="34" t="s">
        <v>865</v>
      </c>
      <c r="I27" s="32" t="s">
        <v>842</v>
      </c>
      <c r="J27" s="313"/>
      <c r="K27" s="313"/>
      <c r="L27" s="313"/>
      <c r="M27" s="313"/>
      <c r="N27" s="32" t="s">
        <v>866</v>
      </c>
      <c r="O27" s="32" t="s">
        <v>867</v>
      </c>
      <c r="P27" s="32" t="s">
        <v>868</v>
      </c>
      <c r="Q27" s="32" t="s">
        <v>869</v>
      </c>
      <c r="R27" s="32" t="s">
        <v>870</v>
      </c>
      <c r="S27" s="32" t="s">
        <v>871</v>
      </c>
      <c r="T27" s="32" t="s">
        <v>872</v>
      </c>
      <c r="U27" s="315"/>
      <c r="V27" s="315"/>
    </row>
    <row r="28" spans="1:22" ht="16.5">
      <c r="A28" s="35" t="s">
        <v>873</v>
      </c>
      <c r="B28" s="35" t="s">
        <v>874</v>
      </c>
      <c r="C28" s="36">
        <v>0</v>
      </c>
      <c r="D28" s="37">
        <v>30100</v>
      </c>
      <c r="E28" s="38">
        <v>2E-3</v>
      </c>
      <c r="F28" s="39">
        <f>D28*E28</f>
        <v>60.2</v>
      </c>
      <c r="G28" s="40">
        <v>0</v>
      </c>
      <c r="H28" s="41">
        <v>1.8E-3</v>
      </c>
      <c r="I28" s="50">
        <f>G28*H28</f>
        <v>0</v>
      </c>
      <c r="J28" s="51">
        <f t="shared" ref="J28:J33" si="1">F28+I28</f>
        <v>60.2</v>
      </c>
      <c r="K28" s="51">
        <f>D28*$B$21</f>
        <v>48.160000000000004</v>
      </c>
      <c r="L28" s="51">
        <f>G28*$C$21</f>
        <v>0</v>
      </c>
      <c r="M28" s="52">
        <f>K28+L28</f>
        <v>48.160000000000004</v>
      </c>
      <c r="N28" s="53"/>
      <c r="O28" s="54"/>
      <c r="P28" s="53"/>
      <c r="Q28" s="53"/>
      <c r="R28" s="59"/>
      <c r="S28" s="60">
        <f>O28/D28</f>
        <v>0</v>
      </c>
      <c r="T28" s="61">
        <f>O28*P28+O28*Q28*R28</f>
        <v>0</v>
      </c>
      <c r="U28" s="62">
        <f>IF(S28*M28-T28&gt;0,(1-S28)*M28+(S28*M28-T28),(1-S28)*M28)</f>
        <v>48.160000000000004</v>
      </c>
      <c r="V28" s="62">
        <f>D28*$B$21*$C$19/12</f>
        <v>16.053333333333335</v>
      </c>
    </row>
    <row r="29" spans="1:22" ht="16.5">
      <c r="A29" s="35" t="s">
        <v>875</v>
      </c>
      <c r="B29" s="35" t="s">
        <v>874</v>
      </c>
      <c r="C29" s="36">
        <v>0</v>
      </c>
      <c r="D29" s="37">
        <v>46700</v>
      </c>
      <c r="E29" s="38">
        <v>1.4999999999999999E-2</v>
      </c>
      <c r="F29" s="39">
        <f t="shared" ref="F29:F59" si="2">D29*E29</f>
        <v>700.5</v>
      </c>
      <c r="G29" s="40">
        <v>79633</v>
      </c>
      <c r="H29" s="41">
        <v>1.8E-3</v>
      </c>
      <c r="I29" s="50">
        <f t="shared" ref="I29:I37" si="3">G29*H29</f>
        <v>143.33939999999998</v>
      </c>
      <c r="J29" s="51">
        <f t="shared" si="1"/>
        <v>843.83939999999996</v>
      </c>
      <c r="K29" s="51">
        <f t="shared" ref="K29:K37" si="4">D29*$B$21</f>
        <v>74.72</v>
      </c>
      <c r="L29" s="51">
        <f t="shared" ref="L29:L37" si="5">G29*$C$21</f>
        <v>23.889899999999997</v>
      </c>
      <c r="M29" s="52">
        <f t="shared" ref="M29:M59" si="6">K29+L29</f>
        <v>98.609899999999996</v>
      </c>
      <c r="N29" s="53"/>
      <c r="O29" s="54"/>
      <c r="P29" s="53"/>
      <c r="Q29" s="53"/>
      <c r="R29" s="59"/>
      <c r="S29" s="60">
        <f t="shared" ref="S29:S33" si="7">O29/D29</f>
        <v>0</v>
      </c>
      <c r="T29" s="61">
        <f t="shared" ref="T29:T59" si="8">O29*P29+O29*Q29*R29</f>
        <v>0</v>
      </c>
      <c r="U29" s="62">
        <f>IF(S29*M29-T29&gt;0,(1-S29)*M29+(S29*M29-T29),(1-S29)*M29)</f>
        <v>98.609899999999996</v>
      </c>
      <c r="V29" s="62">
        <f t="shared" ref="V29:V37" si="9">D29*$B$21*$C$19/12</f>
        <v>24.906666666666666</v>
      </c>
    </row>
    <row r="30" spans="1:22" ht="16.5">
      <c r="A30" s="35" t="s">
        <v>876</v>
      </c>
      <c r="B30" s="35" t="s">
        <v>874</v>
      </c>
      <c r="C30" s="36">
        <v>0</v>
      </c>
      <c r="D30" s="37">
        <v>400</v>
      </c>
      <c r="E30" s="38">
        <v>5.0000000000000001E-3</v>
      </c>
      <c r="F30" s="39">
        <f t="shared" si="2"/>
        <v>2</v>
      </c>
      <c r="G30" s="40">
        <v>0</v>
      </c>
      <c r="H30" s="41">
        <v>1.8E-3</v>
      </c>
      <c r="I30" s="50">
        <f t="shared" si="3"/>
        <v>0</v>
      </c>
      <c r="J30" s="51">
        <f t="shared" si="1"/>
        <v>2</v>
      </c>
      <c r="K30" s="51">
        <f t="shared" si="4"/>
        <v>0.64</v>
      </c>
      <c r="L30" s="51">
        <f t="shared" si="5"/>
        <v>0</v>
      </c>
      <c r="M30" s="52">
        <f t="shared" si="6"/>
        <v>0.64</v>
      </c>
      <c r="N30" s="53"/>
      <c r="O30" s="54"/>
      <c r="P30" s="53"/>
      <c r="Q30" s="53"/>
      <c r="R30" s="59"/>
      <c r="S30" s="60">
        <f t="shared" si="7"/>
        <v>0</v>
      </c>
      <c r="T30" s="61">
        <f t="shared" si="8"/>
        <v>0</v>
      </c>
      <c r="U30" s="62">
        <f>IF(S30*M30-T30&gt;0,(1-S30)*M30+(S30*M30-T30),(1-S30)*M30)</f>
        <v>0.64</v>
      </c>
      <c r="V30" s="62">
        <f t="shared" si="9"/>
        <v>0.21333333333333335</v>
      </c>
    </row>
    <row r="31" spans="1:22" ht="16.5">
      <c r="A31" s="35" t="s">
        <v>877</v>
      </c>
      <c r="B31" s="35" t="s">
        <v>874</v>
      </c>
      <c r="C31" s="36">
        <v>0</v>
      </c>
      <c r="D31" s="37">
        <v>23900</v>
      </c>
      <c r="E31" s="38">
        <v>5.0000000000000001E-3</v>
      </c>
      <c r="F31" s="39">
        <f t="shared" si="2"/>
        <v>119.5</v>
      </c>
      <c r="G31" s="40">
        <v>94838</v>
      </c>
      <c r="H31" s="41">
        <v>1.8E-3</v>
      </c>
      <c r="I31" s="50">
        <f t="shared" si="3"/>
        <v>170.70839999999998</v>
      </c>
      <c r="J31" s="51">
        <f t="shared" si="1"/>
        <v>290.20839999999998</v>
      </c>
      <c r="K31" s="51">
        <f t="shared" si="4"/>
        <v>38.24</v>
      </c>
      <c r="L31" s="51">
        <f t="shared" si="5"/>
        <v>28.451399999999996</v>
      </c>
      <c r="M31" s="52">
        <f t="shared" si="6"/>
        <v>66.691400000000002</v>
      </c>
      <c r="N31" s="53"/>
      <c r="O31" s="54"/>
      <c r="P31" s="53"/>
      <c r="Q31" s="53"/>
      <c r="R31" s="59"/>
      <c r="S31" s="60">
        <f t="shared" si="7"/>
        <v>0</v>
      </c>
      <c r="T31" s="61">
        <f t="shared" si="8"/>
        <v>0</v>
      </c>
      <c r="U31" s="62">
        <f t="shared" ref="U31:U59" si="10">IF(S31*M31-T31&gt;0,(1-S31)*M31+(S31*M31-T31),(1-S31)*M31)</f>
        <v>66.691400000000002</v>
      </c>
      <c r="V31" s="62">
        <f t="shared" si="9"/>
        <v>12.746666666666668</v>
      </c>
    </row>
    <row r="32" spans="1:22" ht="16.5">
      <c r="A32" s="35" t="s">
        <v>878</v>
      </c>
      <c r="B32" s="35" t="s">
        <v>874</v>
      </c>
      <c r="C32" s="36">
        <v>9</v>
      </c>
      <c r="D32" s="37">
        <v>1400</v>
      </c>
      <c r="E32" s="38">
        <v>5.0000000000000001E-3</v>
      </c>
      <c r="F32" s="39">
        <f t="shared" si="2"/>
        <v>7</v>
      </c>
      <c r="G32" s="42">
        <v>434</v>
      </c>
      <c r="H32" s="41">
        <v>1.8E-3</v>
      </c>
      <c r="I32" s="50">
        <f t="shared" si="3"/>
        <v>0.78120000000000001</v>
      </c>
      <c r="J32" s="51">
        <f t="shared" si="1"/>
        <v>7.7812000000000001</v>
      </c>
      <c r="K32" s="51">
        <f t="shared" si="4"/>
        <v>2.2400000000000002</v>
      </c>
      <c r="L32" s="51">
        <f t="shared" si="5"/>
        <v>0.13019999999999998</v>
      </c>
      <c r="M32" s="52">
        <f t="shared" si="6"/>
        <v>2.3702000000000001</v>
      </c>
      <c r="N32" s="53"/>
      <c r="O32" s="54"/>
      <c r="P32" s="53"/>
      <c r="Q32" s="57"/>
      <c r="R32" s="59"/>
      <c r="S32" s="60">
        <f t="shared" si="7"/>
        <v>0</v>
      </c>
      <c r="T32" s="61">
        <f t="shared" si="8"/>
        <v>0</v>
      </c>
      <c r="U32" s="62">
        <f t="shared" si="10"/>
        <v>2.3702000000000001</v>
      </c>
      <c r="V32" s="62">
        <f t="shared" si="9"/>
        <v>0.7466666666666667</v>
      </c>
    </row>
    <row r="33" spans="1:22" ht="16.5">
      <c r="A33" s="35" t="s">
        <v>879</v>
      </c>
      <c r="B33" s="35" t="s">
        <v>874</v>
      </c>
      <c r="C33" s="36">
        <v>0</v>
      </c>
      <c r="D33" s="37">
        <v>150000</v>
      </c>
      <c r="E33" s="38">
        <v>1.4999999999999999E-2</v>
      </c>
      <c r="F33" s="39">
        <f t="shared" si="2"/>
        <v>2250</v>
      </c>
      <c r="G33" s="43">
        <v>416516</v>
      </c>
      <c r="H33" s="41">
        <v>1.8E-3</v>
      </c>
      <c r="I33" s="50">
        <f t="shared" si="3"/>
        <v>749.72879999999998</v>
      </c>
      <c r="J33" s="51">
        <f t="shared" si="1"/>
        <v>2999.7287999999999</v>
      </c>
      <c r="K33" s="51">
        <f t="shared" si="4"/>
        <v>240</v>
      </c>
      <c r="L33" s="51">
        <f t="shared" si="5"/>
        <v>124.95479999999999</v>
      </c>
      <c r="M33" s="52">
        <f t="shared" si="6"/>
        <v>364.95479999999998</v>
      </c>
      <c r="N33" s="53"/>
      <c r="O33" s="54"/>
      <c r="P33" s="53"/>
      <c r="Q33" s="53"/>
      <c r="R33" s="59"/>
      <c r="S33" s="60">
        <f t="shared" si="7"/>
        <v>0</v>
      </c>
      <c r="T33" s="61">
        <f t="shared" si="8"/>
        <v>0</v>
      </c>
      <c r="U33" s="62">
        <f t="shared" si="10"/>
        <v>364.95479999999998</v>
      </c>
      <c r="V33" s="62">
        <f t="shared" si="9"/>
        <v>80</v>
      </c>
    </row>
    <row r="34" spans="1:22" ht="16.5">
      <c r="A34" s="35" t="s">
        <v>880</v>
      </c>
      <c r="B34" s="35" t="s">
        <v>874</v>
      </c>
      <c r="C34" s="36">
        <v>4</v>
      </c>
      <c r="D34" s="37">
        <v>6900</v>
      </c>
      <c r="E34" s="38"/>
      <c r="F34" s="39"/>
      <c r="G34" s="44">
        <v>125</v>
      </c>
      <c r="H34" s="41">
        <v>8.0000000000000004E-4</v>
      </c>
      <c r="I34" s="50">
        <f t="shared" si="3"/>
        <v>0.1</v>
      </c>
      <c r="J34" s="51"/>
      <c r="K34" s="51"/>
      <c r="L34" s="51"/>
      <c r="M34" s="52"/>
      <c r="N34" s="53"/>
      <c r="O34" s="54"/>
      <c r="P34" s="53"/>
      <c r="Q34" s="53"/>
      <c r="R34" s="59"/>
      <c r="S34" s="60"/>
      <c r="T34" s="61"/>
      <c r="U34" s="62"/>
      <c r="V34" s="62">
        <f t="shared" si="9"/>
        <v>3.68</v>
      </c>
    </row>
    <row r="35" spans="1:22" ht="16.5">
      <c r="A35" s="35" t="s">
        <v>881</v>
      </c>
      <c r="B35" s="35" t="s">
        <v>874</v>
      </c>
      <c r="C35" s="36">
        <v>5</v>
      </c>
      <c r="D35" s="37">
        <v>1800</v>
      </c>
      <c r="E35" s="38"/>
      <c r="F35" s="39"/>
      <c r="G35" s="44">
        <v>33</v>
      </c>
      <c r="H35" s="41">
        <v>8.0000000000000004E-4</v>
      </c>
      <c r="I35" s="50">
        <f t="shared" si="3"/>
        <v>2.64E-2</v>
      </c>
      <c r="J35" s="51"/>
      <c r="K35" s="51"/>
      <c r="L35" s="51"/>
      <c r="M35" s="52"/>
      <c r="N35" s="53"/>
      <c r="O35" s="54"/>
      <c r="P35" s="53"/>
      <c r="Q35" s="53"/>
      <c r="R35" s="59"/>
      <c r="S35" s="60"/>
      <c r="T35" s="61"/>
      <c r="U35" s="62"/>
      <c r="V35" s="62">
        <f t="shared" si="9"/>
        <v>0.96000000000000008</v>
      </c>
    </row>
    <row r="36" spans="1:22" ht="16.5">
      <c r="A36" s="35" t="s">
        <v>882</v>
      </c>
      <c r="B36" s="35" t="s">
        <v>874</v>
      </c>
      <c r="C36" s="36">
        <v>0</v>
      </c>
      <c r="D36" s="37">
        <v>500</v>
      </c>
      <c r="E36" s="38"/>
      <c r="F36" s="39"/>
      <c r="G36" s="40"/>
      <c r="H36" s="41">
        <v>1.8E-3</v>
      </c>
      <c r="I36" s="50">
        <f t="shared" si="3"/>
        <v>0</v>
      </c>
      <c r="J36" s="51">
        <f>F36+I36</f>
        <v>0</v>
      </c>
      <c r="K36" s="51">
        <f t="shared" si="4"/>
        <v>0.8</v>
      </c>
      <c r="L36" s="51">
        <f t="shared" si="5"/>
        <v>0</v>
      </c>
      <c r="M36" s="52">
        <f t="shared" si="6"/>
        <v>0.8</v>
      </c>
      <c r="N36" s="53"/>
      <c r="O36" s="54"/>
      <c r="P36" s="53"/>
      <c r="Q36" s="53"/>
      <c r="R36" s="59"/>
      <c r="S36" s="60">
        <f>O36/D36</f>
        <v>0</v>
      </c>
      <c r="T36" s="61">
        <f t="shared" si="8"/>
        <v>0</v>
      </c>
      <c r="U36" s="62">
        <f t="shared" si="10"/>
        <v>0.8</v>
      </c>
      <c r="V36" s="62">
        <f t="shared" si="9"/>
        <v>0.26666666666666666</v>
      </c>
    </row>
    <row r="37" spans="1:22" ht="16.5">
      <c r="A37" s="35" t="s">
        <v>883</v>
      </c>
      <c r="B37" s="35" t="s">
        <v>874</v>
      </c>
      <c r="C37" s="36">
        <v>0</v>
      </c>
      <c r="D37" s="37">
        <v>100</v>
      </c>
      <c r="E37" s="38"/>
      <c r="F37" s="39"/>
      <c r="G37" s="40"/>
      <c r="H37" s="41">
        <v>1.8E-3</v>
      </c>
      <c r="I37" s="50">
        <f t="shared" si="3"/>
        <v>0</v>
      </c>
      <c r="J37" s="51">
        <f>F37+I37</f>
        <v>0</v>
      </c>
      <c r="K37" s="51">
        <f t="shared" si="4"/>
        <v>0.16</v>
      </c>
      <c r="L37" s="51">
        <f t="shared" si="5"/>
        <v>0</v>
      </c>
      <c r="M37" s="52">
        <f t="shared" si="6"/>
        <v>0.16</v>
      </c>
      <c r="N37" s="53"/>
      <c r="O37" s="54"/>
      <c r="P37" s="53"/>
      <c r="Q37" s="53"/>
      <c r="R37" s="59"/>
      <c r="S37" s="60">
        <f>O37/D37</f>
        <v>0</v>
      </c>
      <c r="T37" s="61">
        <f t="shared" si="8"/>
        <v>0</v>
      </c>
      <c r="U37" s="62">
        <f t="shared" si="10"/>
        <v>0.16</v>
      </c>
      <c r="V37" s="62">
        <f t="shared" si="9"/>
        <v>5.3333333333333337E-2</v>
      </c>
    </row>
    <row r="38" spans="1:22" ht="16.5">
      <c r="A38" s="309" t="s">
        <v>884</v>
      </c>
      <c r="B38" s="310"/>
      <c r="C38" s="45"/>
      <c r="D38" s="45">
        <f>SUM(D28:D37)</f>
        <v>261800</v>
      </c>
      <c r="E38" s="45">
        <f t="shared" ref="E38:V38" si="11">SUM(E28:E37)</f>
        <v>4.7E-2</v>
      </c>
      <c r="F38" s="45">
        <f t="shared" si="11"/>
        <v>3139.2</v>
      </c>
      <c r="G38" s="45">
        <f t="shared" si="11"/>
        <v>591579</v>
      </c>
      <c r="H38" s="45">
        <f t="shared" si="11"/>
        <v>1.6E-2</v>
      </c>
      <c r="I38" s="45">
        <f t="shared" si="11"/>
        <v>1064.6841999999999</v>
      </c>
      <c r="J38" s="45">
        <f t="shared" si="11"/>
        <v>4203.7577999999994</v>
      </c>
      <c r="K38" s="45">
        <f t="shared" si="11"/>
        <v>404.96000000000004</v>
      </c>
      <c r="L38" s="45">
        <f t="shared" si="11"/>
        <v>177.42629999999997</v>
      </c>
      <c r="M38" s="45">
        <f t="shared" si="11"/>
        <v>582.38629999999989</v>
      </c>
      <c r="N38" s="45">
        <f t="shared" si="11"/>
        <v>0</v>
      </c>
      <c r="O38" s="54">
        <f t="shared" si="11"/>
        <v>0</v>
      </c>
      <c r="P38" s="45">
        <f t="shared" si="11"/>
        <v>0</v>
      </c>
      <c r="Q38" s="45">
        <f t="shared" si="11"/>
        <v>0</v>
      </c>
      <c r="R38" s="63">
        <f t="shared" si="11"/>
        <v>0</v>
      </c>
      <c r="S38" s="45">
        <f t="shared" si="11"/>
        <v>0</v>
      </c>
      <c r="T38" s="45">
        <f t="shared" si="11"/>
        <v>0</v>
      </c>
      <c r="U38" s="45">
        <f t="shared" si="11"/>
        <v>582.38629999999989</v>
      </c>
      <c r="V38" s="45">
        <f t="shared" si="11"/>
        <v>139.62666666666672</v>
      </c>
    </row>
    <row r="39" spans="1:22" ht="16.5">
      <c r="A39" s="35" t="s">
        <v>885</v>
      </c>
      <c r="B39" s="35" t="s">
        <v>886</v>
      </c>
      <c r="C39" s="36">
        <v>0</v>
      </c>
      <c r="D39" s="37">
        <v>55900</v>
      </c>
      <c r="E39" s="38">
        <v>5.0000000000000001E-3</v>
      </c>
      <c r="F39" s="39">
        <f t="shared" si="2"/>
        <v>279.5</v>
      </c>
      <c r="G39" s="40">
        <v>0</v>
      </c>
      <c r="H39" s="41">
        <v>2E-3</v>
      </c>
      <c r="I39" s="50">
        <f>G39*H39</f>
        <v>0</v>
      </c>
      <c r="J39" s="51">
        <f t="shared" ref="J39:J44" si="12">F39+I39</f>
        <v>279.5</v>
      </c>
      <c r="K39" s="51">
        <f>D39*$B$22</f>
        <v>8.3849999999999998</v>
      </c>
      <c r="L39" s="51"/>
      <c r="M39" s="52">
        <f>K39+L39</f>
        <v>8.3849999999999998</v>
      </c>
      <c r="N39" s="54"/>
      <c r="O39" s="54"/>
      <c r="P39" s="55"/>
      <c r="Q39" s="53"/>
      <c r="R39" s="59"/>
      <c r="S39" s="60">
        <f t="shared" ref="S39:S44" si="13">O39/D39</f>
        <v>0</v>
      </c>
      <c r="T39" s="61">
        <f>O39*P39+O39*Q39*R39</f>
        <v>0</v>
      </c>
      <c r="U39" s="62">
        <f>IF(S39*M39-T39&gt;0,(1-S39)*M39+(S39*M39-T39),(1-S39)*M39)</f>
        <v>8.3849999999999998</v>
      </c>
      <c r="V39" s="62">
        <f>D39*$B$22*$C$19/12</f>
        <v>2.7949999999999999</v>
      </c>
    </row>
    <row r="40" spans="1:22" ht="16.5">
      <c r="A40" s="35" t="s">
        <v>887</v>
      </c>
      <c r="B40" s="35" t="s">
        <v>886</v>
      </c>
      <c r="C40" s="36">
        <v>3</v>
      </c>
      <c r="D40" s="37">
        <v>46100</v>
      </c>
      <c r="E40" s="38">
        <v>5.0000000000000001E-3</v>
      </c>
      <c r="F40" s="39">
        <f t="shared" si="2"/>
        <v>230.5</v>
      </c>
      <c r="G40" s="40">
        <v>0</v>
      </c>
      <c r="H40" s="41">
        <v>1E-3</v>
      </c>
      <c r="I40" s="50">
        <f t="shared" ref="I40:I59" si="14">G40*H40</f>
        <v>0</v>
      </c>
      <c r="J40" s="51">
        <f t="shared" si="12"/>
        <v>230.5</v>
      </c>
      <c r="K40" s="51">
        <f t="shared" ref="K40:K44" si="15">D40*$B$22</f>
        <v>6.9149999999999991</v>
      </c>
      <c r="L40" s="51"/>
      <c r="M40" s="52">
        <f t="shared" si="6"/>
        <v>6.9149999999999991</v>
      </c>
      <c r="N40" s="53"/>
      <c r="O40" s="54"/>
      <c r="P40" s="53"/>
      <c r="Q40" s="53"/>
      <c r="R40" s="59"/>
      <c r="S40" s="60">
        <f t="shared" si="13"/>
        <v>0</v>
      </c>
      <c r="T40" s="61">
        <f t="shared" si="8"/>
        <v>0</v>
      </c>
      <c r="U40" s="62">
        <f t="shared" si="10"/>
        <v>6.9149999999999991</v>
      </c>
      <c r="V40" s="62">
        <f t="shared" ref="V40:V49" si="16">D40*$B$22*$C$19/12</f>
        <v>2.3049999999999997</v>
      </c>
    </row>
    <row r="41" spans="1:22" ht="16.5">
      <c r="A41" s="35" t="s">
        <v>888</v>
      </c>
      <c r="B41" s="35" t="s">
        <v>886</v>
      </c>
      <c r="C41" s="36">
        <v>9</v>
      </c>
      <c r="D41" s="37">
        <v>4400</v>
      </c>
      <c r="E41" s="38">
        <v>5.0000000000000001E-3</v>
      </c>
      <c r="F41" s="39">
        <f t="shared" si="2"/>
        <v>22</v>
      </c>
      <c r="G41" s="40">
        <v>0</v>
      </c>
      <c r="H41" s="41">
        <v>2E-3</v>
      </c>
      <c r="I41" s="50">
        <f t="shared" si="14"/>
        <v>0</v>
      </c>
      <c r="J41" s="56">
        <f t="shared" si="12"/>
        <v>22</v>
      </c>
      <c r="K41" s="51">
        <f t="shared" si="15"/>
        <v>0.65999999999999992</v>
      </c>
      <c r="L41" s="51"/>
      <c r="M41" s="52">
        <f t="shared" si="6"/>
        <v>0.65999999999999992</v>
      </c>
      <c r="N41" s="53"/>
      <c r="O41" s="54"/>
      <c r="P41" s="55"/>
      <c r="Q41" s="53"/>
      <c r="R41" s="59"/>
      <c r="S41" s="60">
        <f t="shared" si="13"/>
        <v>0</v>
      </c>
      <c r="T41" s="61">
        <f>O41*P41+I41*0.3</f>
        <v>0</v>
      </c>
      <c r="U41" s="62">
        <f t="shared" si="10"/>
        <v>0.65999999999999992</v>
      </c>
      <c r="V41" s="62">
        <f t="shared" si="16"/>
        <v>0.21999999999999997</v>
      </c>
    </row>
    <row r="42" spans="1:22" ht="16.5">
      <c r="A42" s="35" t="s">
        <v>889</v>
      </c>
      <c r="B42" s="35" t="s">
        <v>886</v>
      </c>
      <c r="C42" s="36">
        <v>10</v>
      </c>
      <c r="D42" s="37">
        <v>3000</v>
      </c>
      <c r="E42" s="38">
        <v>5.0000000000000001E-3</v>
      </c>
      <c r="F42" s="39">
        <f t="shared" si="2"/>
        <v>15</v>
      </c>
      <c r="G42" s="40">
        <v>0</v>
      </c>
      <c r="H42" s="41">
        <v>2E-3</v>
      </c>
      <c r="I42" s="50">
        <f t="shared" si="14"/>
        <v>0</v>
      </c>
      <c r="J42" s="51">
        <f t="shared" si="12"/>
        <v>15</v>
      </c>
      <c r="K42" s="51">
        <f t="shared" si="15"/>
        <v>0.44999999999999996</v>
      </c>
      <c r="L42" s="51"/>
      <c r="M42" s="52">
        <f t="shared" si="6"/>
        <v>0.44999999999999996</v>
      </c>
      <c r="N42" s="53"/>
      <c r="O42" s="54"/>
      <c r="P42" s="55"/>
      <c r="Q42" s="53"/>
      <c r="R42" s="59"/>
      <c r="S42" s="60">
        <f t="shared" si="13"/>
        <v>0</v>
      </c>
      <c r="T42" s="61">
        <f t="shared" si="8"/>
        <v>0</v>
      </c>
      <c r="U42" s="62">
        <f t="shared" si="10"/>
        <v>0.44999999999999996</v>
      </c>
      <c r="V42" s="62">
        <f t="shared" si="16"/>
        <v>0.15</v>
      </c>
    </row>
    <row r="43" spans="1:22" ht="16.5">
      <c r="A43" s="35" t="s">
        <v>890</v>
      </c>
      <c r="B43" s="35" t="s">
        <v>886</v>
      </c>
      <c r="C43" s="36">
        <v>8</v>
      </c>
      <c r="D43" s="37">
        <f>25200/2</f>
        <v>12600</v>
      </c>
      <c r="E43" s="38">
        <v>3.0000000000000001E-3</v>
      </c>
      <c r="F43" s="39">
        <f t="shared" si="2"/>
        <v>37.800000000000004</v>
      </c>
      <c r="G43" s="40">
        <v>0</v>
      </c>
      <c r="H43" s="41">
        <v>2.0000000000000001E-4</v>
      </c>
      <c r="I43" s="50">
        <f t="shared" si="14"/>
        <v>0</v>
      </c>
      <c r="J43" s="51">
        <f t="shared" si="12"/>
        <v>37.800000000000004</v>
      </c>
      <c r="K43" s="51">
        <f t="shared" si="15"/>
        <v>1.89</v>
      </c>
      <c r="L43" s="51"/>
      <c r="M43" s="52">
        <f t="shared" si="6"/>
        <v>1.89</v>
      </c>
      <c r="N43" s="53"/>
      <c r="O43" s="54"/>
      <c r="P43" s="53"/>
      <c r="Q43" s="53"/>
      <c r="R43" s="59"/>
      <c r="S43" s="60">
        <f t="shared" si="13"/>
        <v>0</v>
      </c>
      <c r="T43" s="61">
        <f t="shared" si="8"/>
        <v>0</v>
      </c>
      <c r="U43" s="62">
        <f t="shared" si="10"/>
        <v>1.89</v>
      </c>
      <c r="V43" s="62">
        <f t="shared" si="16"/>
        <v>0.63</v>
      </c>
    </row>
    <row r="44" spans="1:22" ht="16.5">
      <c r="A44" s="35" t="s">
        <v>891</v>
      </c>
      <c r="B44" s="35" t="s">
        <v>886</v>
      </c>
      <c r="C44" s="36">
        <v>0</v>
      </c>
      <c r="D44" s="37">
        <v>50000</v>
      </c>
      <c r="E44" s="38">
        <v>2E-3</v>
      </c>
      <c r="F44" s="39">
        <f t="shared" si="2"/>
        <v>100</v>
      </c>
      <c r="G44" s="40">
        <v>0</v>
      </c>
      <c r="H44" s="41">
        <v>2.0000000000000001E-4</v>
      </c>
      <c r="I44" s="50">
        <f t="shared" si="14"/>
        <v>0</v>
      </c>
      <c r="J44" s="51">
        <f t="shared" si="12"/>
        <v>100</v>
      </c>
      <c r="K44" s="51">
        <f t="shared" si="15"/>
        <v>7.4999999999999991</v>
      </c>
      <c r="L44" s="51"/>
      <c r="M44" s="52">
        <f t="shared" si="6"/>
        <v>7.4999999999999991</v>
      </c>
      <c r="N44" s="54"/>
      <c r="O44" s="54"/>
      <c r="P44" s="57"/>
      <c r="Q44" s="53"/>
      <c r="R44" s="64"/>
      <c r="S44" s="60">
        <f t="shared" si="13"/>
        <v>0</v>
      </c>
      <c r="T44" s="61">
        <f t="shared" si="8"/>
        <v>0</v>
      </c>
      <c r="U44" s="62">
        <f t="shared" si="10"/>
        <v>7.4999999999999991</v>
      </c>
      <c r="V44" s="62">
        <f t="shared" si="16"/>
        <v>2.4999999999999996</v>
      </c>
    </row>
    <row r="45" spans="1:22" ht="16.5">
      <c r="A45" s="46" t="s">
        <v>892</v>
      </c>
      <c r="B45" s="46"/>
      <c r="C45" s="45"/>
      <c r="D45" s="45">
        <f t="shared" ref="D45:N45" si="17">SUM(D39:D44)</f>
        <v>172000</v>
      </c>
      <c r="E45" s="45">
        <f t="shared" si="17"/>
        <v>2.5000000000000001E-2</v>
      </c>
      <c r="F45" s="45">
        <f t="shared" si="17"/>
        <v>684.8</v>
      </c>
      <c r="G45" s="45">
        <f t="shared" si="17"/>
        <v>0</v>
      </c>
      <c r="H45" s="45">
        <f t="shared" si="17"/>
        <v>7.3999999999999995E-3</v>
      </c>
      <c r="I45" s="45">
        <f t="shared" si="17"/>
        <v>0</v>
      </c>
      <c r="J45" s="45">
        <f t="shared" si="17"/>
        <v>684.8</v>
      </c>
      <c r="K45" s="45">
        <f t="shared" si="17"/>
        <v>25.8</v>
      </c>
      <c r="L45" s="45">
        <f t="shared" si="17"/>
        <v>0</v>
      </c>
      <c r="M45" s="58">
        <f t="shared" si="17"/>
        <v>25.8</v>
      </c>
      <c r="N45" s="45">
        <f t="shared" si="17"/>
        <v>0</v>
      </c>
      <c r="O45" s="54">
        <f t="shared" ref="O45" si="18">N45*(12-C45)/12</f>
        <v>0</v>
      </c>
      <c r="P45" s="45">
        <f t="shared" ref="P45:V45" si="19">SUM(P39:P44)</f>
        <v>0</v>
      </c>
      <c r="Q45" s="45">
        <f t="shared" si="19"/>
        <v>0</v>
      </c>
      <c r="R45" s="63">
        <f t="shared" si="19"/>
        <v>0</v>
      </c>
      <c r="S45" s="45">
        <f t="shared" si="19"/>
        <v>0</v>
      </c>
      <c r="T45" s="45">
        <f t="shared" si="19"/>
        <v>0</v>
      </c>
      <c r="U45" s="58">
        <f t="shared" si="19"/>
        <v>25.8</v>
      </c>
      <c r="V45" s="58">
        <f t="shared" si="19"/>
        <v>8.6</v>
      </c>
    </row>
    <row r="46" spans="1:22" ht="16.5">
      <c r="A46" s="35" t="s">
        <v>890</v>
      </c>
      <c r="B46" s="35" t="s">
        <v>15</v>
      </c>
      <c r="C46" s="36">
        <v>8</v>
      </c>
      <c r="D46" s="37">
        <f>25200/2</f>
        <v>12600</v>
      </c>
      <c r="E46" s="38">
        <v>3.0000000000000001E-3</v>
      </c>
      <c r="F46" s="39">
        <f t="shared" ref="F46:F49" si="20">D46*E46</f>
        <v>37.800000000000004</v>
      </c>
      <c r="G46" s="40">
        <v>0</v>
      </c>
      <c r="H46" s="41">
        <v>2.0000000000000001E-4</v>
      </c>
      <c r="I46" s="50">
        <f t="shared" ref="I46:I49" si="21">G46*H46</f>
        <v>0</v>
      </c>
      <c r="J46" s="51">
        <f>F46+I46</f>
        <v>37.800000000000004</v>
      </c>
      <c r="K46" s="51">
        <f>D46*$B$22</f>
        <v>1.89</v>
      </c>
      <c r="L46" s="51"/>
      <c r="M46" s="52">
        <f t="shared" ref="M46:M49" si="22">K46+L46</f>
        <v>1.89</v>
      </c>
      <c r="N46" s="53"/>
      <c r="O46" s="54"/>
      <c r="P46" s="53"/>
      <c r="Q46" s="53"/>
      <c r="R46" s="59"/>
      <c r="S46" s="60">
        <f>O46/D46</f>
        <v>0</v>
      </c>
      <c r="T46" s="61">
        <f t="shared" ref="T46:T49" si="23">O46*P46+O46*Q46*R46</f>
        <v>0</v>
      </c>
      <c r="U46" s="62">
        <f t="shared" ref="U46:U49" si="24">IF(S46*M46-T46&gt;0,(1-S46)*M46+(S46*M46-T46),(1-S46)*M46)</f>
        <v>1.89</v>
      </c>
      <c r="V46" s="62">
        <f>D46*$B$22*$C$19/12</f>
        <v>0.63</v>
      </c>
    </row>
    <row r="47" spans="1:22" ht="16.5">
      <c r="A47" s="35" t="s">
        <v>893</v>
      </c>
      <c r="B47" s="35" t="s">
        <v>15</v>
      </c>
      <c r="C47" s="36">
        <v>0</v>
      </c>
      <c r="D47" s="37">
        <v>42500</v>
      </c>
      <c r="E47" s="38">
        <v>2E-3</v>
      </c>
      <c r="F47" s="39">
        <f t="shared" si="20"/>
        <v>85</v>
      </c>
      <c r="G47" s="40">
        <v>0</v>
      </c>
      <c r="H47" s="47">
        <v>2.0000000000000002E-5</v>
      </c>
      <c r="I47" s="50">
        <f t="shared" si="21"/>
        <v>0</v>
      </c>
      <c r="J47" s="51">
        <f>F47+I47</f>
        <v>85</v>
      </c>
      <c r="K47" s="51">
        <f t="shared" ref="K47:K49" si="25">D47*$B$22</f>
        <v>6.3749999999999991</v>
      </c>
      <c r="L47" s="51"/>
      <c r="M47" s="52">
        <f t="shared" si="22"/>
        <v>6.3749999999999991</v>
      </c>
      <c r="N47" s="53"/>
      <c r="O47" s="54"/>
      <c r="P47" s="53"/>
      <c r="Q47" s="53"/>
      <c r="R47" s="59"/>
      <c r="S47" s="60">
        <f>O47/D47</f>
        <v>0</v>
      </c>
      <c r="T47" s="61">
        <f t="shared" si="23"/>
        <v>0</v>
      </c>
      <c r="U47" s="62">
        <f t="shared" si="24"/>
        <v>6.3749999999999991</v>
      </c>
      <c r="V47" s="62">
        <f t="shared" si="16"/>
        <v>2.1249999999999996</v>
      </c>
    </row>
    <row r="48" spans="1:22" ht="16.5">
      <c r="A48" s="35" t="s">
        <v>894</v>
      </c>
      <c r="B48" s="35" t="s">
        <v>15</v>
      </c>
      <c r="C48" s="36">
        <v>3</v>
      </c>
      <c r="D48" s="37">
        <v>16200</v>
      </c>
      <c r="E48" s="38">
        <v>1E-3</v>
      </c>
      <c r="F48" s="39">
        <f t="shared" si="20"/>
        <v>16.2</v>
      </c>
      <c r="G48" s="40">
        <v>0</v>
      </c>
      <c r="H48" s="47">
        <v>2.0000000000000002E-5</v>
      </c>
      <c r="I48" s="50">
        <f t="shared" si="21"/>
        <v>0</v>
      </c>
      <c r="J48" s="51">
        <f>F48+I48</f>
        <v>16.2</v>
      </c>
      <c r="K48" s="51">
        <f t="shared" si="25"/>
        <v>2.4299999999999997</v>
      </c>
      <c r="L48" s="51"/>
      <c r="M48" s="52">
        <f t="shared" si="22"/>
        <v>2.4299999999999997</v>
      </c>
      <c r="N48" s="53"/>
      <c r="O48" s="54"/>
      <c r="P48" s="53"/>
      <c r="Q48" s="53"/>
      <c r="R48" s="59"/>
      <c r="S48" s="60">
        <f>O48/D48</f>
        <v>0</v>
      </c>
      <c r="T48" s="61">
        <f t="shared" si="23"/>
        <v>0</v>
      </c>
      <c r="U48" s="62">
        <f t="shared" si="24"/>
        <v>2.4299999999999997</v>
      </c>
      <c r="V48" s="62">
        <f t="shared" si="16"/>
        <v>0.80999999999999994</v>
      </c>
    </row>
    <row r="49" spans="1:22" ht="16.5">
      <c r="A49" s="35" t="s">
        <v>895</v>
      </c>
      <c r="B49" s="35" t="s">
        <v>15</v>
      </c>
      <c r="C49" s="36">
        <v>6</v>
      </c>
      <c r="D49" s="37">
        <v>400</v>
      </c>
      <c r="E49" s="38">
        <v>1E-3</v>
      </c>
      <c r="F49" s="39">
        <f t="shared" si="20"/>
        <v>0.4</v>
      </c>
      <c r="G49" s="40">
        <v>0</v>
      </c>
      <c r="H49" s="41">
        <v>2.0000000000000001E-4</v>
      </c>
      <c r="I49" s="50">
        <f t="shared" si="21"/>
        <v>0</v>
      </c>
      <c r="J49" s="51">
        <f>F49+I49</f>
        <v>0.4</v>
      </c>
      <c r="K49" s="51">
        <f t="shared" si="25"/>
        <v>0.06</v>
      </c>
      <c r="L49" s="51"/>
      <c r="M49" s="52">
        <f t="shared" si="22"/>
        <v>0.06</v>
      </c>
      <c r="N49" s="53"/>
      <c r="O49" s="54"/>
      <c r="P49" s="53"/>
      <c r="Q49" s="53"/>
      <c r="R49" s="59"/>
      <c r="S49" s="60">
        <f>O49/D49</f>
        <v>0</v>
      </c>
      <c r="T49" s="61">
        <f t="shared" si="23"/>
        <v>0</v>
      </c>
      <c r="U49" s="62">
        <f t="shared" si="24"/>
        <v>0.06</v>
      </c>
      <c r="V49" s="62">
        <f t="shared" si="16"/>
        <v>0.02</v>
      </c>
    </row>
    <row r="50" spans="1:22" ht="15">
      <c r="A50" s="46" t="s">
        <v>896</v>
      </c>
      <c r="B50" s="46"/>
      <c r="C50" s="45"/>
      <c r="D50" s="45">
        <f>SUM(D46:D49)</f>
        <v>71700</v>
      </c>
      <c r="E50" s="45"/>
      <c r="F50" s="45">
        <f>SUM(F46:F49)</f>
        <v>139.4</v>
      </c>
      <c r="G50" s="45"/>
      <c r="H50" s="45"/>
      <c r="I50" s="45"/>
      <c r="J50" s="45">
        <f>SUM(J46:J49)</f>
        <v>139.4</v>
      </c>
      <c r="K50" s="45">
        <f t="shared" ref="K50:V50" si="26">SUM(K46:K49)</f>
        <v>10.754999999999999</v>
      </c>
      <c r="L50" s="45">
        <f t="shared" si="26"/>
        <v>0</v>
      </c>
      <c r="M50" s="58">
        <f t="shared" si="26"/>
        <v>10.754999999999999</v>
      </c>
      <c r="N50" s="45">
        <f t="shared" si="26"/>
        <v>0</v>
      </c>
      <c r="O50" s="45">
        <f t="shared" si="26"/>
        <v>0</v>
      </c>
      <c r="P50" s="45">
        <f t="shared" si="26"/>
        <v>0</v>
      </c>
      <c r="Q50" s="45">
        <f t="shared" si="26"/>
        <v>0</v>
      </c>
      <c r="R50" s="63">
        <f t="shared" si="26"/>
        <v>0</v>
      </c>
      <c r="S50" s="45">
        <f t="shared" si="26"/>
        <v>0</v>
      </c>
      <c r="T50" s="45">
        <f t="shared" si="26"/>
        <v>0</v>
      </c>
      <c r="U50" s="58">
        <f t="shared" si="26"/>
        <v>10.754999999999999</v>
      </c>
      <c r="V50" s="58">
        <f t="shared" si="26"/>
        <v>3.5849999999999995</v>
      </c>
    </row>
    <row r="51" spans="1:22" ht="16.5">
      <c r="A51" s="35" t="s">
        <v>897</v>
      </c>
      <c r="B51" s="35" t="s">
        <v>898</v>
      </c>
      <c r="C51" s="36">
        <v>0</v>
      </c>
      <c r="D51" s="37">
        <v>1300</v>
      </c>
      <c r="E51" s="38">
        <v>2E-3</v>
      </c>
      <c r="F51" s="39">
        <f t="shared" si="2"/>
        <v>2.6</v>
      </c>
      <c r="G51" s="40">
        <v>0</v>
      </c>
      <c r="H51" s="41">
        <v>1.8E-3</v>
      </c>
      <c r="I51" s="50">
        <f t="shared" si="14"/>
        <v>0</v>
      </c>
      <c r="J51" s="51">
        <f t="shared" ref="J51:J59" si="27">F51+I51</f>
        <v>2.6</v>
      </c>
      <c r="K51" s="51">
        <f>D51*$B$23</f>
        <v>0.20800000000000002</v>
      </c>
      <c r="L51" s="51">
        <f>G51*$C$23</f>
        <v>0</v>
      </c>
      <c r="M51" s="52">
        <f t="shared" si="6"/>
        <v>0.20800000000000002</v>
      </c>
      <c r="N51" s="53"/>
      <c r="O51" s="54"/>
      <c r="P51" s="53"/>
      <c r="Q51" s="53"/>
      <c r="R51" s="59"/>
      <c r="S51" s="60">
        <f t="shared" ref="S51:S59" si="28">O51/D51</f>
        <v>0</v>
      </c>
      <c r="T51" s="61">
        <f t="shared" si="8"/>
        <v>0</v>
      </c>
      <c r="U51" s="62">
        <f t="shared" si="10"/>
        <v>0.20800000000000002</v>
      </c>
      <c r="V51" s="62">
        <f>D51*$B$23*$C$19/12</f>
        <v>6.9333333333333344E-2</v>
      </c>
    </row>
    <row r="52" spans="1:22" ht="16.5">
      <c r="A52" s="35" t="s">
        <v>899</v>
      </c>
      <c r="B52" s="35" t="s">
        <v>898</v>
      </c>
      <c r="C52" s="36">
        <v>6</v>
      </c>
      <c r="D52" s="37">
        <v>2000</v>
      </c>
      <c r="E52" s="38">
        <v>2.4500000000000001E-2</v>
      </c>
      <c r="F52" s="39">
        <f t="shared" si="2"/>
        <v>49</v>
      </c>
      <c r="G52" s="37">
        <v>0</v>
      </c>
      <c r="H52" s="41">
        <v>1E-3</v>
      </c>
      <c r="I52" s="50">
        <f t="shared" si="14"/>
        <v>0</v>
      </c>
      <c r="J52" s="51">
        <f t="shared" si="27"/>
        <v>49</v>
      </c>
      <c r="K52" s="51">
        <f t="shared" ref="K52:K59" si="29">D52*$B$23</f>
        <v>0.32</v>
      </c>
      <c r="L52" s="51">
        <f t="shared" ref="L52:L59" si="30">G52*$C$23</f>
        <v>0</v>
      </c>
      <c r="M52" s="52">
        <f t="shared" si="6"/>
        <v>0.32</v>
      </c>
      <c r="N52" s="53"/>
      <c r="O52" s="54"/>
      <c r="P52" s="53"/>
      <c r="Q52" s="57"/>
      <c r="R52" s="59"/>
      <c r="S52" s="60">
        <f t="shared" si="28"/>
        <v>0</v>
      </c>
      <c r="T52" s="61">
        <f t="shared" si="8"/>
        <v>0</v>
      </c>
      <c r="U52" s="62">
        <f t="shared" si="10"/>
        <v>0.32</v>
      </c>
      <c r="V52" s="62">
        <f t="shared" ref="V52:V59" si="31">D52*$B$23*$C$19/12</f>
        <v>0.10666666666666667</v>
      </c>
    </row>
    <row r="53" spans="1:22" ht="16.5">
      <c r="A53" s="35" t="s">
        <v>900</v>
      </c>
      <c r="B53" s="35" t="s">
        <v>898</v>
      </c>
      <c r="C53" s="36">
        <v>3</v>
      </c>
      <c r="D53" s="37">
        <v>3000</v>
      </c>
      <c r="E53" s="38">
        <v>0.01</v>
      </c>
      <c r="F53" s="39">
        <f t="shared" si="2"/>
        <v>30</v>
      </c>
      <c r="G53" s="40">
        <v>1544</v>
      </c>
      <c r="H53" s="41">
        <v>1E-3</v>
      </c>
      <c r="I53" s="50">
        <f t="shared" si="14"/>
        <v>1.544</v>
      </c>
      <c r="J53" s="51">
        <f t="shared" si="27"/>
        <v>31.544</v>
      </c>
      <c r="K53" s="51">
        <f t="shared" si="29"/>
        <v>0.48000000000000004</v>
      </c>
      <c r="L53" s="51">
        <f t="shared" si="30"/>
        <v>0.23159999999999997</v>
      </c>
      <c r="M53" s="52">
        <f t="shared" si="6"/>
        <v>0.71160000000000001</v>
      </c>
      <c r="N53" s="53"/>
      <c r="O53" s="54"/>
      <c r="P53" s="53"/>
      <c r="Q53" s="53"/>
      <c r="R53" s="59"/>
      <c r="S53" s="60">
        <f t="shared" si="28"/>
        <v>0</v>
      </c>
      <c r="T53" s="61">
        <f>O53*P53+I53</f>
        <v>1.544</v>
      </c>
      <c r="U53" s="62">
        <f t="shared" si="10"/>
        <v>0.71160000000000001</v>
      </c>
      <c r="V53" s="62">
        <f t="shared" si="31"/>
        <v>0.16</v>
      </c>
    </row>
    <row r="54" spans="1:22" ht="16.5">
      <c r="A54" s="35" t="s">
        <v>901</v>
      </c>
      <c r="B54" s="35" t="s">
        <v>898</v>
      </c>
      <c r="C54" s="36">
        <v>8</v>
      </c>
      <c r="D54" s="37">
        <v>10400</v>
      </c>
      <c r="E54" s="38">
        <v>3.0000000000000001E-3</v>
      </c>
      <c r="F54" s="39">
        <f t="shared" si="2"/>
        <v>31.2</v>
      </c>
      <c r="G54" s="40">
        <v>32915</v>
      </c>
      <c r="H54" s="41">
        <v>2.0000000000000001E-4</v>
      </c>
      <c r="I54" s="50">
        <f t="shared" si="14"/>
        <v>6.5830000000000002</v>
      </c>
      <c r="J54" s="51">
        <f t="shared" si="27"/>
        <v>37.783000000000001</v>
      </c>
      <c r="K54" s="51">
        <f t="shared" si="29"/>
        <v>1.6640000000000001</v>
      </c>
      <c r="L54" s="51">
        <f t="shared" si="30"/>
        <v>4.9372499999999997</v>
      </c>
      <c r="M54" s="52">
        <f t="shared" si="6"/>
        <v>6.6012500000000003</v>
      </c>
      <c r="N54" s="53"/>
      <c r="O54" s="54"/>
      <c r="P54" s="53"/>
      <c r="Q54" s="53"/>
      <c r="R54" s="59"/>
      <c r="S54" s="60">
        <f t="shared" si="28"/>
        <v>0</v>
      </c>
      <c r="T54" s="61">
        <f t="shared" si="8"/>
        <v>0</v>
      </c>
      <c r="U54" s="62">
        <f t="shared" si="10"/>
        <v>6.6012500000000003</v>
      </c>
      <c r="V54" s="62">
        <f t="shared" si="31"/>
        <v>0.55466666666666675</v>
      </c>
    </row>
    <row r="55" spans="1:22" ht="16.5">
      <c r="A55" s="35" t="s">
        <v>902</v>
      </c>
      <c r="B55" s="35" t="s">
        <v>898</v>
      </c>
      <c r="C55" s="36">
        <v>8</v>
      </c>
      <c r="D55" s="37">
        <v>10400</v>
      </c>
      <c r="E55" s="38">
        <v>1E-3</v>
      </c>
      <c r="F55" s="39">
        <f t="shared" si="2"/>
        <v>10.4</v>
      </c>
      <c r="G55" s="40">
        <v>29726</v>
      </c>
      <c r="H55" s="41">
        <v>2.0000000000000001E-4</v>
      </c>
      <c r="I55" s="50">
        <f t="shared" si="14"/>
        <v>5.9452000000000007</v>
      </c>
      <c r="J55" s="51">
        <f t="shared" si="27"/>
        <v>16.345200000000002</v>
      </c>
      <c r="K55" s="51">
        <f t="shared" si="29"/>
        <v>1.6640000000000001</v>
      </c>
      <c r="L55" s="51">
        <f t="shared" si="30"/>
        <v>4.4588999999999999</v>
      </c>
      <c r="M55" s="52">
        <f t="shared" si="6"/>
        <v>6.1228999999999996</v>
      </c>
      <c r="N55" s="53"/>
      <c r="O55" s="54"/>
      <c r="P55" s="53"/>
      <c r="Q55" s="53"/>
      <c r="R55" s="59"/>
      <c r="S55" s="60">
        <f t="shared" si="28"/>
        <v>0</v>
      </c>
      <c r="T55" s="61">
        <f t="shared" si="8"/>
        <v>0</v>
      </c>
      <c r="U55" s="62">
        <f t="shared" si="10"/>
        <v>6.1228999999999996</v>
      </c>
      <c r="V55" s="62">
        <f t="shared" si="31"/>
        <v>0.55466666666666675</v>
      </c>
    </row>
    <row r="56" spans="1:22" ht="16.5">
      <c r="A56" s="35" t="s">
        <v>903</v>
      </c>
      <c r="B56" s="35" t="s">
        <v>898</v>
      </c>
      <c r="C56" s="36">
        <v>8</v>
      </c>
      <c r="D56" s="37">
        <v>1800</v>
      </c>
      <c r="E56" s="38">
        <v>2.4500000000000001E-2</v>
      </c>
      <c r="F56" s="39">
        <f t="shared" si="2"/>
        <v>44.1</v>
      </c>
      <c r="G56" s="42">
        <v>0</v>
      </c>
      <c r="H56" s="41">
        <v>1E-3</v>
      </c>
      <c r="I56" s="50">
        <f t="shared" si="14"/>
        <v>0</v>
      </c>
      <c r="J56" s="51">
        <f t="shared" si="27"/>
        <v>44.1</v>
      </c>
      <c r="K56" s="51">
        <f t="shared" si="29"/>
        <v>0.28800000000000003</v>
      </c>
      <c r="L56" s="51">
        <f t="shared" si="30"/>
        <v>0</v>
      </c>
      <c r="M56" s="52">
        <f t="shared" si="6"/>
        <v>0.28800000000000003</v>
      </c>
      <c r="N56" s="53"/>
      <c r="O56" s="54"/>
      <c r="P56" s="53"/>
      <c r="Q56" s="57"/>
      <c r="R56" s="59"/>
      <c r="S56" s="60">
        <f t="shared" si="28"/>
        <v>0</v>
      </c>
      <c r="T56" s="61">
        <f t="shared" si="8"/>
        <v>0</v>
      </c>
      <c r="U56" s="62">
        <f t="shared" si="10"/>
        <v>0.28800000000000003</v>
      </c>
      <c r="V56" s="62">
        <f t="shared" si="31"/>
        <v>9.6000000000000016E-2</v>
      </c>
    </row>
    <row r="57" spans="1:22" ht="16.5">
      <c r="A57" s="35" t="s">
        <v>904</v>
      </c>
      <c r="B57" s="35" t="s">
        <v>898</v>
      </c>
      <c r="C57" s="36">
        <v>8</v>
      </c>
      <c r="D57" s="37">
        <v>2300</v>
      </c>
      <c r="E57" s="38">
        <v>2.5000000000000001E-2</v>
      </c>
      <c r="F57" s="39">
        <f t="shared" si="2"/>
        <v>57.5</v>
      </c>
      <c r="G57" s="40">
        <v>0</v>
      </c>
      <c r="H57" s="41">
        <v>2.0000000000000001E-4</v>
      </c>
      <c r="I57" s="50">
        <f t="shared" si="14"/>
        <v>0</v>
      </c>
      <c r="J57" s="51">
        <f t="shared" si="27"/>
        <v>57.5</v>
      </c>
      <c r="K57" s="51">
        <f t="shared" si="29"/>
        <v>0.36800000000000005</v>
      </c>
      <c r="L57" s="51">
        <f t="shared" si="30"/>
        <v>0</v>
      </c>
      <c r="M57" s="52">
        <f t="shared" si="6"/>
        <v>0.36800000000000005</v>
      </c>
      <c r="N57" s="53"/>
      <c r="O57" s="54"/>
      <c r="P57" s="53"/>
      <c r="Q57" s="57"/>
      <c r="R57" s="59"/>
      <c r="S57" s="60">
        <f t="shared" si="28"/>
        <v>0</v>
      </c>
      <c r="T57" s="61">
        <f t="shared" si="8"/>
        <v>0</v>
      </c>
      <c r="U57" s="62">
        <f t="shared" si="10"/>
        <v>0.36800000000000005</v>
      </c>
      <c r="V57" s="62">
        <f t="shared" si="31"/>
        <v>0.12266666666666669</v>
      </c>
    </row>
    <row r="58" spans="1:22" ht="16.5">
      <c r="A58" s="35" t="s">
        <v>905</v>
      </c>
      <c r="B58" s="35" t="s">
        <v>898</v>
      </c>
      <c r="C58" s="36">
        <v>11</v>
      </c>
      <c r="D58" s="37">
        <v>800</v>
      </c>
      <c r="E58" s="38">
        <v>8.0000000000000002E-3</v>
      </c>
      <c r="F58" s="39">
        <f t="shared" si="2"/>
        <v>6.4</v>
      </c>
      <c r="G58" s="40">
        <v>0</v>
      </c>
      <c r="H58" s="41">
        <v>5.0000000000000001E-4</v>
      </c>
      <c r="I58" s="50">
        <f t="shared" si="14"/>
        <v>0</v>
      </c>
      <c r="J58" s="51">
        <f t="shared" si="27"/>
        <v>6.4</v>
      </c>
      <c r="K58" s="51">
        <f t="shared" si="29"/>
        <v>0.128</v>
      </c>
      <c r="L58" s="51">
        <f t="shared" si="30"/>
        <v>0</v>
      </c>
      <c r="M58" s="52">
        <f t="shared" si="6"/>
        <v>0.128</v>
      </c>
      <c r="N58" s="53"/>
      <c r="O58" s="54"/>
      <c r="P58" s="53"/>
      <c r="Q58" s="57"/>
      <c r="R58" s="59"/>
      <c r="S58" s="60">
        <f t="shared" si="28"/>
        <v>0</v>
      </c>
      <c r="T58" s="61">
        <f t="shared" si="8"/>
        <v>0</v>
      </c>
      <c r="U58" s="62">
        <f t="shared" si="10"/>
        <v>0.128</v>
      </c>
      <c r="V58" s="62">
        <f t="shared" si="31"/>
        <v>4.2666666666666665E-2</v>
      </c>
    </row>
    <row r="59" spans="1:22" ht="16.5">
      <c r="A59" s="35" t="s">
        <v>906</v>
      </c>
      <c r="B59" s="35" t="s">
        <v>898</v>
      </c>
      <c r="C59" s="36">
        <v>8</v>
      </c>
      <c r="D59" s="37">
        <v>1300</v>
      </c>
      <c r="E59" s="38">
        <v>2.8000000000000001E-2</v>
      </c>
      <c r="F59" s="39">
        <f t="shared" si="2"/>
        <v>36.4</v>
      </c>
      <c r="G59" s="42">
        <v>0</v>
      </c>
      <c r="H59" s="41">
        <v>2.0000000000000001E-4</v>
      </c>
      <c r="I59" s="50">
        <f t="shared" si="14"/>
        <v>0</v>
      </c>
      <c r="J59" s="51">
        <f t="shared" si="27"/>
        <v>36.4</v>
      </c>
      <c r="K59" s="51">
        <f t="shared" si="29"/>
        <v>0.20800000000000002</v>
      </c>
      <c r="L59" s="51">
        <f t="shared" si="30"/>
        <v>0</v>
      </c>
      <c r="M59" s="52">
        <f t="shared" si="6"/>
        <v>0.20800000000000002</v>
      </c>
      <c r="N59" s="53"/>
      <c r="O59" s="54"/>
      <c r="P59" s="53"/>
      <c r="Q59" s="57"/>
      <c r="R59" s="59"/>
      <c r="S59" s="60">
        <f t="shared" si="28"/>
        <v>0</v>
      </c>
      <c r="T59" s="61">
        <f t="shared" si="8"/>
        <v>0</v>
      </c>
      <c r="U59" s="62">
        <f t="shared" si="10"/>
        <v>0.20800000000000002</v>
      </c>
      <c r="V59" s="62">
        <f t="shared" si="31"/>
        <v>6.9333333333333344E-2</v>
      </c>
    </row>
    <row r="60" spans="1:22" ht="15">
      <c r="A60" s="309" t="s">
        <v>907</v>
      </c>
      <c r="B60" s="310"/>
      <c r="C60" s="45"/>
      <c r="D60" s="45">
        <f>SUM(D51:D59)</f>
        <v>33300</v>
      </c>
      <c r="E60" s="45">
        <f t="shared" ref="E60:V60" si="32">SUM(E51:E59)</f>
        <v>0.126</v>
      </c>
      <c r="F60" s="45">
        <f t="shared" si="32"/>
        <v>267.60000000000002</v>
      </c>
      <c r="G60" s="45">
        <f t="shared" si="32"/>
        <v>64185</v>
      </c>
      <c r="H60" s="45">
        <f t="shared" si="32"/>
        <v>6.0999999999999987E-3</v>
      </c>
      <c r="I60" s="45">
        <f t="shared" si="32"/>
        <v>14.072200000000002</v>
      </c>
      <c r="J60" s="45">
        <f t="shared" si="32"/>
        <v>281.67219999999998</v>
      </c>
      <c r="K60" s="45">
        <f t="shared" si="32"/>
        <v>5.3280000000000012</v>
      </c>
      <c r="L60" s="45">
        <f t="shared" si="32"/>
        <v>9.6277499999999989</v>
      </c>
      <c r="M60" s="45">
        <f t="shared" si="32"/>
        <v>14.955750000000002</v>
      </c>
      <c r="N60" s="45">
        <f t="shared" si="32"/>
        <v>0</v>
      </c>
      <c r="O60" s="45">
        <f t="shared" si="32"/>
        <v>0</v>
      </c>
      <c r="P60" s="45">
        <f t="shared" si="32"/>
        <v>0</v>
      </c>
      <c r="Q60" s="45">
        <f t="shared" si="32"/>
        <v>0</v>
      </c>
      <c r="R60" s="63">
        <f t="shared" si="32"/>
        <v>0</v>
      </c>
      <c r="S60" s="45">
        <f t="shared" si="32"/>
        <v>0</v>
      </c>
      <c r="T60" s="45">
        <f t="shared" si="32"/>
        <v>1.544</v>
      </c>
      <c r="U60" s="45">
        <f t="shared" si="32"/>
        <v>14.955750000000002</v>
      </c>
      <c r="V60" s="58">
        <f t="shared" si="32"/>
        <v>1.7760000000000002</v>
      </c>
    </row>
    <row r="61" spans="1:22" ht="18">
      <c r="A61" s="48" t="s">
        <v>2</v>
      </c>
      <c r="B61" s="49"/>
      <c r="C61" s="49"/>
      <c r="D61" s="45">
        <f t="shared" ref="D61:T61" si="33">D60+D45+D38</f>
        <v>467100</v>
      </c>
      <c r="E61" s="45">
        <f t="shared" si="33"/>
        <v>0.19800000000000001</v>
      </c>
      <c r="F61" s="45">
        <f t="shared" si="33"/>
        <v>4091.6</v>
      </c>
      <c r="G61" s="45">
        <f t="shared" si="33"/>
        <v>655764</v>
      </c>
      <c r="H61" s="45">
        <f t="shared" si="33"/>
        <v>2.9499999999999998E-2</v>
      </c>
      <c r="I61" s="45">
        <f t="shared" si="33"/>
        <v>1078.7564</v>
      </c>
      <c r="J61" s="45">
        <f t="shared" si="33"/>
        <v>5170.2299999999996</v>
      </c>
      <c r="K61" s="45">
        <f t="shared" si="33"/>
        <v>436.08800000000002</v>
      </c>
      <c r="L61" s="45">
        <f t="shared" si="33"/>
        <v>187.05404999999996</v>
      </c>
      <c r="M61" s="45">
        <f>M60+M45+M38+M50</f>
        <v>633.89704999999992</v>
      </c>
      <c r="N61" s="45">
        <f t="shared" si="33"/>
        <v>0</v>
      </c>
      <c r="O61" s="45">
        <f t="shared" si="33"/>
        <v>0</v>
      </c>
      <c r="P61" s="45">
        <f t="shared" si="33"/>
        <v>0</v>
      </c>
      <c r="Q61" s="45">
        <f t="shared" si="33"/>
        <v>0</v>
      </c>
      <c r="R61" s="63">
        <f t="shared" si="33"/>
        <v>0</v>
      </c>
      <c r="S61" s="45">
        <f t="shared" si="33"/>
        <v>0</v>
      </c>
      <c r="T61" s="45">
        <f t="shared" si="33"/>
        <v>1.544</v>
      </c>
      <c r="U61" s="45">
        <f>U60+U50+U45+U38</f>
        <v>633.89704999999992</v>
      </c>
      <c r="V61" s="58">
        <f>V60+V50+V45+V38</f>
        <v>153.58766666666673</v>
      </c>
    </row>
    <row r="62" spans="1:22">
      <c r="V62" s="65"/>
    </row>
    <row r="65" spans="13:13">
      <c r="M65" s="66"/>
    </row>
  </sheetData>
  <mergeCells count="13">
    <mergeCell ref="U26:U27"/>
    <mergeCell ref="V26:V27"/>
    <mergeCell ref="D26:F26"/>
    <mergeCell ref="G26:I26"/>
    <mergeCell ref="N26:T26"/>
    <mergeCell ref="K26:K27"/>
    <mergeCell ref="L26:L27"/>
    <mergeCell ref="M26:M27"/>
    <mergeCell ref="A38:B38"/>
    <mergeCell ref="A60:B60"/>
    <mergeCell ref="A26:A27"/>
    <mergeCell ref="B26:B27"/>
    <mergeCell ref="J26:J27"/>
  </mergeCells>
  <phoneticPr fontId="40" type="noConversion"/>
  <dataValidations count="2">
    <dataValidation type="list" allowBlank="1" showInputMessage="1" showErrorMessage="1" sqref="B61:C61 B28:B37 B39:B45 B50:B59">
      <formula1>"权益产品,固收产品,量化产品"</formula1>
    </dataValidation>
    <dataValidation type="list" allowBlank="1" showInputMessage="1" showErrorMessage="1" sqref="B46:B49">
      <formula1>"权益产品,固收产品,量化产品,投顾业务部"</formula1>
    </dataValidation>
  </dataValidations>
  <pageMargins left="0.69930555555555596" right="0.69930555555555596"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1"/>
  <sheetViews>
    <sheetView showGridLines="0" topLeftCell="A15" workbookViewId="0">
      <selection activeCell="C22" sqref="C22"/>
    </sheetView>
  </sheetViews>
  <sheetFormatPr defaultColWidth="14" defaultRowHeight="13.5"/>
  <cols>
    <col min="1" max="1" width="12.75" style="9" customWidth="1"/>
    <col min="2" max="7" width="15.625" style="9" customWidth="1"/>
    <col min="8" max="8" width="7.375" style="9" customWidth="1"/>
    <col min="9" max="20" width="12.75" style="9" customWidth="1"/>
    <col min="21" max="16384" width="14" style="9"/>
  </cols>
  <sheetData>
    <row r="1" spans="1:20" ht="37.5" customHeight="1">
      <c r="A1" s="322" t="s">
        <v>908</v>
      </c>
      <c r="B1" s="322" t="s">
        <v>908</v>
      </c>
      <c r="C1" s="322" t="s">
        <v>908</v>
      </c>
      <c r="D1" s="322" t="s">
        <v>908</v>
      </c>
      <c r="E1" s="322" t="s">
        <v>908</v>
      </c>
      <c r="F1" s="322" t="s">
        <v>908</v>
      </c>
      <c r="G1" s="322" t="s">
        <v>908</v>
      </c>
      <c r="H1" s="10"/>
      <c r="I1" s="10"/>
      <c r="J1" s="10"/>
      <c r="K1" s="10"/>
      <c r="L1" s="10"/>
      <c r="M1" s="10"/>
      <c r="N1" s="10"/>
      <c r="O1" s="10"/>
      <c r="P1" s="10"/>
      <c r="Q1" s="10"/>
      <c r="R1" s="10"/>
      <c r="S1" s="10"/>
      <c r="T1" s="10"/>
    </row>
    <row r="2" spans="1:20" ht="16.350000000000001" customHeight="1">
      <c r="A2" s="10"/>
      <c r="B2" s="10"/>
      <c r="C2" s="10"/>
      <c r="D2" s="10" t="s">
        <v>909</v>
      </c>
      <c r="E2" s="10"/>
      <c r="F2" s="10"/>
      <c r="G2" s="10"/>
      <c r="H2" s="10"/>
      <c r="I2" s="10"/>
      <c r="J2" s="10"/>
      <c r="K2" s="10"/>
      <c r="L2" s="10"/>
      <c r="M2" s="10"/>
      <c r="N2" s="10"/>
      <c r="O2" s="10"/>
      <c r="P2" s="10"/>
      <c r="Q2" s="10"/>
      <c r="R2" s="10"/>
      <c r="S2" s="10"/>
      <c r="T2" s="10"/>
    </row>
    <row r="3" spans="1:20" ht="16.350000000000001" customHeight="1">
      <c r="A3" s="323"/>
      <c r="B3" s="323"/>
      <c r="C3" s="10"/>
      <c r="D3" s="323" t="s">
        <v>910</v>
      </c>
      <c r="E3" s="323" t="s">
        <v>910</v>
      </c>
      <c r="F3" s="10"/>
      <c r="G3" s="11" t="s">
        <v>104</v>
      </c>
      <c r="H3" s="10"/>
      <c r="I3" s="10"/>
      <c r="J3" s="10"/>
      <c r="K3" s="10"/>
      <c r="L3" s="10"/>
      <c r="M3" s="10"/>
      <c r="N3" s="10"/>
      <c r="O3" s="10"/>
      <c r="P3" s="10"/>
      <c r="Q3" s="10"/>
      <c r="R3" s="10"/>
      <c r="S3" s="10"/>
      <c r="T3" s="10"/>
    </row>
    <row r="4" spans="1:20" ht="16.350000000000001" customHeight="1">
      <c r="A4" s="12" t="s">
        <v>838</v>
      </c>
      <c r="B4" s="12" t="s">
        <v>68</v>
      </c>
      <c r="C4" s="12" t="s">
        <v>911</v>
      </c>
      <c r="D4" s="12" t="s">
        <v>912</v>
      </c>
      <c r="E4" s="12" t="s">
        <v>99</v>
      </c>
      <c r="F4" s="12" t="s">
        <v>913</v>
      </c>
      <c r="G4" s="12" t="s">
        <v>913</v>
      </c>
      <c r="H4" s="10" t="s">
        <v>58</v>
      </c>
      <c r="I4" s="15">
        <f>SUM(E5:E38)-资金及牌照费!B17*资金及牌照费!F1*资金及牌照费!C19/12</f>
        <v>0</v>
      </c>
      <c r="J4" s="10"/>
      <c r="K4" s="10"/>
      <c r="L4" s="10"/>
      <c r="M4" s="10"/>
      <c r="N4" s="10"/>
      <c r="O4" s="10"/>
      <c r="P4" s="10"/>
      <c r="Q4" s="10"/>
      <c r="R4" s="10"/>
      <c r="S4" s="10"/>
      <c r="T4" s="10"/>
    </row>
    <row r="5" spans="1:20" ht="16.350000000000001" customHeight="1">
      <c r="A5" s="13" t="s">
        <v>4</v>
      </c>
      <c r="B5" s="14"/>
      <c r="C5" s="14"/>
      <c r="D5" s="14"/>
      <c r="E5" s="14">
        <f>IFERROR(VLOOKUP(A5,资金及牌照费!$A$2:$B$17,2,0),0)*资金及牌照费!$F$1*资金及牌照费!$C$19/12</f>
        <v>0</v>
      </c>
      <c r="F5" s="14"/>
      <c r="G5" s="14"/>
      <c r="H5" s="10"/>
      <c r="I5" s="10"/>
      <c r="J5" s="10"/>
      <c r="K5" s="10"/>
      <c r="L5" s="10"/>
      <c r="M5" s="10"/>
      <c r="N5" s="10"/>
      <c r="O5" s="10"/>
      <c r="P5" s="10"/>
      <c r="Q5" s="10"/>
      <c r="R5" s="10"/>
      <c r="S5" s="10"/>
      <c r="T5" s="10"/>
    </row>
    <row r="6" spans="1:20" ht="16.350000000000001" customHeight="1">
      <c r="A6" s="13" t="s">
        <v>162</v>
      </c>
      <c r="B6" s="14"/>
      <c r="C6" s="14"/>
      <c r="D6" s="14"/>
      <c r="E6" s="14">
        <f>IFERROR(VLOOKUP(A6,资金及牌照费!$A$2:$B$17,2,0),0)*资金及牌照费!$F$1*资金及牌照费!$C$19/12</f>
        <v>0</v>
      </c>
      <c r="F6" s="14"/>
      <c r="G6" s="14"/>
      <c r="H6" s="10"/>
      <c r="I6" s="10"/>
      <c r="J6" s="10"/>
      <c r="K6" s="10"/>
      <c r="L6" s="10"/>
      <c r="M6" s="10"/>
      <c r="N6" s="10"/>
      <c r="O6" s="10"/>
      <c r="P6" s="10"/>
      <c r="Q6" s="10"/>
      <c r="R6" s="10"/>
      <c r="S6" s="10"/>
      <c r="T6" s="10"/>
    </row>
    <row r="7" spans="1:20" ht="16.350000000000001" customHeight="1">
      <c r="A7" s="13" t="s">
        <v>163</v>
      </c>
      <c r="B7" s="14"/>
      <c r="C7" s="14"/>
      <c r="D7" s="14"/>
      <c r="E7" s="14">
        <f>IFERROR(VLOOKUP(A7,资金及牌照费!$A$2:$B$17,2,0),0)*资金及牌照费!$F$1*资金及牌照费!$C$19/12</f>
        <v>0</v>
      </c>
      <c r="F7" s="14"/>
      <c r="G7" s="14"/>
      <c r="H7" s="10"/>
      <c r="I7" s="10"/>
      <c r="J7" s="10"/>
      <c r="K7" s="10"/>
      <c r="L7" s="10"/>
      <c r="M7" s="10"/>
      <c r="N7" s="10"/>
      <c r="O7" s="10"/>
      <c r="P7" s="10"/>
      <c r="Q7" s="10"/>
      <c r="R7" s="10"/>
      <c r="S7" s="10"/>
      <c r="T7" s="10"/>
    </row>
    <row r="8" spans="1:20" ht="16.350000000000001" customHeight="1">
      <c r="A8" s="13" t="s">
        <v>19</v>
      </c>
      <c r="B8" s="14"/>
      <c r="C8" s="14"/>
      <c r="D8" s="14"/>
      <c r="E8" s="14">
        <f>IFERROR(VLOOKUP(A8,资金及牌照费!$A$2:$B$17,2,0),0)*资金及牌照费!$F$1*资金及牌照费!$C$19/12</f>
        <v>0</v>
      </c>
      <c r="F8" s="14"/>
      <c r="G8" s="14"/>
      <c r="H8" s="10"/>
      <c r="I8" s="10"/>
      <c r="J8" s="10"/>
      <c r="K8" s="10"/>
      <c r="L8" s="10"/>
      <c r="M8" s="10"/>
      <c r="N8" s="10"/>
      <c r="O8" s="10"/>
      <c r="P8" s="10"/>
      <c r="Q8" s="10"/>
      <c r="R8" s="10"/>
      <c r="S8" s="10"/>
      <c r="T8" s="10"/>
    </row>
    <row r="9" spans="1:20" ht="16.350000000000001" customHeight="1">
      <c r="A9" s="13" t="s">
        <v>12</v>
      </c>
      <c r="B9" s="14"/>
      <c r="C9" s="14"/>
      <c r="D9" s="14"/>
      <c r="E9" s="14">
        <f>IFERROR(VLOOKUP(A9,资金及牌照费!$A$2:$B$17,2,0),0)*资金及牌照费!$F$1*资金及牌照费!$C$19/12</f>
        <v>14896945.040205546</v>
      </c>
      <c r="F9" s="14"/>
      <c r="G9" s="14"/>
      <c r="H9" s="10"/>
      <c r="I9" s="10"/>
      <c r="J9" s="10"/>
      <c r="K9" s="10"/>
      <c r="L9" s="10"/>
      <c r="M9" s="10"/>
      <c r="N9" s="10"/>
      <c r="O9" s="10"/>
      <c r="P9" s="10"/>
      <c r="Q9" s="10"/>
      <c r="R9" s="10"/>
      <c r="S9" s="10"/>
      <c r="T9" s="10"/>
    </row>
    <row r="10" spans="1:20" ht="16.350000000000001" customHeight="1">
      <c r="A10" s="13" t="s">
        <v>10</v>
      </c>
      <c r="B10" s="14"/>
      <c r="C10" s="14"/>
      <c r="D10" s="14"/>
      <c r="E10" s="14">
        <f>IFERROR(VLOOKUP(A10,资金及牌照费!$A$2:$B$17,2,0),0)*资金及牌照费!$F$1*资金及牌照费!$C$19/12</f>
        <v>22005348.938955557</v>
      </c>
      <c r="F10" s="14"/>
      <c r="G10" s="14"/>
      <c r="H10" s="10"/>
      <c r="I10" s="10"/>
      <c r="J10" s="10"/>
      <c r="K10" s="10"/>
      <c r="L10" s="10"/>
      <c r="M10" s="10"/>
      <c r="N10" s="10"/>
      <c r="O10" s="10"/>
      <c r="P10" s="10"/>
      <c r="Q10" s="10"/>
      <c r="R10" s="10"/>
      <c r="S10" s="10"/>
      <c r="T10" s="10"/>
    </row>
    <row r="11" spans="1:20" ht="16.350000000000001" customHeight="1">
      <c r="A11" s="13" t="s">
        <v>9</v>
      </c>
      <c r="B11" s="14"/>
      <c r="C11" s="14"/>
      <c r="D11" s="14"/>
      <c r="E11" s="14">
        <f>IFERROR(VLOOKUP(A11,资金及牌照费!$A$2:$B$17,2,0),0)*资金及牌照费!$F$1*资金及牌照费!$C$19/12</f>
        <v>1180846.8339861124</v>
      </c>
      <c r="F11" s="14"/>
      <c r="G11" s="14"/>
      <c r="H11" s="10"/>
      <c r="I11" s="10"/>
      <c r="J11" s="10"/>
      <c r="K11" s="10"/>
      <c r="L11" s="10"/>
      <c r="M11" s="10"/>
      <c r="N11" s="10"/>
      <c r="O11" s="10"/>
      <c r="P11" s="10"/>
      <c r="Q11" s="10"/>
      <c r="R11" s="10"/>
      <c r="S11" s="10"/>
      <c r="T11" s="10"/>
    </row>
    <row r="12" spans="1:20" ht="16.350000000000001" customHeight="1">
      <c r="A12" s="13" t="s">
        <v>18</v>
      </c>
      <c r="B12" s="14"/>
      <c r="C12" s="14"/>
      <c r="D12" s="14"/>
      <c r="E12" s="14">
        <f>IFERROR(VLOOKUP(A12,资金及牌照费!$A$2:$B$17,2,0),0)*资金及牌照费!$F$1*资金及牌照费!$C$19/12</f>
        <v>4296074.7802500082</v>
      </c>
      <c r="F12" s="14"/>
      <c r="G12" s="14"/>
      <c r="H12" s="10"/>
      <c r="I12" s="10"/>
      <c r="J12" s="10"/>
      <c r="K12" s="10"/>
      <c r="L12" s="10"/>
      <c r="M12" s="10"/>
      <c r="N12" s="10"/>
      <c r="O12" s="10"/>
      <c r="P12" s="10"/>
      <c r="Q12" s="10"/>
      <c r="R12" s="10"/>
      <c r="S12" s="10"/>
      <c r="T12" s="10"/>
    </row>
    <row r="13" spans="1:20" ht="16.350000000000001" customHeight="1">
      <c r="A13" s="13" t="s">
        <v>17</v>
      </c>
      <c r="B13" s="14"/>
      <c r="C13" s="14"/>
      <c r="D13" s="14"/>
      <c r="E13" s="14">
        <f>IFERROR(VLOOKUP(A13,资金及牌照费!$A$2:$B$17,2,0),0)*资金及牌照费!$F$1*资金及牌照费!$C$19/12</f>
        <v>6921604.6359166726</v>
      </c>
      <c r="F13" s="14"/>
      <c r="G13" s="14"/>
      <c r="H13" s="10"/>
      <c r="I13" s="10"/>
      <c r="J13" s="10"/>
      <c r="K13" s="10"/>
      <c r="L13" s="10"/>
      <c r="M13" s="10"/>
      <c r="N13" s="10"/>
      <c r="O13" s="10"/>
      <c r="P13" s="10"/>
      <c r="Q13" s="10"/>
      <c r="R13" s="10"/>
      <c r="S13" s="10"/>
      <c r="T13" s="10"/>
    </row>
    <row r="14" spans="1:20" ht="16.350000000000001" customHeight="1">
      <c r="A14" s="13" t="s">
        <v>15</v>
      </c>
      <c r="B14" s="14"/>
      <c r="C14" s="14"/>
      <c r="D14" s="14"/>
      <c r="E14" s="14">
        <f>IFERROR(VLOOKUP(A14,资金及牌照费!$A$2:$B$17,2,0),0)*资金及牌照费!$F$1*资金及牌照费!$C$19/12</f>
        <v>1988362.077349999</v>
      </c>
      <c r="F14" s="14"/>
      <c r="G14" s="14"/>
      <c r="H14" s="10"/>
      <c r="I14" s="10"/>
      <c r="J14" s="10"/>
      <c r="K14" s="10"/>
      <c r="L14" s="10"/>
      <c r="M14" s="10"/>
      <c r="N14" s="10"/>
      <c r="O14" s="10"/>
      <c r="P14" s="10"/>
      <c r="Q14" s="10"/>
      <c r="R14" s="10"/>
      <c r="S14" s="10"/>
      <c r="T14" s="10"/>
    </row>
    <row r="15" spans="1:20" ht="16.350000000000001" customHeight="1">
      <c r="A15" s="13" t="s">
        <v>164</v>
      </c>
      <c r="B15" s="14"/>
      <c r="C15" s="14"/>
      <c r="D15" s="14"/>
      <c r="E15" s="14">
        <f>IFERROR(VLOOKUP(A15,资金及牌照费!$A$2:$B$17,2,0),0)*资金及牌照费!$F$1*资金及牌照费!$C$19/12</f>
        <v>0</v>
      </c>
      <c r="F15" s="14"/>
      <c r="G15" s="14"/>
      <c r="H15" s="10"/>
      <c r="I15" s="10"/>
      <c r="J15" s="10"/>
      <c r="K15" s="10"/>
      <c r="L15" s="10"/>
      <c r="M15" s="10"/>
      <c r="N15" s="10"/>
      <c r="O15" s="10"/>
      <c r="P15" s="10"/>
      <c r="Q15" s="10"/>
      <c r="R15" s="10"/>
      <c r="S15" s="10"/>
      <c r="T15" s="10"/>
    </row>
    <row r="16" spans="1:20" ht="16.350000000000001" customHeight="1">
      <c r="A16" s="13" t="s">
        <v>28</v>
      </c>
      <c r="B16" s="14"/>
      <c r="C16" s="14"/>
      <c r="D16" s="14"/>
      <c r="E16" s="14">
        <f>IFERROR(VLOOKUP(A16,资金及牌照费!$A$2:$B$17,2,0),0)*资金及牌照费!$F$1*资金及牌照费!$C$19/12</f>
        <v>0</v>
      </c>
      <c r="F16" s="14"/>
      <c r="G16" s="14"/>
      <c r="H16" s="10"/>
      <c r="I16" s="10"/>
      <c r="J16" s="10"/>
      <c r="K16" s="10"/>
      <c r="L16" s="10"/>
      <c r="M16" s="10"/>
      <c r="N16" s="10"/>
      <c r="O16" s="10"/>
      <c r="P16" s="10"/>
      <c r="Q16" s="10"/>
      <c r="R16" s="10"/>
      <c r="S16" s="10"/>
      <c r="T16" s="10"/>
    </row>
    <row r="17" spans="1:20" ht="16.350000000000001" customHeight="1">
      <c r="A17" s="13" t="s">
        <v>21</v>
      </c>
      <c r="B17" s="14"/>
      <c r="C17" s="14"/>
      <c r="D17" s="14"/>
      <c r="E17" s="14">
        <f>IFERROR(VLOOKUP(A17,资金及牌照费!$A$2:$B$17,2,0),0)*资金及牌照费!$F$1*资金及牌照费!$C$19/12</f>
        <v>0</v>
      </c>
      <c r="F17" s="14"/>
      <c r="G17" s="14"/>
      <c r="H17" s="10"/>
      <c r="I17" s="10"/>
      <c r="J17" s="10"/>
      <c r="K17" s="10"/>
      <c r="L17" s="10"/>
      <c r="M17" s="10"/>
      <c r="N17" s="10"/>
      <c r="O17" s="10"/>
      <c r="P17" s="10"/>
      <c r="Q17" s="10"/>
      <c r="R17" s="10"/>
      <c r="S17" s="10"/>
      <c r="T17" s="10"/>
    </row>
    <row r="18" spans="1:20" ht="16.350000000000001" customHeight="1">
      <c r="A18" s="13" t="s">
        <v>22</v>
      </c>
      <c r="B18" s="14"/>
      <c r="C18" s="14"/>
      <c r="D18" s="14"/>
      <c r="E18" s="14">
        <f>IFERROR(VLOOKUP(A18,资金及牌照费!$A$2:$B$17,2,0),0)*资金及牌照费!$F$1*资金及牌照费!$C$19/12</f>
        <v>0</v>
      </c>
      <c r="F18" s="14"/>
      <c r="G18" s="14"/>
      <c r="H18" s="10"/>
      <c r="I18" s="10"/>
      <c r="J18" s="10"/>
      <c r="K18" s="10"/>
      <c r="L18" s="10"/>
      <c r="M18" s="10"/>
      <c r="N18" s="10"/>
      <c r="O18" s="10"/>
      <c r="P18" s="10"/>
      <c r="Q18" s="10"/>
      <c r="R18" s="10"/>
      <c r="S18" s="10"/>
      <c r="T18" s="10"/>
    </row>
    <row r="19" spans="1:20" ht="16.350000000000001" customHeight="1">
      <c r="A19" s="13" t="s">
        <v>165</v>
      </c>
      <c r="B19" s="14"/>
      <c r="C19" s="14"/>
      <c r="D19" s="14"/>
      <c r="E19" s="14">
        <f>IFERROR(VLOOKUP(A19,资金及牌照费!$A$2:$B$17,2,0),0)*资金及牌照费!$F$1*资金及牌照费!$C$19/12</f>
        <v>0</v>
      </c>
      <c r="F19" s="14"/>
      <c r="G19" s="14"/>
      <c r="H19" s="10"/>
      <c r="I19" s="10"/>
      <c r="J19" s="10"/>
      <c r="K19" s="10"/>
      <c r="L19" s="10"/>
      <c r="M19" s="10"/>
      <c r="N19" s="10"/>
      <c r="O19" s="10"/>
      <c r="P19" s="10"/>
      <c r="Q19" s="10"/>
      <c r="R19" s="10"/>
      <c r="S19" s="10"/>
      <c r="T19" s="10"/>
    </row>
    <row r="20" spans="1:20" ht="16.350000000000001" customHeight="1">
      <c r="A20" s="13" t="s">
        <v>24</v>
      </c>
      <c r="B20" s="14"/>
      <c r="C20" s="14"/>
      <c r="D20" s="14"/>
      <c r="E20" s="14">
        <f>IFERROR(VLOOKUP(A20,资金及牌照费!$A$2:$B$17,2,0),0)*资金及牌照费!$F$1*资金及牌照费!$C$19/12</f>
        <v>0</v>
      </c>
      <c r="F20" s="14"/>
      <c r="G20" s="14"/>
      <c r="H20" s="10"/>
      <c r="I20" s="10"/>
      <c r="J20" s="10"/>
      <c r="K20" s="10"/>
      <c r="L20" s="10"/>
      <c r="M20" s="10"/>
      <c r="N20" s="10"/>
      <c r="O20" s="10"/>
      <c r="P20" s="10"/>
      <c r="Q20" s="10"/>
      <c r="R20" s="10"/>
      <c r="S20" s="10"/>
      <c r="T20" s="10"/>
    </row>
    <row r="21" spans="1:20" ht="16.350000000000001" customHeight="1">
      <c r="A21" s="13" t="s">
        <v>25</v>
      </c>
      <c r="B21" s="14"/>
      <c r="C21" s="14"/>
      <c r="D21" s="14"/>
      <c r="E21" s="14">
        <f>IFERROR(VLOOKUP(A21,资金及牌照费!$A$2:$B$17,2,0),0)*资金及牌照费!$F$1*资金及牌照费!$C$19/12</f>
        <v>0</v>
      </c>
      <c r="F21" s="14"/>
      <c r="G21" s="14"/>
      <c r="H21" s="10"/>
      <c r="I21" s="10"/>
      <c r="J21" s="10"/>
      <c r="K21" s="10"/>
      <c r="L21" s="10"/>
      <c r="M21" s="10"/>
      <c r="N21" s="10"/>
      <c r="O21" s="10"/>
      <c r="P21" s="10"/>
      <c r="Q21" s="10"/>
      <c r="R21" s="10"/>
      <c r="S21" s="10"/>
      <c r="T21" s="10"/>
    </row>
    <row r="22" spans="1:20" ht="16.350000000000001" customHeight="1">
      <c r="A22" s="13" t="s">
        <v>26</v>
      </c>
      <c r="B22" s="14"/>
      <c r="C22" s="14"/>
      <c r="D22" s="14"/>
      <c r="E22" s="14">
        <f>IFERROR(VLOOKUP(A22,资金及牌照费!$A$2:$B$17,2,0),0)*资金及牌照费!$F$1*资金及牌照费!$C$19/12</f>
        <v>0</v>
      </c>
      <c r="F22" s="14"/>
      <c r="G22" s="14"/>
      <c r="H22" s="10"/>
      <c r="I22" s="10"/>
      <c r="J22" s="10"/>
      <c r="K22" s="10"/>
      <c r="L22" s="10"/>
      <c r="M22" s="10"/>
      <c r="N22" s="10"/>
      <c r="O22" s="10"/>
      <c r="P22" s="10"/>
      <c r="Q22" s="10"/>
      <c r="R22" s="10"/>
      <c r="S22" s="10"/>
      <c r="T22" s="10"/>
    </row>
    <row r="23" spans="1:20" ht="16.350000000000001" customHeight="1">
      <c r="A23" s="13" t="s">
        <v>60</v>
      </c>
      <c r="B23" s="14"/>
      <c r="C23" s="14"/>
      <c r="D23" s="14"/>
      <c r="E23" s="14">
        <f>IFERROR(VLOOKUP(A23,资金及牌照费!$A$2:$B$17,2,0),0)*资金及牌照费!$F$1*资金及牌照费!$C$19/12</f>
        <v>0</v>
      </c>
      <c r="F23" s="14"/>
      <c r="G23" s="14"/>
      <c r="H23" s="10"/>
      <c r="I23" s="10"/>
      <c r="J23" s="10"/>
      <c r="K23" s="10"/>
      <c r="L23" s="10"/>
      <c r="M23" s="10"/>
      <c r="N23" s="10"/>
      <c r="O23" s="10"/>
      <c r="P23" s="10"/>
      <c r="Q23" s="10"/>
      <c r="R23" s="10"/>
      <c r="S23" s="10"/>
      <c r="T23" s="10"/>
    </row>
    <row r="24" spans="1:20" ht="16.350000000000001" customHeight="1">
      <c r="A24" s="13" t="s">
        <v>23</v>
      </c>
      <c r="B24" s="14"/>
      <c r="C24" s="14"/>
      <c r="D24" s="14"/>
      <c r="E24" s="14">
        <f>IFERROR(VLOOKUP(A24,资金及牌照费!$A$2:$B$17,2,0),0)*资金及牌照费!$F$1*资金及牌照费!$C$19/12</f>
        <v>0</v>
      </c>
      <c r="F24" s="14"/>
      <c r="G24" s="14"/>
      <c r="H24" s="10"/>
      <c r="I24" s="10"/>
      <c r="J24" s="10"/>
      <c r="K24" s="10"/>
      <c r="L24" s="10"/>
      <c r="M24" s="10"/>
      <c r="N24" s="10"/>
      <c r="O24" s="10"/>
      <c r="P24" s="10"/>
      <c r="Q24" s="10"/>
      <c r="R24" s="10"/>
      <c r="S24" s="10"/>
      <c r="T24" s="10"/>
    </row>
    <row r="25" spans="1:20" ht="16.350000000000001" customHeight="1">
      <c r="A25" s="13" t="s">
        <v>6</v>
      </c>
      <c r="B25" s="14"/>
      <c r="C25" s="14"/>
      <c r="D25" s="14"/>
      <c r="E25" s="14">
        <f>IFERROR(VLOOKUP(A25,资金及牌照费!$A$2:$B$17,2,0),0)*资金及牌照费!$F$1*资金及牌照费!$C$19/12</f>
        <v>20009.651383333352</v>
      </c>
      <c r="F25" s="14"/>
      <c r="G25" s="14"/>
      <c r="H25" s="10"/>
      <c r="I25" s="10"/>
      <c r="J25" s="10"/>
      <c r="K25" s="10"/>
      <c r="L25" s="10"/>
      <c r="M25" s="10"/>
      <c r="N25" s="10"/>
      <c r="O25" s="10"/>
      <c r="P25" s="10"/>
      <c r="Q25" s="10"/>
      <c r="R25" s="10"/>
      <c r="S25" s="10"/>
      <c r="T25" s="10"/>
    </row>
    <row r="26" spans="1:20" ht="16.350000000000001" customHeight="1">
      <c r="A26" s="13" t="s">
        <v>166</v>
      </c>
      <c r="B26" s="14"/>
      <c r="C26" s="14"/>
      <c r="D26" s="14"/>
      <c r="E26" s="14">
        <f>IFERROR(VLOOKUP(A26,资金及牌照费!$A$2:$B$17,2,0),0)*资金及牌照费!$F$1*资金及牌照费!$C$19/12</f>
        <v>0</v>
      </c>
      <c r="F26" s="14"/>
      <c r="G26" s="14"/>
      <c r="H26" s="10"/>
      <c r="I26" s="10"/>
      <c r="J26" s="10"/>
      <c r="K26" s="10"/>
      <c r="L26" s="10"/>
      <c r="M26" s="10"/>
      <c r="N26" s="10"/>
      <c r="O26" s="10"/>
      <c r="P26" s="10"/>
      <c r="Q26" s="10"/>
      <c r="R26" s="10"/>
      <c r="S26" s="10"/>
      <c r="T26" s="10"/>
    </row>
    <row r="27" spans="1:20" ht="16.350000000000001" customHeight="1">
      <c r="A27" s="13" t="s">
        <v>167</v>
      </c>
      <c r="B27" s="14"/>
      <c r="C27" s="14"/>
      <c r="D27" s="14"/>
      <c r="E27" s="14">
        <f>IFERROR(VLOOKUP(A27,资金及牌照费!$A$2:$B$17,2,0),0)*资金及牌照费!$F$1*资金及牌照费!$C$19/12</f>
        <v>0</v>
      </c>
      <c r="F27" s="14"/>
      <c r="G27" s="14"/>
      <c r="H27" s="10"/>
      <c r="I27" s="10"/>
      <c r="J27" s="10"/>
      <c r="K27" s="10"/>
      <c r="L27" s="10"/>
      <c r="M27" s="10"/>
      <c r="N27" s="10"/>
      <c r="O27" s="10"/>
      <c r="P27" s="10"/>
      <c r="Q27" s="10"/>
      <c r="R27" s="10"/>
      <c r="S27" s="10"/>
      <c r="T27" s="10"/>
    </row>
    <row r="28" spans="1:20" ht="16.350000000000001" customHeight="1">
      <c r="A28" s="13" t="s">
        <v>725</v>
      </c>
      <c r="B28" s="14"/>
      <c r="C28" s="14"/>
      <c r="D28" s="14"/>
      <c r="E28" s="14">
        <f>IFERROR(VLOOKUP(A28,资金及牌照费!$A$2:$B$17,2,0),0)*资金及牌照费!$F$1*资金及牌照费!$C$19/12</f>
        <v>0</v>
      </c>
      <c r="F28" s="14"/>
      <c r="G28" s="14"/>
      <c r="H28" s="10"/>
      <c r="I28" s="10"/>
      <c r="J28" s="10"/>
      <c r="K28" s="10"/>
      <c r="L28" s="10"/>
      <c r="M28" s="10"/>
      <c r="N28" s="10"/>
      <c r="O28" s="10"/>
      <c r="P28" s="10"/>
      <c r="Q28" s="10"/>
      <c r="R28" s="10"/>
      <c r="S28" s="10"/>
      <c r="T28" s="10"/>
    </row>
    <row r="29" spans="1:20" ht="16.350000000000001" customHeight="1">
      <c r="A29" s="13" t="s">
        <v>726</v>
      </c>
      <c r="B29" s="14"/>
      <c r="C29" s="14"/>
      <c r="D29" s="14"/>
      <c r="E29" s="14">
        <f>IFERROR(VLOOKUP(A29,资金及牌照费!$A$2:$B$17,2,0),0)*资金及牌照费!$F$1*资金及牌照费!$C$19/12</f>
        <v>0</v>
      </c>
      <c r="F29" s="14"/>
      <c r="G29" s="14"/>
      <c r="H29" s="10"/>
      <c r="I29" s="10"/>
      <c r="J29" s="10"/>
      <c r="K29" s="10"/>
      <c r="L29" s="10"/>
      <c r="M29" s="10"/>
      <c r="N29" s="10"/>
      <c r="O29" s="10"/>
      <c r="P29" s="10"/>
      <c r="Q29" s="10"/>
      <c r="R29" s="10"/>
      <c r="S29" s="10"/>
      <c r="T29" s="10"/>
    </row>
    <row r="30" spans="1:20" ht="16.350000000000001" customHeight="1">
      <c r="A30" s="13" t="s">
        <v>168</v>
      </c>
      <c r="B30" s="14"/>
      <c r="C30" s="14"/>
      <c r="D30" s="14"/>
      <c r="E30" s="14">
        <f>IFERROR(VLOOKUP(A30,资金及牌照费!$A$2:$B$17,2,0),0)*资金及牌照费!$F$1*资金及牌照费!$C$19/12</f>
        <v>0</v>
      </c>
      <c r="F30" s="14"/>
      <c r="G30" s="14"/>
      <c r="H30" s="10"/>
      <c r="I30" s="10"/>
      <c r="J30" s="10"/>
      <c r="K30" s="10"/>
      <c r="L30" s="10"/>
      <c r="M30" s="10"/>
      <c r="N30" s="10"/>
      <c r="O30" s="10"/>
      <c r="P30" s="10"/>
      <c r="Q30" s="10"/>
      <c r="R30" s="10"/>
      <c r="S30" s="10"/>
      <c r="T30" s="10"/>
    </row>
    <row r="31" spans="1:20" ht="16.350000000000001" customHeight="1">
      <c r="A31" s="13" t="s">
        <v>8</v>
      </c>
      <c r="B31" s="14"/>
      <c r="C31" s="14"/>
      <c r="D31" s="14"/>
      <c r="E31" s="14">
        <f>IFERROR(VLOOKUP(A31,资金及牌照费!$A$2:$B$17,2,0),0)*资金及牌照费!$F$1*资金及牌照费!$C$19/12</f>
        <v>10330778.997430844</v>
      </c>
      <c r="F31" s="14"/>
      <c r="G31" s="14"/>
      <c r="H31" s="10"/>
      <c r="I31" s="10"/>
      <c r="J31" s="10"/>
      <c r="K31" s="10"/>
      <c r="L31" s="10"/>
      <c r="M31" s="10"/>
      <c r="N31" s="10"/>
      <c r="O31" s="10"/>
      <c r="P31" s="10"/>
      <c r="Q31" s="10"/>
      <c r="R31" s="10"/>
      <c r="S31" s="10"/>
      <c r="T31" s="10"/>
    </row>
    <row r="32" spans="1:20" ht="16.350000000000001" customHeight="1">
      <c r="A32" s="13" t="s">
        <v>14</v>
      </c>
      <c r="B32" s="14"/>
      <c r="C32" s="14"/>
      <c r="D32" s="14"/>
      <c r="E32" s="14">
        <f>IFERROR(VLOOKUP(A32,资金及牌照费!$A$2:$B$17,2,0),0)*资金及牌照费!$F$1*资金及牌照费!$C$19/12</f>
        <v>2547621.1783259776</v>
      </c>
      <c r="F32" s="14"/>
      <c r="G32" s="14"/>
      <c r="H32" s="10"/>
      <c r="I32" s="10"/>
      <c r="J32" s="10"/>
      <c r="K32" s="10"/>
      <c r="L32" s="10"/>
      <c r="M32" s="10"/>
      <c r="N32" s="10"/>
      <c r="O32" s="10"/>
      <c r="P32" s="10"/>
      <c r="Q32" s="10"/>
      <c r="R32" s="10"/>
      <c r="S32" s="10"/>
      <c r="T32" s="10"/>
    </row>
    <row r="33" spans="1:20" ht="16.350000000000001" customHeight="1">
      <c r="A33" s="13" t="s">
        <v>13</v>
      </c>
      <c r="B33" s="14"/>
      <c r="C33" s="14"/>
      <c r="D33" s="14"/>
      <c r="E33" s="14">
        <f>IFERROR(VLOOKUP(A33,资金及牌照费!$A$2:$B$17,2,0),0)*资金及牌照费!$F$1*资金及牌照费!$C$19/12</f>
        <v>8199184.9911278104</v>
      </c>
      <c r="F33" s="14"/>
      <c r="G33" s="14"/>
      <c r="H33" s="10"/>
      <c r="I33" s="10"/>
      <c r="J33" s="10"/>
      <c r="K33" s="10"/>
      <c r="L33" s="10"/>
      <c r="M33" s="10"/>
      <c r="N33" s="10"/>
      <c r="O33" s="10"/>
      <c r="P33" s="10"/>
      <c r="Q33" s="10"/>
      <c r="R33" s="10"/>
      <c r="S33" s="10"/>
      <c r="T33" s="10"/>
    </row>
    <row r="34" spans="1:20" ht="16.350000000000001" customHeight="1">
      <c r="A34" s="13" t="s">
        <v>5</v>
      </c>
      <c r="B34" s="14"/>
      <c r="C34" s="14"/>
      <c r="D34" s="14"/>
      <c r="E34" s="14">
        <f>IFERROR(VLOOKUP(A34,资金及牌照费!$A$2:$B$17,2,0),0)*资金及牌照费!$F$1*资金及牌照费!$C$19/12</f>
        <v>0</v>
      </c>
      <c r="F34" s="14"/>
      <c r="G34" s="14"/>
      <c r="H34" s="10"/>
      <c r="I34" s="10"/>
      <c r="J34" s="10"/>
      <c r="K34" s="10"/>
      <c r="L34" s="10"/>
      <c r="M34" s="10"/>
      <c r="N34" s="10"/>
      <c r="O34" s="10"/>
      <c r="P34" s="10"/>
      <c r="Q34" s="10"/>
      <c r="R34" s="10"/>
      <c r="S34" s="10"/>
      <c r="T34" s="10"/>
    </row>
    <row r="35" spans="1:20" ht="16.350000000000001" customHeight="1">
      <c r="A35" s="13" t="s">
        <v>727</v>
      </c>
      <c r="B35" s="14"/>
      <c r="C35" s="14"/>
      <c r="D35" s="14"/>
      <c r="E35" s="14">
        <f>IFERROR(VLOOKUP(A35,资金及牌照费!$A$2:$B$17,2,0),0)*资金及牌照费!$F$1*资金及牌照费!$C$19/12</f>
        <v>0</v>
      </c>
      <c r="F35" s="14"/>
      <c r="G35" s="14"/>
      <c r="H35" s="10"/>
      <c r="I35" s="10"/>
      <c r="J35" s="10"/>
      <c r="K35" s="10"/>
      <c r="L35" s="10"/>
      <c r="M35" s="10"/>
      <c r="N35" s="10"/>
      <c r="O35" s="10"/>
      <c r="P35" s="10"/>
      <c r="Q35" s="10"/>
      <c r="R35" s="10"/>
      <c r="S35" s="10"/>
      <c r="T35" s="10"/>
    </row>
    <row r="36" spans="1:20" ht="16.350000000000001" customHeight="1">
      <c r="A36" s="13" t="s">
        <v>728</v>
      </c>
      <c r="B36" s="14"/>
      <c r="C36" s="14"/>
      <c r="D36" s="14"/>
      <c r="E36" s="14">
        <f>IFERROR(VLOOKUP(A36,资金及牌照费!$A$2:$B$17,2,0),0)*资金及牌照费!$F$1*资金及牌照费!$C$19/12</f>
        <v>0</v>
      </c>
      <c r="F36" s="14"/>
      <c r="G36" s="14"/>
      <c r="H36" s="10"/>
      <c r="I36" s="10"/>
      <c r="J36" s="10"/>
      <c r="K36" s="10"/>
      <c r="L36" s="10"/>
      <c r="M36" s="10"/>
      <c r="N36" s="10"/>
      <c r="O36" s="10"/>
      <c r="P36" s="10"/>
      <c r="Q36" s="10"/>
      <c r="R36" s="10"/>
      <c r="S36" s="10"/>
      <c r="T36" s="10"/>
    </row>
    <row r="37" spans="1:20" ht="16.350000000000001" customHeight="1">
      <c r="A37" s="13" t="s">
        <v>29</v>
      </c>
      <c r="B37" s="14"/>
      <c r="C37" s="14"/>
      <c r="D37" s="14"/>
      <c r="E37" s="14">
        <f>IFERROR(VLOOKUP(A37,资金及牌照费!$A$2:$B$17,2,0),0)*资金及牌照费!$F$1*资金及牌照费!$C$19/12</f>
        <v>0</v>
      </c>
      <c r="F37" s="14"/>
      <c r="G37" s="14"/>
      <c r="H37" s="10"/>
      <c r="I37" s="10"/>
      <c r="J37" s="10"/>
      <c r="K37" s="10"/>
      <c r="L37" s="10"/>
      <c r="M37" s="10"/>
      <c r="N37" s="10"/>
      <c r="O37" s="10"/>
      <c r="P37" s="10"/>
      <c r="Q37" s="10"/>
      <c r="R37" s="10"/>
      <c r="S37" s="10"/>
      <c r="T37" s="10"/>
    </row>
    <row r="38" spans="1:20" ht="16.350000000000001" customHeight="1">
      <c r="A38" s="13" t="s">
        <v>847</v>
      </c>
      <c r="B38" s="14"/>
      <c r="C38" s="14"/>
      <c r="D38" s="14"/>
      <c r="E38" s="14">
        <f>IFERROR(VLOOKUP(A38,资金及牌照费!$A$2:$B$17,2,0),0)*资金及牌照费!$F$1*资金及牌照费!$C$19/12</f>
        <v>113805077.22222222</v>
      </c>
      <c r="F38" s="14"/>
      <c r="G38" s="14"/>
      <c r="H38" s="10"/>
      <c r="I38" s="10"/>
      <c r="J38" s="10"/>
      <c r="K38" s="10"/>
      <c r="L38" s="10"/>
      <c r="M38" s="10"/>
      <c r="N38" s="10"/>
      <c r="O38" s="10"/>
      <c r="P38" s="10"/>
      <c r="Q38" s="10"/>
      <c r="R38" s="10"/>
      <c r="S38" s="10"/>
      <c r="T38" s="10"/>
    </row>
    <row r="39" spans="1:20" ht="16.350000000000001" customHeight="1">
      <c r="A39" s="10"/>
      <c r="B39" s="10"/>
      <c r="C39" s="10"/>
      <c r="D39" s="10"/>
      <c r="E39" s="10"/>
      <c r="F39" s="10"/>
      <c r="G39" s="10"/>
      <c r="H39" s="10"/>
      <c r="I39" s="10"/>
      <c r="J39" s="10"/>
      <c r="K39" s="10"/>
      <c r="L39" s="10"/>
      <c r="M39" s="10"/>
      <c r="N39" s="10"/>
      <c r="O39" s="10"/>
      <c r="P39" s="10"/>
      <c r="Q39" s="10"/>
      <c r="R39" s="10"/>
      <c r="S39" s="10"/>
      <c r="T39" s="10"/>
    </row>
    <row r="40" spans="1:20" ht="16.350000000000001" customHeight="1">
      <c r="A40" s="10"/>
      <c r="B40" s="10"/>
      <c r="C40" s="10"/>
      <c r="D40" s="10"/>
      <c r="E40" s="10"/>
      <c r="F40" s="10"/>
      <c r="G40" s="10"/>
      <c r="H40" s="10"/>
      <c r="I40" s="10"/>
      <c r="J40" s="10"/>
      <c r="K40" s="10"/>
      <c r="L40" s="10"/>
      <c r="M40" s="10"/>
      <c r="N40" s="10"/>
      <c r="O40" s="10"/>
      <c r="P40" s="10"/>
      <c r="Q40" s="10"/>
      <c r="R40" s="10"/>
      <c r="S40" s="10"/>
      <c r="T40" s="10"/>
    </row>
    <row r="41" spans="1:20" ht="16.350000000000001" customHeight="1">
      <c r="A41" s="10"/>
      <c r="B41" s="10"/>
      <c r="C41" s="10"/>
      <c r="D41" s="10"/>
      <c r="E41" s="10"/>
      <c r="F41" s="10"/>
      <c r="G41" s="10"/>
      <c r="H41" s="10"/>
      <c r="I41" s="10"/>
      <c r="J41" s="10"/>
      <c r="K41" s="10"/>
      <c r="L41" s="10"/>
      <c r="M41" s="10"/>
      <c r="N41" s="10"/>
      <c r="O41" s="10"/>
      <c r="P41" s="10"/>
      <c r="Q41" s="10"/>
      <c r="R41" s="10"/>
      <c r="S41" s="10"/>
      <c r="T41" s="10"/>
    </row>
    <row r="42" spans="1:20" ht="16.350000000000001" customHeight="1">
      <c r="A42" s="10"/>
      <c r="B42" s="10"/>
      <c r="C42" s="10"/>
      <c r="D42" s="10"/>
      <c r="E42" s="10"/>
      <c r="F42" s="10"/>
      <c r="G42" s="10"/>
      <c r="H42" s="10"/>
      <c r="I42" s="10"/>
      <c r="J42" s="10"/>
      <c r="K42" s="10"/>
      <c r="L42" s="10"/>
      <c r="M42" s="10"/>
      <c r="N42" s="10"/>
      <c r="O42" s="10"/>
      <c r="P42" s="10"/>
      <c r="Q42" s="10"/>
      <c r="R42" s="10"/>
      <c r="S42" s="10"/>
      <c r="T42" s="10"/>
    </row>
    <row r="43" spans="1:20" ht="16.350000000000001" customHeight="1">
      <c r="A43" s="10"/>
      <c r="B43" s="10"/>
      <c r="C43" s="10"/>
      <c r="D43" s="10"/>
      <c r="E43" s="10"/>
      <c r="F43" s="10"/>
      <c r="G43" s="10"/>
      <c r="H43" s="10"/>
      <c r="I43" s="10"/>
      <c r="J43" s="10"/>
      <c r="K43" s="10"/>
      <c r="L43" s="10"/>
      <c r="M43" s="10"/>
      <c r="N43" s="10"/>
      <c r="O43" s="10"/>
      <c r="P43" s="10"/>
      <c r="Q43" s="10"/>
      <c r="R43" s="10"/>
      <c r="S43" s="10"/>
      <c r="T43" s="10"/>
    </row>
    <row r="44" spans="1:20" ht="16.350000000000001" customHeight="1">
      <c r="A44" s="10"/>
      <c r="B44" s="10"/>
      <c r="C44" s="10"/>
      <c r="D44" s="10"/>
      <c r="E44" s="10"/>
      <c r="F44" s="10"/>
      <c r="G44" s="10"/>
      <c r="H44" s="10"/>
      <c r="I44" s="10"/>
      <c r="J44" s="10"/>
      <c r="K44" s="10"/>
      <c r="L44" s="10"/>
      <c r="M44" s="10"/>
      <c r="N44" s="10"/>
      <c r="O44" s="10"/>
      <c r="P44" s="10"/>
      <c r="Q44" s="10"/>
      <c r="R44" s="10"/>
      <c r="S44" s="10"/>
      <c r="T44" s="10"/>
    </row>
    <row r="45" spans="1:20" ht="16.350000000000001" customHeight="1">
      <c r="A45" s="10"/>
      <c r="B45" s="10"/>
      <c r="C45" s="10"/>
      <c r="D45" s="10"/>
      <c r="E45" s="10"/>
      <c r="F45" s="10"/>
      <c r="G45" s="10"/>
      <c r="H45" s="10"/>
      <c r="I45" s="10"/>
      <c r="J45" s="10"/>
      <c r="K45" s="10"/>
      <c r="L45" s="10"/>
      <c r="M45" s="10"/>
      <c r="N45" s="10"/>
      <c r="O45" s="10"/>
      <c r="P45" s="10"/>
      <c r="Q45" s="10"/>
      <c r="R45" s="10"/>
      <c r="S45" s="10"/>
      <c r="T45" s="10"/>
    </row>
    <row r="46" spans="1:20" ht="16.350000000000001" customHeight="1">
      <c r="A46" s="10"/>
      <c r="B46" s="10"/>
      <c r="C46" s="10"/>
      <c r="D46" s="10"/>
      <c r="E46" s="10"/>
      <c r="F46" s="10"/>
      <c r="G46" s="10"/>
      <c r="H46" s="10"/>
      <c r="I46" s="10"/>
      <c r="J46" s="10"/>
      <c r="K46" s="10"/>
      <c r="L46" s="10"/>
      <c r="M46" s="10"/>
      <c r="N46" s="10"/>
      <c r="O46" s="10"/>
      <c r="P46" s="10"/>
      <c r="Q46" s="10"/>
      <c r="R46" s="10"/>
      <c r="S46" s="10"/>
      <c r="T46" s="10"/>
    </row>
    <row r="47" spans="1:20" ht="16.350000000000001" customHeight="1">
      <c r="A47" s="10"/>
      <c r="B47" s="10"/>
      <c r="C47" s="10"/>
      <c r="D47" s="10"/>
      <c r="E47" s="10"/>
      <c r="F47" s="10"/>
      <c r="G47" s="10"/>
      <c r="H47" s="10"/>
      <c r="I47" s="10"/>
      <c r="J47" s="10"/>
      <c r="K47" s="10"/>
      <c r="L47" s="10"/>
      <c r="M47" s="10"/>
      <c r="N47" s="10"/>
      <c r="O47" s="10"/>
      <c r="P47" s="10"/>
      <c r="Q47" s="10"/>
      <c r="R47" s="10"/>
      <c r="S47" s="10"/>
      <c r="T47" s="10"/>
    </row>
    <row r="48" spans="1:20" ht="16.350000000000001" customHeight="1">
      <c r="A48" s="10"/>
      <c r="B48" s="10"/>
      <c r="C48" s="10"/>
      <c r="D48" s="10"/>
      <c r="E48" s="10"/>
      <c r="F48" s="10"/>
      <c r="G48" s="10"/>
      <c r="H48" s="10"/>
      <c r="I48" s="10"/>
      <c r="J48" s="10"/>
      <c r="K48" s="10"/>
      <c r="L48" s="10"/>
      <c r="M48" s="10"/>
      <c r="N48" s="10"/>
      <c r="O48" s="10"/>
      <c r="P48" s="10"/>
      <c r="Q48" s="10"/>
      <c r="R48" s="10"/>
      <c r="S48" s="10"/>
      <c r="T48" s="10"/>
    </row>
    <row r="49" spans="1:20" ht="16.350000000000001" customHeight="1">
      <c r="A49" s="10"/>
      <c r="B49" s="10"/>
      <c r="C49" s="10"/>
      <c r="D49" s="10"/>
      <c r="E49" s="10"/>
      <c r="F49" s="10"/>
      <c r="G49" s="10"/>
      <c r="H49" s="10"/>
      <c r="I49" s="10"/>
      <c r="J49" s="10"/>
      <c r="K49" s="10"/>
      <c r="L49" s="10"/>
      <c r="M49" s="10"/>
      <c r="N49" s="10"/>
      <c r="O49" s="10"/>
      <c r="P49" s="10"/>
      <c r="Q49" s="10"/>
      <c r="R49" s="10"/>
      <c r="S49" s="10"/>
      <c r="T49" s="10"/>
    </row>
    <row r="50" spans="1:20" ht="16.350000000000001" customHeight="1">
      <c r="A50" s="10"/>
      <c r="B50" s="10"/>
      <c r="C50" s="10"/>
      <c r="D50" s="10"/>
      <c r="E50" s="10"/>
      <c r="F50" s="10"/>
      <c r="G50" s="10"/>
      <c r="H50" s="10"/>
      <c r="I50" s="10"/>
      <c r="J50" s="10"/>
      <c r="K50" s="10"/>
      <c r="L50" s="10"/>
      <c r="M50" s="10"/>
      <c r="N50" s="10"/>
      <c r="O50" s="10"/>
      <c r="P50" s="10"/>
      <c r="Q50" s="10"/>
      <c r="R50" s="10"/>
      <c r="S50" s="10"/>
      <c r="T50" s="10"/>
    </row>
    <row r="51" spans="1:20" ht="16.350000000000001" customHeight="1">
      <c r="A51" s="10"/>
      <c r="B51" s="10"/>
      <c r="C51" s="10"/>
      <c r="D51" s="10"/>
      <c r="E51" s="10"/>
      <c r="F51" s="10"/>
      <c r="G51" s="10"/>
      <c r="H51" s="10"/>
      <c r="I51" s="10"/>
      <c r="J51" s="10"/>
      <c r="K51" s="10"/>
      <c r="L51" s="10"/>
      <c r="M51" s="10"/>
      <c r="N51" s="10"/>
      <c r="O51" s="10"/>
      <c r="P51" s="10"/>
      <c r="Q51" s="10"/>
      <c r="R51" s="10"/>
      <c r="S51" s="10"/>
      <c r="T51" s="10"/>
    </row>
    <row r="52" spans="1:20" ht="16.350000000000001" customHeight="1">
      <c r="A52" s="10"/>
      <c r="B52" s="10"/>
      <c r="C52" s="10"/>
      <c r="D52" s="10"/>
      <c r="E52" s="10"/>
      <c r="F52" s="10"/>
      <c r="G52" s="10"/>
      <c r="H52" s="10"/>
      <c r="I52" s="10"/>
      <c r="J52" s="10"/>
      <c r="K52" s="10"/>
      <c r="L52" s="10"/>
      <c r="M52" s="10"/>
      <c r="N52" s="10"/>
      <c r="O52" s="10"/>
      <c r="P52" s="10"/>
      <c r="Q52" s="10"/>
      <c r="R52" s="10"/>
      <c r="S52" s="10"/>
      <c r="T52" s="10"/>
    </row>
    <row r="53" spans="1:20" ht="16.350000000000001" customHeight="1">
      <c r="A53" s="10"/>
      <c r="B53" s="10"/>
      <c r="C53" s="10"/>
      <c r="D53" s="10"/>
      <c r="E53" s="10"/>
      <c r="F53" s="10"/>
      <c r="G53" s="10"/>
      <c r="H53" s="10"/>
      <c r="I53" s="10"/>
      <c r="J53" s="10"/>
      <c r="K53" s="10"/>
      <c r="L53" s="10"/>
      <c r="M53" s="10"/>
      <c r="N53" s="10"/>
      <c r="O53" s="10"/>
      <c r="P53" s="10"/>
      <c r="Q53" s="10"/>
      <c r="R53" s="10"/>
      <c r="S53" s="10"/>
      <c r="T53" s="10"/>
    </row>
    <row r="54" spans="1:20" ht="16.350000000000001" customHeight="1">
      <c r="A54" s="10"/>
      <c r="B54" s="10"/>
      <c r="C54" s="10"/>
      <c r="D54" s="10"/>
      <c r="E54" s="10"/>
      <c r="F54" s="10"/>
      <c r="G54" s="10"/>
      <c r="H54" s="10"/>
      <c r="I54" s="10"/>
      <c r="J54" s="10"/>
      <c r="K54" s="10"/>
      <c r="L54" s="10"/>
      <c r="M54" s="10"/>
      <c r="N54" s="10"/>
      <c r="O54" s="10"/>
      <c r="P54" s="10"/>
      <c r="Q54" s="10"/>
      <c r="R54" s="10"/>
      <c r="S54" s="10"/>
      <c r="T54" s="10"/>
    </row>
    <row r="55" spans="1:20" ht="16.350000000000001" customHeight="1">
      <c r="A55" s="10"/>
      <c r="B55" s="10"/>
      <c r="C55" s="10"/>
      <c r="D55" s="10"/>
      <c r="E55" s="10"/>
      <c r="F55" s="10"/>
      <c r="G55" s="10"/>
      <c r="H55" s="10"/>
      <c r="I55" s="10"/>
      <c r="J55" s="10"/>
      <c r="K55" s="10"/>
      <c r="L55" s="10"/>
      <c r="M55" s="10"/>
      <c r="N55" s="10"/>
      <c r="O55" s="10"/>
      <c r="P55" s="10"/>
      <c r="Q55" s="10"/>
      <c r="R55" s="10"/>
      <c r="S55" s="10"/>
      <c r="T55" s="10"/>
    </row>
    <row r="56" spans="1:20" ht="16.350000000000001" customHeight="1">
      <c r="A56" s="10"/>
      <c r="B56" s="10"/>
      <c r="C56" s="10"/>
      <c r="D56" s="10"/>
      <c r="E56" s="10"/>
      <c r="F56" s="10"/>
      <c r="G56" s="10"/>
      <c r="H56" s="10"/>
      <c r="I56" s="10"/>
      <c r="J56" s="10"/>
      <c r="K56" s="10"/>
      <c r="L56" s="10"/>
      <c r="M56" s="10"/>
      <c r="N56" s="10"/>
      <c r="O56" s="10"/>
      <c r="P56" s="10"/>
      <c r="Q56" s="10"/>
      <c r="R56" s="10"/>
      <c r="S56" s="10"/>
      <c r="T56" s="10"/>
    </row>
    <row r="57" spans="1:20" ht="16.350000000000001" customHeight="1">
      <c r="A57" s="10"/>
      <c r="B57" s="10"/>
      <c r="C57" s="10"/>
      <c r="D57" s="10"/>
      <c r="E57" s="10"/>
      <c r="F57" s="10"/>
      <c r="G57" s="10"/>
      <c r="H57" s="10"/>
      <c r="I57" s="10"/>
      <c r="J57" s="10"/>
      <c r="K57" s="10"/>
      <c r="L57" s="10"/>
      <c r="M57" s="10"/>
      <c r="N57" s="10"/>
      <c r="O57" s="10"/>
      <c r="P57" s="10"/>
      <c r="Q57" s="10"/>
      <c r="R57" s="10"/>
      <c r="S57" s="10"/>
      <c r="T57" s="10"/>
    </row>
    <row r="58" spans="1:20" ht="16.350000000000001" customHeight="1">
      <c r="A58" s="10"/>
      <c r="B58" s="10"/>
      <c r="C58" s="10"/>
      <c r="D58" s="10"/>
      <c r="E58" s="10"/>
      <c r="F58" s="10"/>
      <c r="G58" s="10"/>
      <c r="H58" s="10"/>
      <c r="I58" s="10"/>
      <c r="J58" s="10"/>
      <c r="K58" s="10"/>
      <c r="L58" s="10"/>
      <c r="M58" s="10"/>
      <c r="N58" s="10"/>
      <c r="O58" s="10"/>
      <c r="P58" s="10"/>
      <c r="Q58" s="10"/>
      <c r="R58" s="10"/>
      <c r="S58" s="10"/>
      <c r="T58" s="10"/>
    </row>
    <row r="59" spans="1:20" ht="16.350000000000001" customHeight="1">
      <c r="A59" s="10"/>
      <c r="B59" s="10"/>
      <c r="C59" s="10"/>
      <c r="D59" s="10"/>
      <c r="E59" s="10"/>
      <c r="F59" s="10"/>
      <c r="G59" s="10"/>
      <c r="H59" s="10"/>
      <c r="I59" s="10"/>
      <c r="J59" s="10"/>
      <c r="K59" s="10"/>
      <c r="L59" s="10"/>
      <c r="M59" s="10"/>
      <c r="N59" s="10"/>
      <c r="O59" s="10"/>
      <c r="P59" s="10"/>
      <c r="Q59" s="10"/>
      <c r="R59" s="10"/>
      <c r="S59" s="10"/>
      <c r="T59" s="10"/>
    </row>
    <row r="60" spans="1:20" ht="16.350000000000001" customHeight="1">
      <c r="A60" s="10"/>
      <c r="B60" s="10"/>
      <c r="C60" s="10"/>
      <c r="D60" s="10"/>
      <c r="E60" s="10"/>
      <c r="F60" s="10"/>
      <c r="G60" s="10"/>
      <c r="H60" s="10"/>
      <c r="I60" s="10"/>
      <c r="J60" s="10"/>
      <c r="K60" s="10"/>
      <c r="L60" s="10"/>
      <c r="M60" s="10"/>
      <c r="N60" s="10"/>
      <c r="O60" s="10"/>
      <c r="P60" s="10"/>
      <c r="Q60" s="10"/>
      <c r="R60" s="10"/>
      <c r="S60" s="10"/>
      <c r="T60" s="10"/>
    </row>
    <row r="61" spans="1:20" ht="16.350000000000001" customHeight="1">
      <c r="A61" s="10"/>
      <c r="B61" s="10"/>
      <c r="C61" s="10"/>
      <c r="D61" s="10"/>
      <c r="E61" s="10"/>
      <c r="F61" s="10"/>
      <c r="G61" s="10"/>
      <c r="H61" s="10"/>
      <c r="I61" s="10"/>
      <c r="J61" s="10"/>
      <c r="K61" s="10"/>
      <c r="L61" s="10"/>
      <c r="M61" s="10"/>
      <c r="N61" s="10"/>
      <c r="O61" s="10"/>
      <c r="P61" s="10"/>
      <c r="Q61" s="10"/>
      <c r="R61" s="10"/>
      <c r="S61" s="10"/>
      <c r="T61" s="10"/>
    </row>
    <row r="62" spans="1:20" ht="16.350000000000001" customHeight="1">
      <c r="A62" s="10"/>
      <c r="B62" s="10"/>
      <c r="C62" s="10"/>
      <c r="D62" s="10"/>
      <c r="E62" s="10"/>
      <c r="F62" s="10"/>
      <c r="G62" s="10"/>
      <c r="H62" s="10"/>
      <c r="I62" s="10"/>
      <c r="J62" s="10"/>
      <c r="K62" s="10"/>
      <c r="L62" s="10"/>
      <c r="M62" s="10"/>
      <c r="N62" s="10"/>
      <c r="O62" s="10"/>
      <c r="P62" s="10"/>
      <c r="Q62" s="10"/>
      <c r="R62" s="10"/>
      <c r="S62" s="10"/>
      <c r="T62" s="10"/>
    </row>
    <row r="63" spans="1:20" ht="16.350000000000001" customHeight="1">
      <c r="A63" s="10"/>
      <c r="B63" s="10"/>
      <c r="C63" s="10"/>
      <c r="D63" s="10"/>
      <c r="E63" s="10"/>
      <c r="F63" s="10"/>
      <c r="G63" s="10"/>
      <c r="H63" s="10"/>
      <c r="I63" s="10"/>
      <c r="J63" s="10"/>
      <c r="K63" s="10"/>
      <c r="L63" s="10"/>
      <c r="M63" s="10"/>
      <c r="N63" s="10"/>
      <c r="O63" s="10"/>
      <c r="P63" s="10"/>
      <c r="Q63" s="10"/>
      <c r="R63" s="10"/>
      <c r="S63" s="10"/>
      <c r="T63" s="10"/>
    </row>
    <row r="64" spans="1:20" ht="16.350000000000001" customHeight="1">
      <c r="A64" s="10"/>
      <c r="B64" s="10"/>
      <c r="C64" s="10"/>
      <c r="D64" s="10"/>
      <c r="E64" s="10"/>
      <c r="F64" s="10"/>
      <c r="G64" s="10"/>
      <c r="H64" s="10"/>
      <c r="I64" s="10"/>
      <c r="J64" s="10"/>
      <c r="K64" s="10"/>
      <c r="L64" s="10"/>
      <c r="M64" s="10"/>
      <c r="N64" s="10"/>
      <c r="O64" s="10"/>
      <c r="P64" s="10"/>
      <c r="Q64" s="10"/>
      <c r="R64" s="10"/>
      <c r="S64" s="10"/>
      <c r="T64" s="10"/>
    </row>
    <row r="65" spans="1:20" ht="16.350000000000001" customHeight="1">
      <c r="A65" s="10"/>
      <c r="B65" s="10"/>
      <c r="C65" s="10"/>
      <c r="D65" s="10"/>
      <c r="E65" s="10"/>
      <c r="F65" s="10"/>
      <c r="G65" s="10"/>
      <c r="H65" s="10"/>
      <c r="I65" s="10"/>
      <c r="J65" s="10"/>
      <c r="K65" s="10"/>
      <c r="L65" s="10"/>
      <c r="M65" s="10"/>
      <c r="N65" s="10"/>
      <c r="O65" s="10"/>
      <c r="P65" s="10"/>
      <c r="Q65" s="10"/>
      <c r="R65" s="10"/>
      <c r="S65" s="10"/>
      <c r="T65" s="10"/>
    </row>
    <row r="66" spans="1:20" ht="16.350000000000001" customHeight="1">
      <c r="A66" s="10"/>
      <c r="B66" s="10"/>
      <c r="C66" s="10"/>
      <c r="D66" s="10"/>
      <c r="E66" s="10"/>
      <c r="F66" s="10"/>
      <c r="G66" s="10"/>
      <c r="H66" s="10"/>
      <c r="I66" s="10"/>
      <c r="J66" s="10"/>
      <c r="K66" s="10"/>
      <c r="L66" s="10"/>
      <c r="M66" s="10"/>
      <c r="N66" s="10"/>
      <c r="O66" s="10"/>
      <c r="P66" s="10"/>
      <c r="Q66" s="10"/>
      <c r="R66" s="10"/>
      <c r="S66" s="10"/>
      <c r="T66" s="10"/>
    </row>
    <row r="67" spans="1:20" ht="16.350000000000001" customHeight="1">
      <c r="A67" s="10"/>
      <c r="B67" s="10"/>
      <c r="C67" s="10"/>
      <c r="D67" s="10"/>
      <c r="E67" s="10"/>
      <c r="F67" s="10"/>
      <c r="G67" s="10"/>
      <c r="H67" s="10"/>
      <c r="I67" s="10"/>
      <c r="J67" s="10"/>
      <c r="K67" s="10"/>
      <c r="L67" s="10"/>
      <c r="M67" s="10"/>
      <c r="N67" s="10"/>
      <c r="O67" s="10"/>
      <c r="P67" s="10"/>
      <c r="Q67" s="10"/>
      <c r="R67" s="10"/>
      <c r="S67" s="10"/>
      <c r="T67" s="10"/>
    </row>
    <row r="68" spans="1:20" ht="16.350000000000001" customHeight="1">
      <c r="A68" s="10"/>
      <c r="B68" s="10"/>
      <c r="C68" s="10"/>
      <c r="D68" s="10"/>
      <c r="E68" s="10"/>
      <c r="F68" s="10"/>
      <c r="G68" s="10"/>
      <c r="H68" s="10"/>
      <c r="I68" s="10"/>
      <c r="J68" s="10"/>
      <c r="K68" s="10"/>
      <c r="L68" s="10"/>
      <c r="M68" s="10"/>
      <c r="N68" s="10"/>
      <c r="O68" s="10"/>
      <c r="P68" s="10"/>
      <c r="Q68" s="10"/>
      <c r="R68" s="10"/>
      <c r="S68" s="10"/>
      <c r="T68" s="10"/>
    </row>
    <row r="69" spans="1:20" ht="16.350000000000001" customHeight="1">
      <c r="A69" s="10"/>
      <c r="B69" s="10"/>
      <c r="C69" s="10"/>
      <c r="D69" s="10"/>
      <c r="E69" s="10"/>
      <c r="F69" s="10"/>
      <c r="G69" s="10"/>
      <c r="H69" s="10"/>
      <c r="I69" s="10"/>
      <c r="J69" s="10"/>
      <c r="K69" s="10"/>
      <c r="L69" s="10"/>
      <c r="M69" s="10"/>
      <c r="N69" s="10"/>
      <c r="O69" s="10"/>
      <c r="P69" s="10"/>
      <c r="Q69" s="10"/>
      <c r="R69" s="10"/>
      <c r="S69" s="10"/>
      <c r="T69" s="10"/>
    </row>
    <row r="70" spans="1:20" ht="16.350000000000001" customHeight="1">
      <c r="A70" s="10"/>
      <c r="B70" s="10"/>
      <c r="C70" s="10"/>
      <c r="D70" s="10"/>
      <c r="E70" s="10"/>
      <c r="F70" s="10"/>
      <c r="G70" s="10"/>
      <c r="H70" s="10"/>
      <c r="I70" s="10"/>
      <c r="J70" s="10"/>
      <c r="K70" s="10"/>
      <c r="L70" s="10"/>
      <c r="M70" s="10"/>
      <c r="N70" s="10"/>
      <c r="O70" s="10"/>
      <c r="P70" s="10"/>
      <c r="Q70" s="10"/>
      <c r="R70" s="10"/>
      <c r="S70" s="10"/>
      <c r="T70" s="10"/>
    </row>
    <row r="71" spans="1:20" ht="16.350000000000001" customHeight="1">
      <c r="A71" s="10"/>
      <c r="B71" s="10"/>
      <c r="C71" s="10"/>
      <c r="D71" s="10"/>
      <c r="E71" s="10"/>
      <c r="F71" s="10"/>
      <c r="G71" s="10"/>
      <c r="H71" s="10"/>
      <c r="I71" s="10"/>
      <c r="J71" s="10"/>
      <c r="K71" s="10"/>
      <c r="L71" s="10"/>
      <c r="M71" s="10"/>
      <c r="N71" s="10"/>
      <c r="O71" s="10"/>
      <c r="P71" s="10"/>
      <c r="Q71" s="10"/>
      <c r="R71" s="10"/>
      <c r="S71" s="10"/>
      <c r="T71" s="10"/>
    </row>
    <row r="72" spans="1:20" ht="16.350000000000001" customHeight="1">
      <c r="A72" s="10"/>
      <c r="B72" s="10"/>
      <c r="C72" s="10"/>
      <c r="D72" s="10"/>
      <c r="E72" s="10"/>
      <c r="F72" s="10"/>
      <c r="G72" s="10"/>
      <c r="H72" s="10"/>
      <c r="I72" s="10"/>
      <c r="J72" s="10"/>
      <c r="K72" s="10"/>
      <c r="L72" s="10"/>
      <c r="M72" s="10"/>
      <c r="N72" s="10"/>
      <c r="O72" s="10"/>
      <c r="P72" s="10"/>
      <c r="Q72" s="10"/>
      <c r="R72" s="10"/>
      <c r="S72" s="10"/>
      <c r="T72" s="10"/>
    </row>
    <row r="73" spans="1:20" ht="16.350000000000001" customHeight="1">
      <c r="A73" s="10"/>
      <c r="B73" s="10"/>
      <c r="C73" s="10"/>
      <c r="D73" s="10"/>
      <c r="E73" s="10"/>
      <c r="F73" s="10"/>
      <c r="G73" s="10"/>
      <c r="H73" s="10"/>
      <c r="I73" s="10"/>
      <c r="J73" s="10"/>
      <c r="K73" s="10"/>
      <c r="L73" s="10"/>
      <c r="M73" s="10"/>
      <c r="N73" s="10"/>
      <c r="O73" s="10"/>
      <c r="P73" s="10"/>
      <c r="Q73" s="10"/>
      <c r="R73" s="10"/>
      <c r="S73" s="10"/>
      <c r="T73" s="10"/>
    </row>
    <row r="74" spans="1:20" ht="16.350000000000001" customHeight="1">
      <c r="A74" s="10"/>
      <c r="B74" s="10"/>
      <c r="C74" s="10"/>
      <c r="D74" s="10"/>
      <c r="E74" s="10"/>
      <c r="F74" s="10"/>
      <c r="G74" s="10"/>
      <c r="H74" s="10"/>
      <c r="I74" s="10"/>
      <c r="J74" s="10"/>
      <c r="K74" s="10"/>
      <c r="L74" s="10"/>
      <c r="M74" s="10"/>
      <c r="N74" s="10"/>
      <c r="O74" s="10"/>
      <c r="P74" s="10"/>
      <c r="Q74" s="10"/>
      <c r="R74" s="10"/>
      <c r="S74" s="10"/>
      <c r="T74" s="10"/>
    </row>
    <row r="75" spans="1:20" ht="16.350000000000001" customHeight="1">
      <c r="A75" s="10"/>
      <c r="B75" s="10"/>
      <c r="C75" s="10"/>
      <c r="D75" s="10"/>
      <c r="E75" s="10"/>
      <c r="F75" s="10"/>
      <c r="G75" s="10"/>
      <c r="H75" s="10"/>
      <c r="I75" s="10"/>
      <c r="J75" s="10"/>
      <c r="K75" s="10"/>
      <c r="L75" s="10"/>
      <c r="M75" s="10"/>
      <c r="N75" s="10"/>
      <c r="O75" s="10"/>
      <c r="P75" s="10"/>
      <c r="Q75" s="10"/>
      <c r="R75" s="10"/>
      <c r="S75" s="10"/>
      <c r="T75" s="10"/>
    </row>
    <row r="76" spans="1:20" ht="16.350000000000001" customHeight="1">
      <c r="A76" s="10"/>
      <c r="B76" s="10"/>
      <c r="C76" s="10"/>
      <c r="D76" s="10"/>
      <c r="E76" s="10"/>
      <c r="F76" s="10"/>
      <c r="G76" s="10"/>
      <c r="H76" s="10"/>
      <c r="I76" s="10"/>
      <c r="J76" s="10"/>
      <c r="K76" s="10"/>
      <c r="L76" s="10"/>
      <c r="M76" s="10"/>
      <c r="N76" s="10"/>
      <c r="O76" s="10"/>
      <c r="P76" s="10"/>
      <c r="Q76" s="10"/>
      <c r="R76" s="10"/>
      <c r="S76" s="10"/>
      <c r="T76" s="10"/>
    </row>
    <row r="77" spans="1:20" ht="16.350000000000001" customHeight="1">
      <c r="A77" s="10"/>
      <c r="B77" s="10"/>
      <c r="C77" s="10"/>
      <c r="D77" s="10"/>
      <c r="E77" s="10"/>
      <c r="F77" s="10"/>
      <c r="G77" s="10"/>
      <c r="H77" s="10"/>
      <c r="I77" s="10"/>
      <c r="J77" s="10"/>
      <c r="K77" s="10"/>
      <c r="L77" s="10"/>
      <c r="M77" s="10"/>
      <c r="N77" s="10"/>
      <c r="O77" s="10"/>
      <c r="P77" s="10"/>
      <c r="Q77" s="10"/>
      <c r="R77" s="10"/>
      <c r="S77" s="10"/>
      <c r="T77" s="10"/>
    </row>
    <row r="78" spans="1:20" ht="16.350000000000001" customHeight="1">
      <c r="A78" s="10"/>
      <c r="B78" s="10"/>
      <c r="C78" s="10"/>
      <c r="D78" s="10"/>
      <c r="E78" s="10"/>
      <c r="F78" s="10"/>
      <c r="G78" s="10"/>
      <c r="H78" s="10"/>
      <c r="I78" s="10"/>
      <c r="J78" s="10"/>
      <c r="K78" s="10"/>
      <c r="L78" s="10"/>
      <c r="M78" s="10"/>
      <c r="N78" s="10"/>
      <c r="O78" s="10"/>
      <c r="P78" s="10"/>
      <c r="Q78" s="10"/>
      <c r="R78" s="10"/>
      <c r="S78" s="10"/>
      <c r="T78" s="10"/>
    </row>
    <row r="79" spans="1:20" ht="16.350000000000001" customHeight="1">
      <c r="A79" s="10"/>
      <c r="B79" s="10"/>
      <c r="C79" s="10"/>
      <c r="D79" s="10"/>
      <c r="E79" s="10"/>
      <c r="F79" s="10"/>
      <c r="G79" s="10"/>
      <c r="H79" s="10"/>
      <c r="I79" s="10"/>
      <c r="J79" s="10"/>
      <c r="K79" s="10"/>
      <c r="L79" s="10"/>
      <c r="M79" s="10"/>
      <c r="N79" s="10"/>
      <c r="O79" s="10"/>
      <c r="P79" s="10"/>
      <c r="Q79" s="10"/>
      <c r="R79" s="10"/>
      <c r="S79" s="10"/>
      <c r="T79" s="10"/>
    </row>
    <row r="80" spans="1:20" ht="16.350000000000001" customHeight="1">
      <c r="A80" s="10"/>
      <c r="B80" s="10"/>
      <c r="C80" s="10"/>
      <c r="D80" s="10"/>
      <c r="E80" s="10"/>
      <c r="F80" s="10"/>
      <c r="G80" s="10"/>
      <c r="H80" s="10"/>
      <c r="I80" s="10"/>
      <c r="J80" s="10"/>
      <c r="K80" s="10"/>
      <c r="L80" s="10"/>
      <c r="M80" s="10"/>
      <c r="N80" s="10"/>
      <c r="O80" s="10"/>
      <c r="P80" s="10"/>
      <c r="Q80" s="10"/>
      <c r="R80" s="10"/>
      <c r="S80" s="10"/>
      <c r="T80" s="10"/>
    </row>
    <row r="81" spans="1:20" ht="16.350000000000001" customHeight="1">
      <c r="A81" s="10"/>
      <c r="B81" s="10"/>
      <c r="C81" s="10"/>
      <c r="D81" s="10"/>
      <c r="E81" s="10"/>
      <c r="F81" s="10"/>
      <c r="G81" s="10"/>
      <c r="H81" s="10"/>
      <c r="I81" s="10"/>
      <c r="J81" s="10"/>
      <c r="K81" s="10"/>
      <c r="L81" s="10"/>
      <c r="M81" s="10"/>
      <c r="N81" s="10"/>
      <c r="O81" s="10"/>
      <c r="P81" s="10"/>
      <c r="Q81" s="10"/>
      <c r="R81" s="10"/>
      <c r="S81" s="10"/>
      <c r="T81" s="10"/>
    </row>
  </sheetData>
  <mergeCells count="3">
    <mergeCell ref="A1:G1"/>
    <mergeCell ref="A3:B3"/>
    <mergeCell ref="D3:E3"/>
  </mergeCells>
  <phoneticPr fontId="40" type="noConversion"/>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266"/>
  <sheetViews>
    <sheetView showGridLines="0" workbookViewId="0">
      <selection activeCell="L273" sqref="L273"/>
    </sheetView>
  </sheetViews>
  <sheetFormatPr defaultRowHeight="13.5"/>
  <cols>
    <col min="1" max="3" width="6.75" customWidth="1"/>
    <col min="4" max="9" width="8.875" customWidth="1"/>
    <col min="10" max="10" width="13.375" customWidth="1"/>
    <col min="11" max="11" width="8.875" customWidth="1"/>
    <col min="12" max="12" width="12.25" bestFit="1" customWidth="1"/>
    <col min="13" max="15" width="8.875" customWidth="1"/>
    <col min="16" max="20" width="11.125" customWidth="1"/>
    <col min="21" max="256" width="12" customWidth="1"/>
    <col min="257" max="259" width="6.75" customWidth="1"/>
    <col min="260" max="265" width="8.875" customWidth="1"/>
    <col min="266" max="266" width="13.375" customWidth="1"/>
    <col min="267" max="271" width="8.875" customWidth="1"/>
    <col min="272" max="276" width="11.125" customWidth="1"/>
    <col min="277" max="512" width="12" customWidth="1"/>
    <col min="513" max="515" width="6.75" customWidth="1"/>
    <col min="516" max="521" width="8.875" customWidth="1"/>
    <col min="522" max="522" width="13.375" customWidth="1"/>
    <col min="523" max="527" width="8.875" customWidth="1"/>
    <col min="528" max="532" width="11.125" customWidth="1"/>
    <col min="533" max="768" width="12" customWidth="1"/>
    <col min="769" max="771" width="6.75" customWidth="1"/>
    <col min="772" max="777" width="8.875" customWidth="1"/>
    <col min="778" max="778" width="13.375" customWidth="1"/>
    <col min="779" max="783" width="8.875" customWidth="1"/>
    <col min="784" max="788" width="11.125" customWidth="1"/>
    <col min="789" max="1024" width="12" customWidth="1"/>
    <col min="1025" max="1027" width="6.75" customWidth="1"/>
    <col min="1028" max="1033" width="8.875" customWidth="1"/>
    <col min="1034" max="1034" width="13.375" customWidth="1"/>
    <col min="1035" max="1039" width="8.875" customWidth="1"/>
    <col min="1040" max="1044" width="11.125" customWidth="1"/>
    <col min="1045" max="1280" width="12" customWidth="1"/>
    <col min="1281" max="1283" width="6.75" customWidth="1"/>
    <col min="1284" max="1289" width="8.875" customWidth="1"/>
    <col min="1290" max="1290" width="13.375" customWidth="1"/>
    <col min="1291" max="1295" width="8.875" customWidth="1"/>
    <col min="1296" max="1300" width="11.125" customWidth="1"/>
    <col min="1301" max="1536" width="12" customWidth="1"/>
    <col min="1537" max="1539" width="6.75" customWidth="1"/>
    <col min="1540" max="1545" width="8.875" customWidth="1"/>
    <col min="1546" max="1546" width="13.375" customWidth="1"/>
    <col min="1547" max="1551" width="8.875" customWidth="1"/>
    <col min="1552" max="1556" width="11.125" customWidth="1"/>
    <col min="1557" max="1792" width="12" customWidth="1"/>
    <col min="1793" max="1795" width="6.75" customWidth="1"/>
    <col min="1796" max="1801" width="8.875" customWidth="1"/>
    <col min="1802" max="1802" width="13.375" customWidth="1"/>
    <col min="1803" max="1807" width="8.875" customWidth="1"/>
    <col min="1808" max="1812" width="11.125" customWidth="1"/>
    <col min="1813" max="2048" width="12" customWidth="1"/>
    <col min="2049" max="2051" width="6.75" customWidth="1"/>
    <col min="2052" max="2057" width="8.875" customWidth="1"/>
    <col min="2058" max="2058" width="13.375" customWidth="1"/>
    <col min="2059" max="2063" width="8.875" customWidth="1"/>
    <col min="2064" max="2068" width="11.125" customWidth="1"/>
    <col min="2069" max="2304" width="12" customWidth="1"/>
    <col min="2305" max="2307" width="6.75" customWidth="1"/>
    <col min="2308" max="2313" width="8.875" customWidth="1"/>
    <col min="2314" max="2314" width="13.375" customWidth="1"/>
    <col min="2315" max="2319" width="8.875" customWidth="1"/>
    <col min="2320" max="2324" width="11.125" customWidth="1"/>
    <col min="2325" max="2560" width="12" customWidth="1"/>
    <col min="2561" max="2563" width="6.75" customWidth="1"/>
    <col min="2564" max="2569" width="8.875" customWidth="1"/>
    <col min="2570" max="2570" width="13.375" customWidth="1"/>
    <col min="2571" max="2575" width="8.875" customWidth="1"/>
    <col min="2576" max="2580" width="11.125" customWidth="1"/>
    <col min="2581" max="2816" width="12" customWidth="1"/>
    <col min="2817" max="2819" width="6.75" customWidth="1"/>
    <col min="2820" max="2825" width="8.875" customWidth="1"/>
    <col min="2826" max="2826" width="13.375" customWidth="1"/>
    <col min="2827" max="2831" width="8.875" customWidth="1"/>
    <col min="2832" max="2836" width="11.125" customWidth="1"/>
    <col min="2837" max="3072" width="12" customWidth="1"/>
    <col min="3073" max="3075" width="6.75" customWidth="1"/>
    <col min="3076" max="3081" width="8.875" customWidth="1"/>
    <col min="3082" max="3082" width="13.375" customWidth="1"/>
    <col min="3083" max="3087" width="8.875" customWidth="1"/>
    <col min="3088" max="3092" width="11.125" customWidth="1"/>
    <col min="3093" max="3328" width="12" customWidth="1"/>
    <col min="3329" max="3331" width="6.75" customWidth="1"/>
    <col min="3332" max="3337" width="8.875" customWidth="1"/>
    <col min="3338" max="3338" width="13.375" customWidth="1"/>
    <col min="3339" max="3343" width="8.875" customWidth="1"/>
    <col min="3344" max="3348" width="11.125" customWidth="1"/>
    <col min="3349" max="3584" width="12" customWidth="1"/>
    <col min="3585" max="3587" width="6.75" customWidth="1"/>
    <col min="3588" max="3593" width="8.875" customWidth="1"/>
    <col min="3594" max="3594" width="13.375" customWidth="1"/>
    <col min="3595" max="3599" width="8.875" customWidth="1"/>
    <col min="3600" max="3604" width="11.125" customWidth="1"/>
    <col min="3605" max="3840" width="12" customWidth="1"/>
    <col min="3841" max="3843" width="6.75" customWidth="1"/>
    <col min="3844" max="3849" width="8.875" customWidth="1"/>
    <col min="3850" max="3850" width="13.375" customWidth="1"/>
    <col min="3851" max="3855" width="8.875" customWidth="1"/>
    <col min="3856" max="3860" width="11.125" customWidth="1"/>
    <col min="3861" max="4096" width="12" customWidth="1"/>
    <col min="4097" max="4099" width="6.75" customWidth="1"/>
    <col min="4100" max="4105" width="8.875" customWidth="1"/>
    <col min="4106" max="4106" width="13.375" customWidth="1"/>
    <col min="4107" max="4111" width="8.875" customWidth="1"/>
    <col min="4112" max="4116" width="11.125" customWidth="1"/>
    <col min="4117" max="4352" width="12" customWidth="1"/>
    <col min="4353" max="4355" width="6.75" customWidth="1"/>
    <col min="4356" max="4361" width="8.875" customWidth="1"/>
    <col min="4362" max="4362" width="13.375" customWidth="1"/>
    <col min="4363" max="4367" width="8.875" customWidth="1"/>
    <col min="4368" max="4372" width="11.125" customWidth="1"/>
    <col min="4373" max="4608" width="12" customWidth="1"/>
    <col min="4609" max="4611" width="6.75" customWidth="1"/>
    <col min="4612" max="4617" width="8.875" customWidth="1"/>
    <col min="4618" max="4618" width="13.375" customWidth="1"/>
    <col min="4619" max="4623" width="8.875" customWidth="1"/>
    <col min="4624" max="4628" width="11.125" customWidth="1"/>
    <col min="4629" max="4864" width="12" customWidth="1"/>
    <col min="4865" max="4867" width="6.75" customWidth="1"/>
    <col min="4868" max="4873" width="8.875" customWidth="1"/>
    <col min="4874" max="4874" width="13.375" customWidth="1"/>
    <col min="4875" max="4879" width="8.875" customWidth="1"/>
    <col min="4880" max="4884" width="11.125" customWidth="1"/>
    <col min="4885" max="5120" width="12" customWidth="1"/>
    <col min="5121" max="5123" width="6.75" customWidth="1"/>
    <col min="5124" max="5129" width="8.875" customWidth="1"/>
    <col min="5130" max="5130" width="13.375" customWidth="1"/>
    <col min="5131" max="5135" width="8.875" customWidth="1"/>
    <col min="5136" max="5140" width="11.125" customWidth="1"/>
    <col min="5141" max="5376" width="12" customWidth="1"/>
    <col min="5377" max="5379" width="6.75" customWidth="1"/>
    <col min="5380" max="5385" width="8.875" customWidth="1"/>
    <col min="5386" max="5386" width="13.375" customWidth="1"/>
    <col min="5387" max="5391" width="8.875" customWidth="1"/>
    <col min="5392" max="5396" width="11.125" customWidth="1"/>
    <col min="5397" max="5632" width="12" customWidth="1"/>
    <col min="5633" max="5635" width="6.75" customWidth="1"/>
    <col min="5636" max="5641" width="8.875" customWidth="1"/>
    <col min="5642" max="5642" width="13.375" customWidth="1"/>
    <col min="5643" max="5647" width="8.875" customWidth="1"/>
    <col min="5648" max="5652" width="11.125" customWidth="1"/>
    <col min="5653" max="5888" width="12" customWidth="1"/>
    <col min="5889" max="5891" width="6.75" customWidth="1"/>
    <col min="5892" max="5897" width="8.875" customWidth="1"/>
    <col min="5898" max="5898" width="13.375" customWidth="1"/>
    <col min="5899" max="5903" width="8.875" customWidth="1"/>
    <col min="5904" max="5908" width="11.125" customWidth="1"/>
    <col min="5909" max="6144" width="12" customWidth="1"/>
    <col min="6145" max="6147" width="6.75" customWidth="1"/>
    <col min="6148" max="6153" width="8.875" customWidth="1"/>
    <col min="6154" max="6154" width="13.375" customWidth="1"/>
    <col min="6155" max="6159" width="8.875" customWidth="1"/>
    <col min="6160" max="6164" width="11.125" customWidth="1"/>
    <col min="6165" max="6400" width="12" customWidth="1"/>
    <col min="6401" max="6403" width="6.75" customWidth="1"/>
    <col min="6404" max="6409" width="8.875" customWidth="1"/>
    <col min="6410" max="6410" width="13.375" customWidth="1"/>
    <col min="6411" max="6415" width="8.875" customWidth="1"/>
    <col min="6416" max="6420" width="11.125" customWidth="1"/>
    <col min="6421" max="6656" width="12" customWidth="1"/>
    <col min="6657" max="6659" width="6.75" customWidth="1"/>
    <col min="6660" max="6665" width="8.875" customWidth="1"/>
    <col min="6666" max="6666" width="13.375" customWidth="1"/>
    <col min="6667" max="6671" width="8.875" customWidth="1"/>
    <col min="6672" max="6676" width="11.125" customWidth="1"/>
    <col min="6677" max="6912" width="12" customWidth="1"/>
    <col min="6913" max="6915" width="6.75" customWidth="1"/>
    <col min="6916" max="6921" width="8.875" customWidth="1"/>
    <col min="6922" max="6922" width="13.375" customWidth="1"/>
    <col min="6923" max="6927" width="8.875" customWidth="1"/>
    <col min="6928" max="6932" width="11.125" customWidth="1"/>
    <col min="6933" max="7168" width="12" customWidth="1"/>
    <col min="7169" max="7171" width="6.75" customWidth="1"/>
    <col min="7172" max="7177" width="8.875" customWidth="1"/>
    <col min="7178" max="7178" width="13.375" customWidth="1"/>
    <col min="7179" max="7183" width="8.875" customWidth="1"/>
    <col min="7184" max="7188" width="11.125" customWidth="1"/>
    <col min="7189" max="7424" width="12" customWidth="1"/>
    <col min="7425" max="7427" width="6.75" customWidth="1"/>
    <col min="7428" max="7433" width="8.875" customWidth="1"/>
    <col min="7434" max="7434" width="13.375" customWidth="1"/>
    <col min="7435" max="7439" width="8.875" customWidth="1"/>
    <col min="7440" max="7444" width="11.125" customWidth="1"/>
    <col min="7445" max="7680" width="12" customWidth="1"/>
    <col min="7681" max="7683" width="6.75" customWidth="1"/>
    <col min="7684" max="7689" width="8.875" customWidth="1"/>
    <col min="7690" max="7690" width="13.375" customWidth="1"/>
    <col min="7691" max="7695" width="8.875" customWidth="1"/>
    <col min="7696" max="7700" width="11.125" customWidth="1"/>
    <col min="7701" max="7936" width="12" customWidth="1"/>
    <col min="7937" max="7939" width="6.75" customWidth="1"/>
    <col min="7940" max="7945" width="8.875" customWidth="1"/>
    <col min="7946" max="7946" width="13.375" customWidth="1"/>
    <col min="7947" max="7951" width="8.875" customWidth="1"/>
    <col min="7952" max="7956" width="11.125" customWidth="1"/>
    <col min="7957" max="8192" width="12" customWidth="1"/>
    <col min="8193" max="8195" width="6.75" customWidth="1"/>
    <col min="8196" max="8201" width="8.875" customWidth="1"/>
    <col min="8202" max="8202" width="13.375" customWidth="1"/>
    <col min="8203" max="8207" width="8.875" customWidth="1"/>
    <col min="8208" max="8212" width="11.125" customWidth="1"/>
    <col min="8213" max="8448" width="12" customWidth="1"/>
    <col min="8449" max="8451" width="6.75" customWidth="1"/>
    <col min="8452" max="8457" width="8.875" customWidth="1"/>
    <col min="8458" max="8458" width="13.375" customWidth="1"/>
    <col min="8459" max="8463" width="8.875" customWidth="1"/>
    <col min="8464" max="8468" width="11.125" customWidth="1"/>
    <col min="8469" max="8704" width="12" customWidth="1"/>
    <col min="8705" max="8707" width="6.75" customWidth="1"/>
    <col min="8708" max="8713" width="8.875" customWidth="1"/>
    <col min="8714" max="8714" width="13.375" customWidth="1"/>
    <col min="8715" max="8719" width="8.875" customWidth="1"/>
    <col min="8720" max="8724" width="11.125" customWidth="1"/>
    <col min="8725" max="8960" width="12" customWidth="1"/>
    <col min="8961" max="8963" width="6.75" customWidth="1"/>
    <col min="8964" max="8969" width="8.875" customWidth="1"/>
    <col min="8970" max="8970" width="13.375" customWidth="1"/>
    <col min="8971" max="8975" width="8.875" customWidth="1"/>
    <col min="8976" max="8980" width="11.125" customWidth="1"/>
    <col min="8981" max="9216" width="12" customWidth="1"/>
    <col min="9217" max="9219" width="6.75" customWidth="1"/>
    <col min="9220" max="9225" width="8.875" customWidth="1"/>
    <col min="9226" max="9226" width="13.375" customWidth="1"/>
    <col min="9227" max="9231" width="8.875" customWidth="1"/>
    <col min="9232" max="9236" width="11.125" customWidth="1"/>
    <col min="9237" max="9472" width="12" customWidth="1"/>
    <col min="9473" max="9475" width="6.75" customWidth="1"/>
    <col min="9476" max="9481" width="8.875" customWidth="1"/>
    <col min="9482" max="9482" width="13.375" customWidth="1"/>
    <col min="9483" max="9487" width="8.875" customWidth="1"/>
    <col min="9488" max="9492" width="11.125" customWidth="1"/>
    <col min="9493" max="9728" width="12" customWidth="1"/>
    <col min="9729" max="9731" width="6.75" customWidth="1"/>
    <col min="9732" max="9737" width="8.875" customWidth="1"/>
    <col min="9738" max="9738" width="13.375" customWidth="1"/>
    <col min="9739" max="9743" width="8.875" customWidth="1"/>
    <col min="9744" max="9748" width="11.125" customWidth="1"/>
    <col min="9749" max="9984" width="12" customWidth="1"/>
    <col min="9985" max="9987" width="6.75" customWidth="1"/>
    <col min="9988" max="9993" width="8.875" customWidth="1"/>
    <col min="9994" max="9994" width="13.375" customWidth="1"/>
    <col min="9995" max="9999" width="8.875" customWidth="1"/>
    <col min="10000" max="10004" width="11.125" customWidth="1"/>
    <col min="10005" max="10240" width="12" customWidth="1"/>
    <col min="10241" max="10243" width="6.75" customWidth="1"/>
    <col min="10244" max="10249" width="8.875" customWidth="1"/>
    <col min="10250" max="10250" width="13.375" customWidth="1"/>
    <col min="10251" max="10255" width="8.875" customWidth="1"/>
    <col min="10256" max="10260" width="11.125" customWidth="1"/>
    <col min="10261" max="10496" width="12" customWidth="1"/>
    <col min="10497" max="10499" width="6.75" customWidth="1"/>
    <col min="10500" max="10505" width="8.875" customWidth="1"/>
    <col min="10506" max="10506" width="13.375" customWidth="1"/>
    <col min="10507" max="10511" width="8.875" customWidth="1"/>
    <col min="10512" max="10516" width="11.125" customWidth="1"/>
    <col min="10517" max="10752" width="12" customWidth="1"/>
    <col min="10753" max="10755" width="6.75" customWidth="1"/>
    <col min="10756" max="10761" width="8.875" customWidth="1"/>
    <col min="10762" max="10762" width="13.375" customWidth="1"/>
    <col min="10763" max="10767" width="8.875" customWidth="1"/>
    <col min="10768" max="10772" width="11.125" customWidth="1"/>
    <col min="10773" max="11008" width="12" customWidth="1"/>
    <col min="11009" max="11011" width="6.75" customWidth="1"/>
    <col min="11012" max="11017" width="8.875" customWidth="1"/>
    <col min="11018" max="11018" width="13.375" customWidth="1"/>
    <col min="11019" max="11023" width="8.875" customWidth="1"/>
    <col min="11024" max="11028" width="11.125" customWidth="1"/>
    <col min="11029" max="11264" width="12" customWidth="1"/>
    <col min="11265" max="11267" width="6.75" customWidth="1"/>
    <col min="11268" max="11273" width="8.875" customWidth="1"/>
    <col min="11274" max="11274" width="13.375" customWidth="1"/>
    <col min="11275" max="11279" width="8.875" customWidth="1"/>
    <col min="11280" max="11284" width="11.125" customWidth="1"/>
    <col min="11285" max="11520" width="12" customWidth="1"/>
    <col min="11521" max="11523" width="6.75" customWidth="1"/>
    <col min="11524" max="11529" width="8.875" customWidth="1"/>
    <col min="11530" max="11530" width="13.375" customWidth="1"/>
    <col min="11531" max="11535" width="8.875" customWidth="1"/>
    <col min="11536" max="11540" width="11.125" customWidth="1"/>
    <col min="11541" max="11776" width="12" customWidth="1"/>
    <col min="11777" max="11779" width="6.75" customWidth="1"/>
    <col min="11780" max="11785" width="8.875" customWidth="1"/>
    <col min="11786" max="11786" width="13.375" customWidth="1"/>
    <col min="11787" max="11791" width="8.875" customWidth="1"/>
    <col min="11792" max="11796" width="11.125" customWidth="1"/>
    <col min="11797" max="12032" width="12" customWidth="1"/>
    <col min="12033" max="12035" width="6.75" customWidth="1"/>
    <col min="12036" max="12041" width="8.875" customWidth="1"/>
    <col min="12042" max="12042" width="13.375" customWidth="1"/>
    <col min="12043" max="12047" width="8.875" customWidth="1"/>
    <col min="12048" max="12052" width="11.125" customWidth="1"/>
    <col min="12053" max="12288" width="12" customWidth="1"/>
    <col min="12289" max="12291" width="6.75" customWidth="1"/>
    <col min="12292" max="12297" width="8.875" customWidth="1"/>
    <col min="12298" max="12298" width="13.375" customWidth="1"/>
    <col min="12299" max="12303" width="8.875" customWidth="1"/>
    <col min="12304" max="12308" width="11.125" customWidth="1"/>
    <col min="12309" max="12544" width="12" customWidth="1"/>
    <col min="12545" max="12547" width="6.75" customWidth="1"/>
    <col min="12548" max="12553" width="8.875" customWidth="1"/>
    <col min="12554" max="12554" width="13.375" customWidth="1"/>
    <col min="12555" max="12559" width="8.875" customWidth="1"/>
    <col min="12560" max="12564" width="11.125" customWidth="1"/>
    <col min="12565" max="12800" width="12" customWidth="1"/>
    <col min="12801" max="12803" width="6.75" customWidth="1"/>
    <col min="12804" max="12809" width="8.875" customWidth="1"/>
    <col min="12810" max="12810" width="13.375" customWidth="1"/>
    <col min="12811" max="12815" width="8.875" customWidth="1"/>
    <col min="12816" max="12820" width="11.125" customWidth="1"/>
    <col min="12821" max="13056" width="12" customWidth="1"/>
    <col min="13057" max="13059" width="6.75" customWidth="1"/>
    <col min="13060" max="13065" width="8.875" customWidth="1"/>
    <col min="13066" max="13066" width="13.375" customWidth="1"/>
    <col min="13067" max="13071" width="8.875" customWidth="1"/>
    <col min="13072" max="13076" width="11.125" customWidth="1"/>
    <col min="13077" max="13312" width="12" customWidth="1"/>
    <col min="13313" max="13315" width="6.75" customWidth="1"/>
    <col min="13316" max="13321" width="8.875" customWidth="1"/>
    <col min="13322" max="13322" width="13.375" customWidth="1"/>
    <col min="13323" max="13327" width="8.875" customWidth="1"/>
    <col min="13328" max="13332" width="11.125" customWidth="1"/>
    <col min="13333" max="13568" width="12" customWidth="1"/>
    <col min="13569" max="13571" width="6.75" customWidth="1"/>
    <col min="13572" max="13577" width="8.875" customWidth="1"/>
    <col min="13578" max="13578" width="13.375" customWidth="1"/>
    <col min="13579" max="13583" width="8.875" customWidth="1"/>
    <col min="13584" max="13588" width="11.125" customWidth="1"/>
    <col min="13589" max="13824" width="12" customWidth="1"/>
    <col min="13825" max="13827" width="6.75" customWidth="1"/>
    <col min="13828" max="13833" width="8.875" customWidth="1"/>
    <col min="13834" max="13834" width="13.375" customWidth="1"/>
    <col min="13835" max="13839" width="8.875" customWidth="1"/>
    <col min="13840" max="13844" width="11.125" customWidth="1"/>
    <col min="13845" max="14080" width="12" customWidth="1"/>
    <col min="14081" max="14083" width="6.75" customWidth="1"/>
    <col min="14084" max="14089" width="8.875" customWidth="1"/>
    <col min="14090" max="14090" width="13.375" customWidth="1"/>
    <col min="14091" max="14095" width="8.875" customWidth="1"/>
    <col min="14096" max="14100" width="11.125" customWidth="1"/>
    <col min="14101" max="14336" width="12" customWidth="1"/>
    <col min="14337" max="14339" width="6.75" customWidth="1"/>
    <col min="14340" max="14345" width="8.875" customWidth="1"/>
    <col min="14346" max="14346" width="13.375" customWidth="1"/>
    <col min="14347" max="14351" width="8.875" customWidth="1"/>
    <col min="14352" max="14356" width="11.125" customWidth="1"/>
    <col min="14357" max="14592" width="12" customWidth="1"/>
    <col min="14593" max="14595" width="6.75" customWidth="1"/>
    <col min="14596" max="14601" width="8.875" customWidth="1"/>
    <col min="14602" max="14602" width="13.375" customWidth="1"/>
    <col min="14603" max="14607" width="8.875" customWidth="1"/>
    <col min="14608" max="14612" width="11.125" customWidth="1"/>
    <col min="14613" max="14848" width="12" customWidth="1"/>
    <col min="14849" max="14851" width="6.75" customWidth="1"/>
    <col min="14852" max="14857" width="8.875" customWidth="1"/>
    <col min="14858" max="14858" width="13.375" customWidth="1"/>
    <col min="14859" max="14863" width="8.875" customWidth="1"/>
    <col min="14864" max="14868" width="11.125" customWidth="1"/>
    <col min="14869" max="15104" width="12" customWidth="1"/>
    <col min="15105" max="15107" width="6.75" customWidth="1"/>
    <col min="15108" max="15113" width="8.875" customWidth="1"/>
    <col min="15114" max="15114" width="13.375" customWidth="1"/>
    <col min="15115" max="15119" width="8.875" customWidth="1"/>
    <col min="15120" max="15124" width="11.125" customWidth="1"/>
    <col min="15125" max="15360" width="12" customWidth="1"/>
    <col min="15361" max="15363" width="6.75" customWidth="1"/>
    <col min="15364" max="15369" width="8.875" customWidth="1"/>
    <col min="15370" max="15370" width="13.375" customWidth="1"/>
    <col min="15371" max="15375" width="8.875" customWidth="1"/>
    <col min="15376" max="15380" width="11.125" customWidth="1"/>
    <col min="15381" max="15616" width="12" customWidth="1"/>
    <col min="15617" max="15619" width="6.75" customWidth="1"/>
    <col min="15620" max="15625" width="8.875" customWidth="1"/>
    <col min="15626" max="15626" width="13.375" customWidth="1"/>
    <col min="15627" max="15631" width="8.875" customWidth="1"/>
    <col min="15632" max="15636" width="11.125" customWidth="1"/>
    <col min="15637" max="15872" width="12" customWidth="1"/>
    <col min="15873" max="15875" width="6.75" customWidth="1"/>
    <col min="15876" max="15881" width="8.875" customWidth="1"/>
    <col min="15882" max="15882" width="13.375" customWidth="1"/>
    <col min="15883" max="15887" width="8.875" customWidth="1"/>
    <col min="15888" max="15892" width="11.125" customWidth="1"/>
    <col min="15893" max="16128" width="12" customWidth="1"/>
    <col min="16129" max="16131" width="6.75" customWidth="1"/>
    <col min="16132" max="16137" width="8.875" customWidth="1"/>
    <col min="16138" max="16138" width="13.375" customWidth="1"/>
    <col min="16139" max="16143" width="8.875" customWidth="1"/>
    <col min="16144" max="16148" width="11.125" customWidth="1"/>
    <col min="16149" max="16384" width="12" customWidth="1"/>
  </cols>
  <sheetData>
    <row r="1" spans="1:20" ht="25.5" customHeight="1">
      <c r="A1" s="324" t="s">
        <v>914</v>
      </c>
      <c r="B1" s="324" t="s">
        <v>914</v>
      </c>
      <c r="C1" s="324" t="s">
        <v>914</v>
      </c>
      <c r="D1" s="324" t="s">
        <v>914</v>
      </c>
      <c r="E1" s="324" t="s">
        <v>914</v>
      </c>
      <c r="F1" s="324" t="s">
        <v>914</v>
      </c>
      <c r="G1" s="324" t="s">
        <v>914</v>
      </c>
      <c r="H1" s="324" t="s">
        <v>914</v>
      </c>
      <c r="I1" s="324" t="s">
        <v>914</v>
      </c>
      <c r="J1" s="324" t="s">
        <v>914</v>
      </c>
      <c r="K1" s="324" t="s">
        <v>914</v>
      </c>
      <c r="L1" s="324" t="s">
        <v>914</v>
      </c>
      <c r="M1" s="240"/>
      <c r="N1" s="240"/>
      <c r="O1" s="240"/>
      <c r="P1" s="6"/>
      <c r="Q1" s="6"/>
      <c r="R1" s="6"/>
      <c r="S1" s="6"/>
      <c r="T1" s="6"/>
    </row>
    <row r="2" spans="1:20" ht="19.899999999999999" customHeight="1">
      <c r="A2" s="325" t="s">
        <v>915</v>
      </c>
      <c r="B2" s="325" t="s">
        <v>915</v>
      </c>
      <c r="C2" s="326" t="s">
        <v>916</v>
      </c>
      <c r="D2" s="326" t="s">
        <v>916</v>
      </c>
      <c r="E2" s="1" t="s">
        <v>917</v>
      </c>
      <c r="F2" s="241" t="s">
        <v>918</v>
      </c>
      <c r="G2" s="1" t="s">
        <v>919</v>
      </c>
      <c r="H2" s="326" t="s">
        <v>1027</v>
      </c>
      <c r="I2" s="326" t="s">
        <v>1027</v>
      </c>
      <c r="J2" s="1" t="s">
        <v>920</v>
      </c>
      <c r="K2" s="241" t="s">
        <v>921</v>
      </c>
      <c r="L2" s="240"/>
      <c r="M2" s="6"/>
      <c r="N2" s="240"/>
      <c r="O2" s="240"/>
      <c r="P2" s="6"/>
      <c r="Q2" s="6"/>
      <c r="R2" s="6"/>
      <c r="S2" s="6"/>
      <c r="T2" s="6"/>
    </row>
    <row r="3" spans="1:20" ht="7.15" customHeight="1">
      <c r="A3" s="2"/>
      <c r="B3" s="2"/>
      <c r="C3" s="2"/>
      <c r="D3" s="2"/>
      <c r="E3" s="2"/>
      <c r="F3" s="2"/>
      <c r="G3" s="2"/>
      <c r="H3" s="2"/>
      <c r="I3" s="2"/>
      <c r="J3" s="2"/>
      <c r="K3" s="2"/>
      <c r="L3" s="2"/>
      <c r="M3" s="2"/>
      <c r="N3" s="2"/>
      <c r="O3" s="2"/>
      <c r="P3" s="6"/>
      <c r="Q3" s="6"/>
      <c r="R3" s="6"/>
      <c r="S3" s="6"/>
      <c r="T3" s="6"/>
    </row>
    <row r="4" spans="1:20" ht="15.6" customHeight="1">
      <c r="A4" s="327" t="s">
        <v>922</v>
      </c>
      <c r="B4" s="327" t="s">
        <v>923</v>
      </c>
      <c r="C4" s="327" t="s">
        <v>924</v>
      </c>
      <c r="D4" s="327" t="s">
        <v>925</v>
      </c>
      <c r="E4" s="327" t="s">
        <v>926</v>
      </c>
      <c r="F4" s="327" t="s">
        <v>927</v>
      </c>
      <c r="G4" s="327" t="s">
        <v>928</v>
      </c>
      <c r="H4" s="327" t="s">
        <v>929</v>
      </c>
      <c r="I4" s="327" t="s">
        <v>930</v>
      </c>
      <c r="J4" s="327" t="s">
        <v>931</v>
      </c>
      <c r="K4" s="242" t="s">
        <v>932</v>
      </c>
      <c r="L4" s="242" t="s">
        <v>933</v>
      </c>
      <c r="M4" s="6"/>
      <c r="N4" s="6"/>
      <c r="O4" s="6"/>
      <c r="P4" s="6"/>
      <c r="Q4" s="6"/>
      <c r="R4" s="6"/>
      <c r="S4" s="6"/>
      <c r="T4" s="6"/>
    </row>
    <row r="5" spans="1:20" ht="15.6" customHeight="1">
      <c r="A5" s="327" t="s">
        <v>922</v>
      </c>
      <c r="B5" s="327" t="s">
        <v>923</v>
      </c>
      <c r="C5" s="327" t="s">
        <v>924</v>
      </c>
      <c r="D5" s="327" t="s">
        <v>925</v>
      </c>
      <c r="E5" s="327" t="s">
        <v>926</v>
      </c>
      <c r="F5" s="327" t="s">
        <v>927</v>
      </c>
      <c r="G5" s="327" t="s">
        <v>928</v>
      </c>
      <c r="H5" s="327" t="s">
        <v>929</v>
      </c>
      <c r="I5" s="327" t="s">
        <v>930</v>
      </c>
      <c r="J5" s="327" t="s">
        <v>931</v>
      </c>
      <c r="K5" s="242" t="s">
        <v>918</v>
      </c>
      <c r="L5" s="242" t="s">
        <v>918</v>
      </c>
      <c r="M5" s="6"/>
      <c r="N5" s="6"/>
      <c r="O5" s="6"/>
      <c r="P5" s="6"/>
      <c r="Q5" s="6"/>
      <c r="R5" s="6"/>
      <c r="S5" s="6"/>
      <c r="T5" s="6"/>
    </row>
    <row r="6" spans="1:20" ht="12.75" hidden="1" customHeight="1">
      <c r="A6" s="3" t="s">
        <v>934</v>
      </c>
      <c r="B6" s="3" t="s">
        <v>935</v>
      </c>
      <c r="C6" s="3" t="s">
        <v>936</v>
      </c>
      <c r="D6" s="4" t="s">
        <v>937</v>
      </c>
      <c r="E6" s="5">
        <v>1</v>
      </c>
      <c r="F6" s="4" t="s">
        <v>938</v>
      </c>
      <c r="G6" s="3" t="s">
        <v>939</v>
      </c>
      <c r="H6" s="4" t="s">
        <v>66</v>
      </c>
      <c r="I6" s="3" t="s">
        <v>13</v>
      </c>
      <c r="J6" s="4" t="s">
        <v>940</v>
      </c>
      <c r="K6" s="7"/>
      <c r="L6" s="8">
        <v>-65850</v>
      </c>
      <c r="M6" s="6"/>
      <c r="N6" s="6"/>
      <c r="O6" s="6"/>
      <c r="P6" s="6"/>
      <c r="Q6" s="6"/>
      <c r="R6" s="6"/>
      <c r="S6" s="6"/>
      <c r="T6" s="6"/>
    </row>
    <row r="7" spans="1:20" ht="12.75" hidden="1" customHeight="1">
      <c r="A7" s="3" t="s">
        <v>934</v>
      </c>
      <c r="B7" s="3" t="s">
        <v>935</v>
      </c>
      <c r="C7" s="3" t="s">
        <v>936</v>
      </c>
      <c r="D7" s="4" t="s">
        <v>937</v>
      </c>
      <c r="E7" s="5">
        <v>2</v>
      </c>
      <c r="F7" s="4" t="s">
        <v>938</v>
      </c>
      <c r="G7" s="3" t="s">
        <v>939</v>
      </c>
      <c r="H7" s="4" t="s">
        <v>66</v>
      </c>
      <c r="I7" s="3" t="s">
        <v>4</v>
      </c>
      <c r="J7" s="4" t="s">
        <v>940</v>
      </c>
      <c r="K7" s="7"/>
      <c r="L7" s="8">
        <v>65850</v>
      </c>
      <c r="M7" s="6"/>
      <c r="N7" s="6"/>
      <c r="O7" s="6"/>
      <c r="P7" s="6"/>
      <c r="Q7" s="6"/>
      <c r="R7" s="6"/>
      <c r="S7" s="6"/>
      <c r="T7" s="6"/>
    </row>
    <row r="8" spans="1:20" ht="12.75" hidden="1" customHeight="1">
      <c r="A8" s="3" t="s">
        <v>934</v>
      </c>
      <c r="B8" s="3" t="s">
        <v>935</v>
      </c>
      <c r="C8" s="3" t="s">
        <v>936</v>
      </c>
      <c r="D8" s="4" t="s">
        <v>937</v>
      </c>
      <c r="E8" s="5">
        <v>3</v>
      </c>
      <c r="F8" s="4" t="s">
        <v>941</v>
      </c>
      <c r="G8" s="3" t="s">
        <v>939</v>
      </c>
      <c r="H8" s="4" t="s">
        <v>66</v>
      </c>
      <c r="I8" s="3" t="s">
        <v>12</v>
      </c>
      <c r="J8" s="4" t="s">
        <v>940</v>
      </c>
      <c r="K8" s="7"/>
      <c r="L8" s="8">
        <v>-384657.53</v>
      </c>
      <c r="M8" s="6"/>
      <c r="N8" s="6"/>
      <c r="O8" s="6"/>
      <c r="P8" s="6"/>
      <c r="Q8" s="6"/>
      <c r="R8" s="6"/>
      <c r="S8" s="6"/>
      <c r="T8" s="6"/>
    </row>
    <row r="9" spans="1:20" ht="12.75" hidden="1" customHeight="1">
      <c r="A9" s="3" t="s">
        <v>934</v>
      </c>
      <c r="B9" s="3" t="s">
        <v>935</v>
      </c>
      <c r="C9" s="3" t="s">
        <v>936</v>
      </c>
      <c r="D9" s="4" t="s">
        <v>937</v>
      </c>
      <c r="E9" s="5">
        <v>4</v>
      </c>
      <c r="F9" s="4" t="s">
        <v>941</v>
      </c>
      <c r="G9" s="3" t="s">
        <v>939</v>
      </c>
      <c r="H9" s="4" t="s">
        <v>66</v>
      </c>
      <c r="I9" s="3" t="s">
        <v>4</v>
      </c>
      <c r="J9" s="4" t="s">
        <v>940</v>
      </c>
      <c r="K9" s="7"/>
      <c r="L9" s="8">
        <v>384657.53</v>
      </c>
      <c r="M9" s="6"/>
      <c r="N9" s="6"/>
      <c r="O9" s="6"/>
      <c r="P9" s="6"/>
      <c r="Q9" s="6"/>
      <c r="R9" s="6"/>
      <c r="S9" s="6"/>
      <c r="T9" s="6"/>
    </row>
    <row r="10" spans="1:20" ht="12.75" hidden="1" customHeight="1">
      <c r="A10" s="3" t="s">
        <v>934</v>
      </c>
      <c r="B10" s="3" t="s">
        <v>935</v>
      </c>
      <c r="C10" s="3" t="s">
        <v>936</v>
      </c>
      <c r="D10" s="4" t="s">
        <v>937</v>
      </c>
      <c r="E10" s="5">
        <v>5</v>
      </c>
      <c r="F10" s="4" t="s">
        <v>942</v>
      </c>
      <c r="G10" s="3" t="s">
        <v>943</v>
      </c>
      <c r="H10" s="4" t="s">
        <v>944</v>
      </c>
      <c r="I10" s="3" t="s">
        <v>12</v>
      </c>
      <c r="J10" s="4" t="s">
        <v>945</v>
      </c>
      <c r="K10" s="7"/>
      <c r="L10" s="8">
        <v>-307893.51</v>
      </c>
      <c r="M10" s="6"/>
      <c r="N10" s="6"/>
      <c r="O10" s="6"/>
      <c r="P10" s="6"/>
      <c r="Q10" s="6"/>
      <c r="R10" s="6"/>
      <c r="S10" s="6"/>
      <c r="T10" s="6"/>
    </row>
    <row r="11" spans="1:20" ht="12.75" hidden="1" customHeight="1">
      <c r="A11" s="3" t="s">
        <v>934</v>
      </c>
      <c r="B11" s="3" t="s">
        <v>935</v>
      </c>
      <c r="C11" s="3" t="s">
        <v>936</v>
      </c>
      <c r="D11" s="4" t="s">
        <v>937</v>
      </c>
      <c r="E11" s="5">
        <v>6</v>
      </c>
      <c r="F11" s="4" t="s">
        <v>942</v>
      </c>
      <c r="G11" s="3" t="s">
        <v>943</v>
      </c>
      <c r="H11" s="4" t="s">
        <v>944</v>
      </c>
      <c r="I11" s="3" t="s">
        <v>15</v>
      </c>
      <c r="J11" s="4" t="s">
        <v>945</v>
      </c>
      <c r="K11" s="7"/>
      <c r="L11" s="8">
        <v>153946.76</v>
      </c>
      <c r="M11" s="6"/>
      <c r="N11" s="6"/>
      <c r="O11" s="6"/>
      <c r="P11" s="6"/>
      <c r="Q11" s="6"/>
      <c r="R11" s="6"/>
      <c r="S11" s="6"/>
      <c r="T11" s="6"/>
    </row>
    <row r="12" spans="1:20" ht="12.75" hidden="1" customHeight="1">
      <c r="A12" s="3" t="s">
        <v>934</v>
      </c>
      <c r="B12" s="3" t="s">
        <v>935</v>
      </c>
      <c r="C12" s="3" t="s">
        <v>936</v>
      </c>
      <c r="D12" s="4" t="s">
        <v>937</v>
      </c>
      <c r="E12" s="5">
        <v>7</v>
      </c>
      <c r="F12" s="4" t="s">
        <v>942</v>
      </c>
      <c r="G12" s="3" t="s">
        <v>943</v>
      </c>
      <c r="H12" s="4" t="s">
        <v>944</v>
      </c>
      <c r="I12" s="3" t="s">
        <v>14</v>
      </c>
      <c r="J12" s="4" t="s">
        <v>945</v>
      </c>
      <c r="K12" s="7"/>
      <c r="L12" s="8">
        <v>153946.75</v>
      </c>
      <c r="M12" s="6"/>
      <c r="N12" s="6"/>
      <c r="O12" s="6"/>
      <c r="P12" s="6"/>
      <c r="Q12" s="6"/>
      <c r="R12" s="6"/>
      <c r="S12" s="6"/>
      <c r="T12" s="6"/>
    </row>
    <row r="13" spans="1:20" ht="12.75" hidden="1" customHeight="1">
      <c r="A13" s="3" t="s">
        <v>934</v>
      </c>
      <c r="B13" s="3" t="s">
        <v>935</v>
      </c>
      <c r="C13" s="3" t="s">
        <v>936</v>
      </c>
      <c r="D13" s="4" t="s">
        <v>946</v>
      </c>
      <c r="E13" s="5">
        <v>1</v>
      </c>
      <c r="F13" s="4" t="s">
        <v>947</v>
      </c>
      <c r="G13" s="3" t="s">
        <v>948</v>
      </c>
      <c r="H13" s="4" t="s">
        <v>949</v>
      </c>
      <c r="I13" s="3" t="s">
        <v>22</v>
      </c>
      <c r="J13" s="4" t="s">
        <v>940</v>
      </c>
      <c r="K13" s="7"/>
      <c r="L13" s="8">
        <v>-188679.25</v>
      </c>
      <c r="M13" s="6"/>
      <c r="N13" s="6"/>
      <c r="O13" s="6"/>
      <c r="P13" s="6"/>
      <c r="Q13" s="6"/>
      <c r="R13" s="6"/>
      <c r="S13" s="6"/>
      <c r="T13" s="6"/>
    </row>
    <row r="14" spans="1:20" ht="12.75" hidden="1" customHeight="1">
      <c r="A14" s="3" t="s">
        <v>934</v>
      </c>
      <c r="B14" s="3" t="s">
        <v>935</v>
      </c>
      <c r="C14" s="3" t="s">
        <v>936</v>
      </c>
      <c r="D14" s="4" t="s">
        <v>946</v>
      </c>
      <c r="E14" s="5">
        <v>2</v>
      </c>
      <c r="F14" s="4" t="s">
        <v>947</v>
      </c>
      <c r="G14" s="3" t="s">
        <v>948</v>
      </c>
      <c r="H14" s="4" t="s">
        <v>949</v>
      </c>
      <c r="I14" s="3" t="s">
        <v>1114</v>
      </c>
      <c r="J14" s="4" t="s">
        <v>940</v>
      </c>
      <c r="K14" s="7"/>
      <c r="L14" s="8">
        <v>188679.25</v>
      </c>
      <c r="M14" s="6"/>
      <c r="N14" s="6"/>
      <c r="O14" s="6"/>
      <c r="P14" s="6"/>
      <c r="Q14" s="6"/>
      <c r="R14" s="6"/>
      <c r="S14" s="6"/>
      <c r="T14" s="6"/>
    </row>
    <row r="15" spans="1:20" ht="12.75" hidden="1" customHeight="1">
      <c r="A15" s="3" t="s">
        <v>934</v>
      </c>
      <c r="B15" s="3" t="s">
        <v>935</v>
      </c>
      <c r="C15" s="3" t="s">
        <v>936</v>
      </c>
      <c r="D15" s="4" t="s">
        <v>946</v>
      </c>
      <c r="E15" s="5">
        <v>3</v>
      </c>
      <c r="F15" s="4" t="s">
        <v>950</v>
      </c>
      <c r="G15" s="3" t="s">
        <v>948</v>
      </c>
      <c r="H15" s="4" t="s">
        <v>949</v>
      </c>
      <c r="I15" s="3" t="s">
        <v>23</v>
      </c>
      <c r="J15" s="4" t="s">
        <v>940</v>
      </c>
      <c r="K15" s="7"/>
      <c r="L15" s="8">
        <v>-35377.360000000001</v>
      </c>
      <c r="M15" s="6"/>
      <c r="N15" s="6"/>
      <c r="O15" s="6"/>
      <c r="P15" s="6"/>
      <c r="Q15" s="6"/>
      <c r="R15" s="6"/>
      <c r="S15" s="6"/>
      <c r="T15" s="6"/>
    </row>
    <row r="16" spans="1:20" ht="12.75" hidden="1" customHeight="1">
      <c r="A16" s="3" t="s">
        <v>934</v>
      </c>
      <c r="B16" s="3" t="s">
        <v>935</v>
      </c>
      <c r="C16" s="3" t="s">
        <v>936</v>
      </c>
      <c r="D16" s="4" t="s">
        <v>946</v>
      </c>
      <c r="E16" s="5">
        <v>4</v>
      </c>
      <c r="F16" s="4" t="s">
        <v>950</v>
      </c>
      <c r="G16" s="3" t="s">
        <v>948</v>
      </c>
      <c r="H16" s="4" t="s">
        <v>949</v>
      </c>
      <c r="I16" s="3" t="s">
        <v>1114</v>
      </c>
      <c r="J16" s="4" t="s">
        <v>940</v>
      </c>
      <c r="K16" s="7"/>
      <c r="L16" s="8">
        <v>35377.360000000001</v>
      </c>
      <c r="M16" s="6"/>
      <c r="N16" s="6"/>
      <c r="O16" s="6"/>
      <c r="P16" s="6"/>
      <c r="Q16" s="6"/>
      <c r="R16" s="6"/>
      <c r="S16" s="6"/>
      <c r="T16" s="6"/>
    </row>
    <row r="17" spans="1:20" ht="12.75" hidden="1" customHeight="1">
      <c r="A17" s="3" t="s">
        <v>934</v>
      </c>
      <c r="B17" s="3" t="s">
        <v>935</v>
      </c>
      <c r="C17" s="3" t="s">
        <v>936</v>
      </c>
      <c r="D17" s="4" t="s">
        <v>946</v>
      </c>
      <c r="E17" s="5">
        <v>5</v>
      </c>
      <c r="F17" s="4" t="s">
        <v>951</v>
      </c>
      <c r="G17" s="3" t="s">
        <v>952</v>
      </c>
      <c r="H17" s="4" t="s">
        <v>953</v>
      </c>
      <c r="I17" s="3" t="s">
        <v>10</v>
      </c>
      <c r="J17" s="4" t="s">
        <v>940</v>
      </c>
      <c r="K17" s="7"/>
      <c r="L17" s="8">
        <v>-253988</v>
      </c>
      <c r="M17" s="6"/>
      <c r="N17" s="6"/>
      <c r="O17" s="6"/>
      <c r="P17" s="6"/>
      <c r="Q17" s="6"/>
      <c r="R17" s="6"/>
      <c r="S17" s="6"/>
      <c r="T17" s="6"/>
    </row>
    <row r="18" spans="1:20" ht="12.75" hidden="1" customHeight="1">
      <c r="A18" s="3" t="s">
        <v>934</v>
      </c>
      <c r="B18" s="3" t="s">
        <v>935</v>
      </c>
      <c r="C18" s="3" t="s">
        <v>936</v>
      </c>
      <c r="D18" s="4" t="s">
        <v>946</v>
      </c>
      <c r="E18" s="5">
        <v>6</v>
      </c>
      <c r="F18" s="4" t="s">
        <v>951</v>
      </c>
      <c r="G18" s="3" t="s">
        <v>952</v>
      </c>
      <c r="H18" s="4" t="s">
        <v>953</v>
      </c>
      <c r="I18" s="3" t="s">
        <v>4</v>
      </c>
      <c r="J18" s="4" t="s">
        <v>940</v>
      </c>
      <c r="K18" s="7"/>
      <c r="L18" s="8">
        <v>253988</v>
      </c>
      <c r="M18" s="6"/>
      <c r="N18" s="6"/>
      <c r="O18" s="6"/>
      <c r="P18" s="6"/>
      <c r="Q18" s="6"/>
      <c r="R18" s="6"/>
      <c r="S18" s="6"/>
      <c r="T18" s="6"/>
    </row>
    <row r="19" spans="1:20" ht="12.75" hidden="1" customHeight="1">
      <c r="A19" s="3" t="s">
        <v>934</v>
      </c>
      <c r="B19" s="3" t="s">
        <v>935</v>
      </c>
      <c r="C19" s="3" t="s">
        <v>936</v>
      </c>
      <c r="D19" s="4" t="s">
        <v>946</v>
      </c>
      <c r="E19" s="5">
        <v>7</v>
      </c>
      <c r="F19" s="4" t="s">
        <v>954</v>
      </c>
      <c r="G19" s="3" t="s">
        <v>939</v>
      </c>
      <c r="H19" s="4" t="s">
        <v>66</v>
      </c>
      <c r="I19" s="3" t="s">
        <v>10</v>
      </c>
      <c r="J19" s="4" t="s">
        <v>940</v>
      </c>
      <c r="K19" s="7"/>
      <c r="L19" s="8">
        <v>39713.21</v>
      </c>
      <c r="M19" s="6"/>
      <c r="N19" s="6"/>
      <c r="O19" s="6"/>
      <c r="P19" s="6"/>
      <c r="Q19" s="6"/>
      <c r="R19" s="6"/>
      <c r="S19" s="6"/>
      <c r="T19" s="6"/>
    </row>
    <row r="20" spans="1:20" ht="12.75" hidden="1" customHeight="1">
      <c r="A20" s="3" t="s">
        <v>934</v>
      </c>
      <c r="B20" s="3" t="s">
        <v>935</v>
      </c>
      <c r="C20" s="3" t="s">
        <v>936</v>
      </c>
      <c r="D20" s="4" t="s">
        <v>946</v>
      </c>
      <c r="E20" s="5">
        <v>8</v>
      </c>
      <c r="F20" s="4" t="s">
        <v>954</v>
      </c>
      <c r="G20" s="3" t="s">
        <v>939</v>
      </c>
      <c r="H20" s="4" t="s">
        <v>66</v>
      </c>
      <c r="I20" s="3" t="s">
        <v>12</v>
      </c>
      <c r="J20" s="4" t="s">
        <v>940</v>
      </c>
      <c r="K20" s="7"/>
      <c r="L20" s="8">
        <v>-39713.21</v>
      </c>
      <c r="M20" s="6"/>
      <c r="N20" s="6"/>
      <c r="O20" s="6"/>
      <c r="P20" s="6"/>
      <c r="Q20" s="6"/>
      <c r="R20" s="6"/>
      <c r="S20" s="6"/>
      <c r="T20" s="6"/>
    </row>
    <row r="21" spans="1:20" ht="12.75" hidden="1" customHeight="1">
      <c r="A21" s="3" t="s">
        <v>934</v>
      </c>
      <c r="B21" s="3" t="s">
        <v>935</v>
      </c>
      <c r="C21" s="3" t="s">
        <v>936</v>
      </c>
      <c r="D21" s="4" t="s">
        <v>946</v>
      </c>
      <c r="E21" s="5">
        <v>9</v>
      </c>
      <c r="F21" s="4" t="s">
        <v>954</v>
      </c>
      <c r="G21" s="3" t="s">
        <v>939</v>
      </c>
      <c r="H21" s="4" t="s">
        <v>66</v>
      </c>
      <c r="I21" s="3" t="s">
        <v>10</v>
      </c>
      <c r="J21" s="4" t="s">
        <v>940</v>
      </c>
      <c r="K21" s="7"/>
      <c r="L21" s="8">
        <v>41413.17</v>
      </c>
      <c r="M21" s="6"/>
      <c r="N21" s="6"/>
      <c r="O21" s="6"/>
      <c r="P21" s="6"/>
      <c r="Q21" s="6"/>
      <c r="R21" s="6"/>
      <c r="S21" s="6"/>
      <c r="T21" s="6"/>
    </row>
    <row r="22" spans="1:20" ht="12.75" hidden="1" customHeight="1">
      <c r="A22" s="3" t="s">
        <v>934</v>
      </c>
      <c r="B22" s="3" t="s">
        <v>935</v>
      </c>
      <c r="C22" s="3" t="s">
        <v>936</v>
      </c>
      <c r="D22" s="4" t="s">
        <v>946</v>
      </c>
      <c r="E22" s="5">
        <v>10</v>
      </c>
      <c r="F22" s="4" t="s">
        <v>954</v>
      </c>
      <c r="G22" s="3" t="s">
        <v>939</v>
      </c>
      <c r="H22" s="4" t="s">
        <v>66</v>
      </c>
      <c r="I22" s="3" t="s">
        <v>18</v>
      </c>
      <c r="J22" s="4" t="s">
        <v>940</v>
      </c>
      <c r="K22" s="7"/>
      <c r="L22" s="8">
        <v>-41413.17</v>
      </c>
      <c r="M22" s="6"/>
      <c r="N22" s="6"/>
      <c r="O22" s="6"/>
      <c r="P22" s="6"/>
      <c r="Q22" s="6"/>
      <c r="R22" s="6"/>
      <c r="S22" s="6"/>
      <c r="T22" s="6"/>
    </row>
    <row r="23" spans="1:20" ht="12.75" customHeight="1">
      <c r="A23" s="3" t="s">
        <v>934</v>
      </c>
      <c r="B23" s="3" t="s">
        <v>935</v>
      </c>
      <c r="C23" s="3" t="s">
        <v>936</v>
      </c>
      <c r="D23" s="4" t="s">
        <v>946</v>
      </c>
      <c r="E23" s="5">
        <v>11</v>
      </c>
      <c r="F23" s="4" t="s">
        <v>955</v>
      </c>
      <c r="G23" s="3" t="s">
        <v>943</v>
      </c>
      <c r="H23" s="4" t="s">
        <v>944</v>
      </c>
      <c r="I23" s="3" t="s">
        <v>17</v>
      </c>
      <c r="J23" s="4" t="s">
        <v>940</v>
      </c>
      <c r="K23" s="7"/>
      <c r="L23" s="8">
        <v>48692227.969999999</v>
      </c>
      <c r="M23" s="6"/>
      <c r="N23" s="6"/>
      <c r="O23" s="6"/>
      <c r="P23" s="6"/>
      <c r="Q23" s="6"/>
      <c r="R23" s="6"/>
      <c r="S23" s="6"/>
      <c r="T23" s="6"/>
    </row>
    <row r="24" spans="1:20" ht="12.75" customHeight="1">
      <c r="A24" s="3" t="s">
        <v>934</v>
      </c>
      <c r="B24" s="3" t="s">
        <v>935</v>
      </c>
      <c r="C24" s="3" t="s">
        <v>936</v>
      </c>
      <c r="D24" s="4" t="s">
        <v>946</v>
      </c>
      <c r="E24" s="5">
        <v>12</v>
      </c>
      <c r="F24" s="4" t="s">
        <v>955</v>
      </c>
      <c r="G24" s="3" t="s">
        <v>943</v>
      </c>
      <c r="H24" s="4" t="s">
        <v>944</v>
      </c>
      <c r="I24" s="3" t="s">
        <v>1114</v>
      </c>
      <c r="J24" s="4" t="s">
        <v>940</v>
      </c>
      <c r="K24" s="7"/>
      <c r="L24" s="8">
        <v>-48692227.969999999</v>
      </c>
      <c r="M24" s="6"/>
      <c r="N24" s="6"/>
      <c r="O24" s="6"/>
      <c r="P24" s="6"/>
      <c r="Q24" s="6"/>
      <c r="R24" s="6"/>
      <c r="S24" s="6"/>
      <c r="T24" s="6"/>
    </row>
    <row r="25" spans="1:20" ht="12.75" hidden="1" customHeight="1">
      <c r="A25" s="3" t="s">
        <v>934</v>
      </c>
      <c r="B25" s="3" t="s">
        <v>935</v>
      </c>
      <c r="C25" s="3" t="s">
        <v>936</v>
      </c>
      <c r="D25" s="4" t="s">
        <v>946</v>
      </c>
      <c r="E25" s="5">
        <v>13</v>
      </c>
      <c r="F25" s="4" t="s">
        <v>956</v>
      </c>
      <c r="G25" s="3" t="s">
        <v>943</v>
      </c>
      <c r="H25" s="4" t="s">
        <v>944</v>
      </c>
      <c r="I25" s="3" t="s">
        <v>10</v>
      </c>
      <c r="J25" s="4" t="s">
        <v>945</v>
      </c>
      <c r="K25" s="7"/>
      <c r="L25" s="8">
        <v>294446</v>
      </c>
      <c r="M25" s="6"/>
      <c r="N25" s="6"/>
      <c r="O25" s="6"/>
      <c r="P25" s="6"/>
      <c r="Q25" s="6"/>
      <c r="R25" s="6"/>
      <c r="S25" s="6"/>
      <c r="T25" s="6"/>
    </row>
    <row r="26" spans="1:20" ht="12.75" hidden="1" customHeight="1">
      <c r="A26" s="3" t="s">
        <v>934</v>
      </c>
      <c r="B26" s="3" t="s">
        <v>935</v>
      </c>
      <c r="C26" s="3" t="s">
        <v>936</v>
      </c>
      <c r="D26" s="4" t="s">
        <v>946</v>
      </c>
      <c r="E26" s="5">
        <v>14</v>
      </c>
      <c r="F26" s="4" t="s">
        <v>956</v>
      </c>
      <c r="G26" s="3" t="s">
        <v>943</v>
      </c>
      <c r="H26" s="4" t="s">
        <v>944</v>
      </c>
      <c r="I26" s="3" t="s">
        <v>8</v>
      </c>
      <c r="J26" s="4" t="s">
        <v>945</v>
      </c>
      <c r="K26" s="7"/>
      <c r="L26" s="8">
        <v>-294446</v>
      </c>
      <c r="M26" s="6"/>
      <c r="N26" s="6"/>
      <c r="O26" s="6"/>
      <c r="P26" s="6"/>
      <c r="Q26" s="6"/>
      <c r="R26" s="6"/>
      <c r="S26" s="6"/>
      <c r="T26" s="6"/>
    </row>
    <row r="27" spans="1:20" ht="12.75" hidden="1" customHeight="1">
      <c r="A27" s="3" t="s">
        <v>934</v>
      </c>
      <c r="B27" s="3" t="s">
        <v>935</v>
      </c>
      <c r="C27" s="3" t="s">
        <v>936</v>
      </c>
      <c r="D27" s="4" t="s">
        <v>946</v>
      </c>
      <c r="E27" s="5">
        <v>15</v>
      </c>
      <c r="F27" s="4" t="s">
        <v>957</v>
      </c>
      <c r="G27" s="3" t="s">
        <v>958</v>
      </c>
      <c r="H27" s="4" t="s">
        <v>858</v>
      </c>
      <c r="I27" s="3" t="s">
        <v>10</v>
      </c>
      <c r="J27" s="4" t="s">
        <v>959</v>
      </c>
      <c r="K27" s="7"/>
      <c r="L27" s="8">
        <v>-170923.35</v>
      </c>
      <c r="M27" s="6"/>
      <c r="N27" s="6"/>
      <c r="O27" s="6"/>
      <c r="P27" s="6"/>
      <c r="Q27" s="6"/>
      <c r="R27" s="6"/>
      <c r="S27" s="6"/>
      <c r="T27" s="6"/>
    </row>
    <row r="28" spans="1:20" ht="12.75" hidden="1" customHeight="1">
      <c r="A28" s="3" t="s">
        <v>934</v>
      </c>
      <c r="B28" s="3" t="s">
        <v>935</v>
      </c>
      <c r="C28" s="3" t="s">
        <v>936</v>
      </c>
      <c r="D28" s="4" t="s">
        <v>946</v>
      </c>
      <c r="E28" s="5">
        <v>16</v>
      </c>
      <c r="F28" s="4" t="s">
        <v>957</v>
      </c>
      <c r="G28" s="3" t="s">
        <v>958</v>
      </c>
      <c r="H28" s="4" t="s">
        <v>858</v>
      </c>
      <c r="I28" s="3" t="s">
        <v>18</v>
      </c>
      <c r="J28" s="4" t="s">
        <v>959</v>
      </c>
      <c r="K28" s="7"/>
      <c r="L28" s="8">
        <v>-2550.0100000000002</v>
      </c>
      <c r="M28" s="6"/>
      <c r="N28" s="6"/>
      <c r="O28" s="6"/>
      <c r="P28" s="6"/>
      <c r="Q28" s="6"/>
      <c r="R28" s="6"/>
      <c r="S28" s="6"/>
      <c r="T28" s="6"/>
    </row>
    <row r="29" spans="1:20" ht="12.75" hidden="1" customHeight="1">
      <c r="A29" s="3" t="s">
        <v>934</v>
      </c>
      <c r="B29" s="3" t="s">
        <v>935</v>
      </c>
      <c r="C29" s="3" t="s">
        <v>936</v>
      </c>
      <c r="D29" s="4" t="s">
        <v>946</v>
      </c>
      <c r="E29" s="5">
        <v>17</v>
      </c>
      <c r="F29" s="4" t="s">
        <v>957</v>
      </c>
      <c r="G29" s="3" t="s">
        <v>958</v>
      </c>
      <c r="H29" s="4" t="s">
        <v>858</v>
      </c>
      <c r="I29" s="3" t="s">
        <v>17</v>
      </c>
      <c r="J29" s="4" t="s">
        <v>959</v>
      </c>
      <c r="K29" s="7"/>
      <c r="L29" s="8">
        <v>-50683.03</v>
      </c>
      <c r="M29" s="6"/>
      <c r="N29" s="6"/>
      <c r="O29" s="6"/>
      <c r="P29" s="6"/>
      <c r="Q29" s="6"/>
      <c r="R29" s="6"/>
      <c r="S29" s="6"/>
      <c r="T29" s="6"/>
    </row>
    <row r="30" spans="1:20" ht="12.75" hidden="1" customHeight="1">
      <c r="A30" s="3" t="s">
        <v>934</v>
      </c>
      <c r="B30" s="3" t="s">
        <v>935</v>
      </c>
      <c r="C30" s="3" t="s">
        <v>936</v>
      </c>
      <c r="D30" s="4" t="s">
        <v>946</v>
      </c>
      <c r="E30" s="5">
        <v>18</v>
      </c>
      <c r="F30" s="4" t="s">
        <v>957</v>
      </c>
      <c r="G30" s="3" t="s">
        <v>958</v>
      </c>
      <c r="H30" s="4" t="s">
        <v>858</v>
      </c>
      <c r="I30" s="3" t="s">
        <v>6</v>
      </c>
      <c r="J30" s="4" t="s">
        <v>959</v>
      </c>
      <c r="K30" s="7"/>
      <c r="L30" s="8">
        <v>224156.39</v>
      </c>
      <c r="M30" s="6"/>
      <c r="N30" s="6"/>
      <c r="O30" s="6"/>
      <c r="P30" s="6"/>
      <c r="Q30" s="6"/>
      <c r="R30" s="6"/>
      <c r="S30" s="6"/>
      <c r="T30" s="6"/>
    </row>
    <row r="31" spans="1:20" ht="12.75" hidden="1" customHeight="1">
      <c r="A31" s="3" t="s">
        <v>934</v>
      </c>
      <c r="B31" s="3" t="s">
        <v>935</v>
      </c>
      <c r="C31" s="3" t="s">
        <v>936</v>
      </c>
      <c r="D31" s="4" t="s">
        <v>946</v>
      </c>
      <c r="E31" s="5">
        <v>19</v>
      </c>
      <c r="F31" s="4" t="s">
        <v>960</v>
      </c>
      <c r="G31" s="3" t="s">
        <v>939</v>
      </c>
      <c r="H31" s="4" t="s">
        <v>66</v>
      </c>
      <c r="I31" s="3" t="s">
        <v>10</v>
      </c>
      <c r="J31" s="4" t="s">
        <v>940</v>
      </c>
      <c r="K31" s="7"/>
      <c r="L31" s="8">
        <v>540420.80000000005</v>
      </c>
      <c r="M31" s="6"/>
      <c r="N31" s="6"/>
      <c r="O31" s="6"/>
      <c r="P31" s="6"/>
      <c r="Q31" s="6"/>
      <c r="R31" s="6"/>
      <c r="S31" s="6"/>
      <c r="T31" s="6"/>
    </row>
    <row r="32" spans="1:20" ht="12.75" hidden="1" customHeight="1">
      <c r="A32" s="3" t="s">
        <v>934</v>
      </c>
      <c r="B32" s="3" t="s">
        <v>935</v>
      </c>
      <c r="C32" s="3" t="s">
        <v>936</v>
      </c>
      <c r="D32" s="4" t="s">
        <v>946</v>
      </c>
      <c r="E32" s="5">
        <v>20</v>
      </c>
      <c r="F32" s="4" t="s">
        <v>960</v>
      </c>
      <c r="G32" s="3" t="s">
        <v>939</v>
      </c>
      <c r="H32" s="4" t="s">
        <v>66</v>
      </c>
      <c r="I32" s="3" t="s">
        <v>1114</v>
      </c>
      <c r="J32" s="4" t="s">
        <v>940</v>
      </c>
      <c r="K32" s="7"/>
      <c r="L32" s="8">
        <v>-540420.80000000005</v>
      </c>
      <c r="M32" s="6"/>
      <c r="N32" s="6"/>
      <c r="O32" s="6"/>
      <c r="P32" s="6"/>
      <c r="Q32" s="6"/>
      <c r="R32" s="6"/>
      <c r="S32" s="6"/>
      <c r="T32" s="6"/>
    </row>
    <row r="33" spans="1:20" ht="12.75" hidden="1" customHeight="1">
      <c r="A33" s="3" t="s">
        <v>934</v>
      </c>
      <c r="B33" s="3" t="s">
        <v>935</v>
      </c>
      <c r="C33" s="3" t="s">
        <v>936</v>
      </c>
      <c r="D33" s="4" t="s">
        <v>946</v>
      </c>
      <c r="E33" s="5">
        <v>21</v>
      </c>
      <c r="F33" s="4" t="s">
        <v>960</v>
      </c>
      <c r="G33" s="3" t="s">
        <v>943</v>
      </c>
      <c r="H33" s="4" t="s">
        <v>944</v>
      </c>
      <c r="I33" s="3" t="s">
        <v>10</v>
      </c>
      <c r="J33" s="4" t="s">
        <v>940</v>
      </c>
      <c r="K33" s="7"/>
      <c r="L33" s="8">
        <v>-572846.05000000005</v>
      </c>
      <c r="M33" s="6"/>
      <c r="N33" s="6"/>
      <c r="O33" s="6"/>
      <c r="P33" s="6"/>
      <c r="Q33" s="6"/>
      <c r="R33" s="6"/>
      <c r="S33" s="6"/>
      <c r="T33" s="6"/>
    </row>
    <row r="34" spans="1:20" ht="12.75" hidden="1" customHeight="1">
      <c r="A34" s="3" t="s">
        <v>934</v>
      </c>
      <c r="B34" s="3" t="s">
        <v>935</v>
      </c>
      <c r="C34" s="3" t="s">
        <v>936</v>
      </c>
      <c r="D34" s="4" t="s">
        <v>946</v>
      </c>
      <c r="E34" s="5">
        <v>22</v>
      </c>
      <c r="F34" s="4" t="s">
        <v>960</v>
      </c>
      <c r="G34" s="3" t="s">
        <v>943</v>
      </c>
      <c r="H34" s="4" t="s">
        <v>944</v>
      </c>
      <c r="I34" s="3" t="s">
        <v>1114</v>
      </c>
      <c r="J34" s="4" t="s">
        <v>940</v>
      </c>
      <c r="K34" s="7"/>
      <c r="L34" s="8">
        <v>572846.05000000005</v>
      </c>
      <c r="M34" s="6"/>
      <c r="N34" s="6"/>
      <c r="O34" s="6"/>
      <c r="P34" s="6"/>
      <c r="Q34" s="6"/>
      <c r="R34" s="6"/>
      <c r="S34" s="6"/>
      <c r="T34" s="6"/>
    </row>
    <row r="35" spans="1:20" ht="12.75" hidden="1" customHeight="1">
      <c r="A35" s="3" t="s">
        <v>934</v>
      </c>
      <c r="B35" s="3" t="s">
        <v>935</v>
      </c>
      <c r="C35" s="3" t="s">
        <v>936</v>
      </c>
      <c r="D35" s="4" t="s">
        <v>961</v>
      </c>
      <c r="E35" s="5">
        <v>1</v>
      </c>
      <c r="F35" s="4" t="s">
        <v>962</v>
      </c>
      <c r="G35" s="3" t="s">
        <v>963</v>
      </c>
      <c r="H35" s="4" t="s">
        <v>964</v>
      </c>
      <c r="I35" s="3" t="s">
        <v>14</v>
      </c>
      <c r="J35" s="4" t="s">
        <v>940</v>
      </c>
      <c r="K35" s="7"/>
      <c r="L35" s="8">
        <v>-11688.68</v>
      </c>
      <c r="M35" s="6"/>
      <c r="N35" s="6"/>
      <c r="O35" s="6"/>
      <c r="P35" s="6"/>
      <c r="Q35" s="6"/>
      <c r="R35" s="6"/>
      <c r="S35" s="6"/>
      <c r="T35" s="6"/>
    </row>
    <row r="36" spans="1:20" ht="12.75" hidden="1" customHeight="1">
      <c r="A36" s="3" t="s">
        <v>934</v>
      </c>
      <c r="B36" s="3" t="s">
        <v>935</v>
      </c>
      <c r="C36" s="3" t="s">
        <v>936</v>
      </c>
      <c r="D36" s="4" t="s">
        <v>961</v>
      </c>
      <c r="E36" s="5">
        <v>2</v>
      </c>
      <c r="F36" s="4" t="s">
        <v>962</v>
      </c>
      <c r="G36" s="3" t="s">
        <v>963</v>
      </c>
      <c r="H36" s="4" t="s">
        <v>964</v>
      </c>
      <c r="I36" s="3" t="s">
        <v>727</v>
      </c>
      <c r="J36" s="4" t="s">
        <v>940</v>
      </c>
      <c r="K36" s="7"/>
      <c r="L36" s="8">
        <v>11688.68</v>
      </c>
      <c r="M36" s="6"/>
      <c r="N36" s="6"/>
      <c r="O36" s="6"/>
      <c r="P36" s="6"/>
      <c r="Q36" s="6"/>
      <c r="R36" s="6"/>
      <c r="S36" s="6"/>
      <c r="T36" s="6"/>
    </row>
    <row r="37" spans="1:20" ht="12.75" hidden="1" customHeight="1">
      <c r="A37" s="3" t="s">
        <v>934</v>
      </c>
      <c r="B37" s="3" t="s">
        <v>935</v>
      </c>
      <c r="C37" s="3" t="s">
        <v>936</v>
      </c>
      <c r="D37" s="4" t="s">
        <v>961</v>
      </c>
      <c r="E37" s="5">
        <v>3</v>
      </c>
      <c r="F37" s="4" t="s">
        <v>965</v>
      </c>
      <c r="G37" s="3" t="s">
        <v>966</v>
      </c>
      <c r="H37" s="4" t="s">
        <v>858</v>
      </c>
      <c r="I37" s="3" t="s">
        <v>14</v>
      </c>
      <c r="J37" s="4" t="s">
        <v>940</v>
      </c>
      <c r="K37" s="7"/>
      <c r="L37" s="8">
        <v>-284414.59000000003</v>
      </c>
      <c r="M37" s="6"/>
      <c r="N37" s="6"/>
      <c r="O37" s="6"/>
      <c r="P37" s="6"/>
      <c r="Q37" s="6"/>
      <c r="R37" s="6"/>
      <c r="S37" s="6"/>
      <c r="T37" s="6"/>
    </row>
    <row r="38" spans="1:20" ht="12.75" hidden="1" customHeight="1">
      <c r="A38" s="3" t="s">
        <v>934</v>
      </c>
      <c r="B38" s="3" t="s">
        <v>935</v>
      </c>
      <c r="C38" s="3" t="s">
        <v>936</v>
      </c>
      <c r="D38" s="4" t="s">
        <v>961</v>
      </c>
      <c r="E38" s="5">
        <v>4</v>
      </c>
      <c r="F38" s="4" t="s">
        <v>965</v>
      </c>
      <c r="G38" s="3" t="s">
        <v>966</v>
      </c>
      <c r="H38" s="4" t="s">
        <v>858</v>
      </c>
      <c r="I38" s="3" t="s">
        <v>15</v>
      </c>
      <c r="J38" s="4" t="s">
        <v>940</v>
      </c>
      <c r="K38" s="7"/>
      <c r="L38" s="8">
        <v>284414.59000000003</v>
      </c>
      <c r="M38" s="6"/>
      <c r="N38" s="6"/>
      <c r="O38" s="6"/>
      <c r="P38" s="6"/>
      <c r="Q38" s="6"/>
      <c r="R38" s="6"/>
      <c r="S38" s="6"/>
      <c r="T38" s="6"/>
    </row>
    <row r="39" spans="1:20" ht="12.75" hidden="1" customHeight="1">
      <c r="A39" s="3" t="s">
        <v>934</v>
      </c>
      <c r="B39" s="3" t="s">
        <v>935</v>
      </c>
      <c r="C39" s="3" t="s">
        <v>936</v>
      </c>
      <c r="D39" s="4" t="s">
        <v>961</v>
      </c>
      <c r="E39" s="5">
        <v>5</v>
      </c>
      <c r="F39" s="4" t="s">
        <v>967</v>
      </c>
      <c r="G39" s="3" t="s">
        <v>966</v>
      </c>
      <c r="H39" s="4" t="s">
        <v>858</v>
      </c>
      <c r="I39" s="3" t="s">
        <v>14</v>
      </c>
      <c r="J39" s="4" t="s">
        <v>940</v>
      </c>
      <c r="K39" s="7"/>
      <c r="L39" s="8">
        <v>-55838.19</v>
      </c>
      <c r="M39" s="6"/>
      <c r="N39" s="6"/>
      <c r="O39" s="6"/>
      <c r="P39" s="6"/>
      <c r="Q39" s="6"/>
      <c r="R39" s="6"/>
      <c r="S39" s="6"/>
      <c r="T39" s="6"/>
    </row>
    <row r="40" spans="1:20" ht="12.75" hidden="1" customHeight="1">
      <c r="A40" s="3" t="s">
        <v>934</v>
      </c>
      <c r="B40" s="3" t="s">
        <v>935</v>
      </c>
      <c r="C40" s="3" t="s">
        <v>936</v>
      </c>
      <c r="D40" s="4" t="s">
        <v>961</v>
      </c>
      <c r="E40" s="5">
        <v>6</v>
      </c>
      <c r="F40" s="4" t="s">
        <v>967</v>
      </c>
      <c r="G40" s="3" t="s">
        <v>966</v>
      </c>
      <c r="H40" s="4" t="s">
        <v>858</v>
      </c>
      <c r="I40" s="3" t="s">
        <v>15</v>
      </c>
      <c r="J40" s="4" t="s">
        <v>940</v>
      </c>
      <c r="K40" s="7"/>
      <c r="L40" s="8">
        <v>55838.19</v>
      </c>
      <c r="M40" s="6"/>
      <c r="N40" s="6"/>
      <c r="O40" s="6"/>
      <c r="P40" s="6"/>
      <c r="Q40" s="6"/>
      <c r="R40" s="6"/>
      <c r="S40" s="6"/>
      <c r="T40" s="6"/>
    </row>
    <row r="41" spans="1:20" ht="12.75" hidden="1" customHeight="1">
      <c r="A41" s="3" t="s">
        <v>934</v>
      </c>
      <c r="B41" s="3" t="s">
        <v>935</v>
      </c>
      <c r="C41" s="3" t="s">
        <v>936</v>
      </c>
      <c r="D41" s="4" t="s">
        <v>961</v>
      </c>
      <c r="E41" s="5">
        <v>7</v>
      </c>
      <c r="F41" s="4" t="s">
        <v>968</v>
      </c>
      <c r="G41" s="3" t="s">
        <v>963</v>
      </c>
      <c r="H41" s="4" t="s">
        <v>964</v>
      </c>
      <c r="I41" s="3" t="s">
        <v>14</v>
      </c>
      <c r="J41" s="4" t="s">
        <v>940</v>
      </c>
      <c r="K41" s="7"/>
      <c r="L41" s="8">
        <v>-34159.78</v>
      </c>
      <c r="M41" s="6"/>
      <c r="N41" s="6"/>
      <c r="O41" s="6"/>
      <c r="P41" s="6"/>
      <c r="Q41" s="6"/>
      <c r="R41" s="6"/>
      <c r="S41" s="6"/>
      <c r="T41" s="6"/>
    </row>
    <row r="42" spans="1:20" ht="12.75" hidden="1" customHeight="1">
      <c r="A42" s="3" t="s">
        <v>934</v>
      </c>
      <c r="B42" s="3" t="s">
        <v>935</v>
      </c>
      <c r="C42" s="3" t="s">
        <v>936</v>
      </c>
      <c r="D42" s="4" t="s">
        <v>961</v>
      </c>
      <c r="E42" s="5">
        <v>8</v>
      </c>
      <c r="F42" s="4" t="s">
        <v>968</v>
      </c>
      <c r="G42" s="3" t="s">
        <v>963</v>
      </c>
      <c r="H42" s="4" t="s">
        <v>964</v>
      </c>
      <c r="I42" s="3" t="s">
        <v>15</v>
      </c>
      <c r="J42" s="4" t="s">
        <v>940</v>
      </c>
      <c r="K42" s="7"/>
      <c r="L42" s="8">
        <v>34159.78</v>
      </c>
      <c r="M42" s="6"/>
      <c r="N42" s="6"/>
      <c r="O42" s="6"/>
      <c r="P42" s="6"/>
      <c r="Q42" s="6"/>
      <c r="R42" s="6"/>
      <c r="S42" s="6"/>
      <c r="T42" s="6"/>
    </row>
    <row r="43" spans="1:20" ht="12.75" hidden="1" customHeight="1">
      <c r="A43" s="3" t="s">
        <v>934</v>
      </c>
      <c r="B43" s="3" t="s">
        <v>935</v>
      </c>
      <c r="C43" s="3" t="s">
        <v>936</v>
      </c>
      <c r="D43" s="4" t="s">
        <v>961</v>
      </c>
      <c r="E43" s="5">
        <v>9</v>
      </c>
      <c r="F43" s="4" t="s">
        <v>969</v>
      </c>
      <c r="G43" s="3" t="s">
        <v>963</v>
      </c>
      <c r="H43" s="4" t="s">
        <v>964</v>
      </c>
      <c r="I43" s="3" t="s">
        <v>14</v>
      </c>
      <c r="J43" s="4" t="s">
        <v>940</v>
      </c>
      <c r="K43" s="7"/>
      <c r="L43" s="8">
        <v>-3542.34</v>
      </c>
      <c r="M43" s="6"/>
      <c r="N43" s="6"/>
      <c r="O43" s="6"/>
      <c r="P43" s="6"/>
      <c r="Q43" s="6"/>
      <c r="R43" s="6"/>
      <c r="S43" s="6"/>
      <c r="T43" s="6"/>
    </row>
    <row r="44" spans="1:20" ht="12.75" hidden="1" customHeight="1">
      <c r="A44" s="3" t="s">
        <v>934</v>
      </c>
      <c r="B44" s="3" t="s">
        <v>935</v>
      </c>
      <c r="C44" s="3" t="s">
        <v>936</v>
      </c>
      <c r="D44" s="4" t="s">
        <v>961</v>
      </c>
      <c r="E44" s="5">
        <v>10</v>
      </c>
      <c r="F44" s="4" t="s">
        <v>969</v>
      </c>
      <c r="G44" s="3" t="s">
        <v>963</v>
      </c>
      <c r="H44" s="4" t="s">
        <v>964</v>
      </c>
      <c r="I44" s="3" t="s">
        <v>15</v>
      </c>
      <c r="J44" s="4" t="s">
        <v>940</v>
      </c>
      <c r="K44" s="7"/>
      <c r="L44" s="8">
        <v>3542.34</v>
      </c>
      <c r="M44" s="6"/>
      <c r="N44" s="6"/>
      <c r="O44" s="6"/>
      <c r="P44" s="6"/>
      <c r="Q44" s="6"/>
      <c r="R44" s="6"/>
      <c r="S44" s="6"/>
      <c r="T44" s="6"/>
    </row>
    <row r="45" spans="1:20" ht="12.75" hidden="1" customHeight="1">
      <c r="A45" s="3" t="s">
        <v>934</v>
      </c>
      <c r="B45" s="3" t="s">
        <v>935</v>
      </c>
      <c r="C45" s="3" t="s">
        <v>936</v>
      </c>
      <c r="D45" s="4" t="s">
        <v>961</v>
      </c>
      <c r="E45" s="5">
        <v>11</v>
      </c>
      <c r="F45" s="4" t="s">
        <v>970</v>
      </c>
      <c r="G45" s="3" t="s">
        <v>963</v>
      </c>
      <c r="H45" s="4" t="s">
        <v>964</v>
      </c>
      <c r="I45" s="3" t="s">
        <v>14</v>
      </c>
      <c r="J45" s="4" t="s">
        <v>940</v>
      </c>
      <c r="K45" s="7"/>
      <c r="L45" s="8">
        <v>-1783.02</v>
      </c>
      <c r="M45" s="6"/>
      <c r="N45" s="6"/>
      <c r="O45" s="6"/>
      <c r="P45" s="6"/>
      <c r="Q45" s="6"/>
      <c r="R45" s="6"/>
      <c r="S45" s="6"/>
      <c r="T45" s="6"/>
    </row>
    <row r="46" spans="1:20" ht="12.75" hidden="1" customHeight="1">
      <c r="A46" s="3" t="s">
        <v>934</v>
      </c>
      <c r="B46" s="3" t="s">
        <v>935</v>
      </c>
      <c r="C46" s="3" t="s">
        <v>936</v>
      </c>
      <c r="D46" s="4" t="s">
        <v>961</v>
      </c>
      <c r="E46" s="5">
        <v>12</v>
      </c>
      <c r="F46" s="4" t="s">
        <v>970</v>
      </c>
      <c r="G46" s="3" t="s">
        <v>963</v>
      </c>
      <c r="H46" s="4" t="s">
        <v>964</v>
      </c>
      <c r="I46" s="3" t="s">
        <v>15</v>
      </c>
      <c r="J46" s="4" t="s">
        <v>940</v>
      </c>
      <c r="K46" s="7"/>
      <c r="L46" s="8">
        <v>1783.02</v>
      </c>
      <c r="M46" s="6"/>
      <c r="N46" s="6"/>
      <c r="O46" s="6"/>
      <c r="P46" s="6"/>
      <c r="Q46" s="6"/>
      <c r="R46" s="6"/>
      <c r="S46" s="6"/>
      <c r="T46" s="6"/>
    </row>
    <row r="47" spans="1:20" ht="12.75" hidden="1" customHeight="1">
      <c r="A47" s="3" t="s">
        <v>934</v>
      </c>
      <c r="B47" s="3" t="s">
        <v>935</v>
      </c>
      <c r="C47" s="3" t="s">
        <v>936</v>
      </c>
      <c r="D47" s="4" t="s">
        <v>961</v>
      </c>
      <c r="E47" s="5">
        <v>13</v>
      </c>
      <c r="F47" s="4" t="s">
        <v>971</v>
      </c>
      <c r="G47" s="3" t="s">
        <v>972</v>
      </c>
      <c r="H47" s="4" t="s">
        <v>964</v>
      </c>
      <c r="I47" s="3" t="s">
        <v>14</v>
      </c>
      <c r="J47" s="4" t="s">
        <v>940</v>
      </c>
      <c r="K47" s="7"/>
      <c r="L47" s="8">
        <v>-18274.47</v>
      </c>
      <c r="M47" s="6"/>
      <c r="N47" s="6"/>
      <c r="O47" s="6"/>
      <c r="P47" s="6"/>
      <c r="Q47" s="6"/>
      <c r="R47" s="6"/>
      <c r="S47" s="6"/>
      <c r="T47" s="6"/>
    </row>
    <row r="48" spans="1:20" ht="12.75" hidden="1" customHeight="1">
      <c r="A48" s="3" t="s">
        <v>934</v>
      </c>
      <c r="B48" s="3" t="s">
        <v>935</v>
      </c>
      <c r="C48" s="3" t="s">
        <v>936</v>
      </c>
      <c r="D48" s="4" t="s">
        <v>961</v>
      </c>
      <c r="E48" s="5">
        <v>14</v>
      </c>
      <c r="F48" s="4" t="s">
        <v>971</v>
      </c>
      <c r="G48" s="3" t="s">
        <v>972</v>
      </c>
      <c r="H48" s="4" t="s">
        <v>964</v>
      </c>
      <c r="I48" s="3" t="s">
        <v>15</v>
      </c>
      <c r="J48" s="4" t="s">
        <v>940</v>
      </c>
      <c r="K48" s="7"/>
      <c r="L48" s="8">
        <v>18274.47</v>
      </c>
      <c r="M48" s="6"/>
      <c r="N48" s="6"/>
      <c r="O48" s="6"/>
      <c r="P48" s="6"/>
      <c r="Q48" s="6"/>
      <c r="R48" s="6"/>
      <c r="S48" s="6"/>
      <c r="T48" s="6"/>
    </row>
    <row r="49" spans="1:20" ht="12.75" hidden="1" customHeight="1">
      <c r="A49" s="3" t="s">
        <v>934</v>
      </c>
      <c r="B49" s="3" t="s">
        <v>935</v>
      </c>
      <c r="C49" s="3" t="s">
        <v>936</v>
      </c>
      <c r="D49" s="4" t="s">
        <v>961</v>
      </c>
      <c r="E49" s="5">
        <v>15</v>
      </c>
      <c r="F49" s="4" t="s">
        <v>973</v>
      </c>
      <c r="G49" s="3" t="s">
        <v>974</v>
      </c>
      <c r="H49" s="4" t="s">
        <v>858</v>
      </c>
      <c r="I49" s="3" t="s">
        <v>14</v>
      </c>
      <c r="J49" s="4" t="s">
        <v>940</v>
      </c>
      <c r="K49" s="7"/>
      <c r="L49" s="8">
        <v>-120261.4</v>
      </c>
      <c r="M49" s="6"/>
      <c r="N49" s="6"/>
      <c r="O49" s="6"/>
      <c r="P49" s="6"/>
      <c r="Q49" s="6"/>
      <c r="R49" s="6"/>
      <c r="S49" s="6"/>
      <c r="T49" s="6"/>
    </row>
    <row r="50" spans="1:20" ht="12.75" hidden="1" customHeight="1">
      <c r="A50" s="3" t="s">
        <v>934</v>
      </c>
      <c r="B50" s="3" t="s">
        <v>935</v>
      </c>
      <c r="C50" s="3" t="s">
        <v>936</v>
      </c>
      <c r="D50" s="4" t="s">
        <v>961</v>
      </c>
      <c r="E50" s="5">
        <v>16</v>
      </c>
      <c r="F50" s="4" t="s">
        <v>973</v>
      </c>
      <c r="G50" s="3" t="s">
        <v>974</v>
      </c>
      <c r="H50" s="4" t="s">
        <v>858</v>
      </c>
      <c r="I50" s="3" t="s">
        <v>15</v>
      </c>
      <c r="J50" s="4" t="s">
        <v>940</v>
      </c>
      <c r="K50" s="7"/>
      <c r="L50" s="8">
        <v>120261.4</v>
      </c>
      <c r="M50" s="6"/>
      <c r="N50" s="6"/>
      <c r="O50" s="6"/>
      <c r="P50" s="6"/>
      <c r="Q50" s="6"/>
      <c r="R50" s="6"/>
      <c r="S50" s="6"/>
      <c r="T50" s="6"/>
    </row>
    <row r="51" spans="1:20" ht="12.75" hidden="1" customHeight="1">
      <c r="A51" s="3" t="s">
        <v>934</v>
      </c>
      <c r="B51" s="3" t="s">
        <v>935</v>
      </c>
      <c r="C51" s="3" t="s">
        <v>936</v>
      </c>
      <c r="D51" s="4" t="s">
        <v>961</v>
      </c>
      <c r="E51" s="5">
        <v>17</v>
      </c>
      <c r="F51" s="4" t="s">
        <v>975</v>
      </c>
      <c r="G51" s="3" t="s">
        <v>976</v>
      </c>
      <c r="H51" s="4" t="s">
        <v>121</v>
      </c>
      <c r="I51" s="3" t="s">
        <v>14</v>
      </c>
      <c r="J51" s="4" t="s">
        <v>940</v>
      </c>
      <c r="K51" s="8">
        <v>211344.1</v>
      </c>
      <c r="L51" s="7"/>
      <c r="M51" s="6"/>
      <c r="N51" s="6"/>
      <c r="O51" s="6"/>
      <c r="P51" s="6"/>
      <c r="Q51" s="6"/>
      <c r="R51" s="6"/>
      <c r="S51" s="6"/>
      <c r="T51" s="6"/>
    </row>
    <row r="52" spans="1:20" ht="12.75" hidden="1" customHeight="1">
      <c r="A52" s="3" t="s">
        <v>934</v>
      </c>
      <c r="B52" s="3" t="s">
        <v>935</v>
      </c>
      <c r="C52" s="3" t="s">
        <v>936</v>
      </c>
      <c r="D52" s="4" t="s">
        <v>961</v>
      </c>
      <c r="E52" s="5">
        <v>18</v>
      </c>
      <c r="F52" s="4" t="s">
        <v>975</v>
      </c>
      <c r="G52" s="3" t="s">
        <v>977</v>
      </c>
      <c r="H52" s="4" t="s">
        <v>70</v>
      </c>
      <c r="I52" s="3" t="s">
        <v>727</v>
      </c>
      <c r="J52" s="4" t="s">
        <v>940</v>
      </c>
      <c r="K52" s="7"/>
      <c r="L52" s="8">
        <v>211344.1</v>
      </c>
      <c r="M52" s="6"/>
      <c r="N52" s="6"/>
      <c r="O52" s="6"/>
      <c r="P52" s="6"/>
      <c r="Q52" s="6"/>
      <c r="R52" s="6"/>
      <c r="S52" s="6"/>
      <c r="T52" s="6"/>
    </row>
    <row r="53" spans="1:20" ht="12.75" hidden="1" customHeight="1">
      <c r="A53" s="3" t="s">
        <v>934</v>
      </c>
      <c r="B53" s="3" t="s">
        <v>935</v>
      </c>
      <c r="C53" s="3" t="s">
        <v>936</v>
      </c>
      <c r="D53" s="4" t="s">
        <v>961</v>
      </c>
      <c r="E53" s="5">
        <v>19</v>
      </c>
      <c r="F53" s="4" t="s">
        <v>978</v>
      </c>
      <c r="G53" s="3" t="s">
        <v>976</v>
      </c>
      <c r="H53" s="4" t="s">
        <v>121</v>
      </c>
      <c r="I53" s="3" t="s">
        <v>14</v>
      </c>
      <c r="J53" s="4" t="s">
        <v>940</v>
      </c>
      <c r="K53" s="8">
        <v>55668.56</v>
      </c>
      <c r="L53" s="7"/>
      <c r="M53" s="6"/>
      <c r="N53" s="6"/>
      <c r="O53" s="6"/>
      <c r="P53" s="6"/>
      <c r="Q53" s="6"/>
      <c r="R53" s="6"/>
      <c r="S53" s="6"/>
      <c r="T53" s="6"/>
    </row>
    <row r="54" spans="1:20" ht="12.75" hidden="1" customHeight="1">
      <c r="A54" s="3" t="s">
        <v>934</v>
      </c>
      <c r="B54" s="3" t="s">
        <v>935</v>
      </c>
      <c r="C54" s="3" t="s">
        <v>936</v>
      </c>
      <c r="D54" s="4" t="s">
        <v>961</v>
      </c>
      <c r="E54" s="5">
        <v>20</v>
      </c>
      <c r="F54" s="4" t="s">
        <v>978</v>
      </c>
      <c r="G54" s="3" t="s">
        <v>979</v>
      </c>
      <c r="H54" s="4" t="s">
        <v>127</v>
      </c>
      <c r="I54" s="3" t="s">
        <v>6</v>
      </c>
      <c r="J54" s="4" t="s">
        <v>940</v>
      </c>
      <c r="K54" s="8">
        <v>-55668.56</v>
      </c>
      <c r="L54" s="7"/>
      <c r="M54" s="6"/>
      <c r="N54" s="6"/>
      <c r="O54" s="6"/>
      <c r="P54" s="6"/>
      <c r="Q54" s="6"/>
      <c r="R54" s="6"/>
      <c r="S54" s="6"/>
      <c r="T54" s="6"/>
    </row>
    <row r="55" spans="1:20" ht="12.75" hidden="1" customHeight="1">
      <c r="A55" s="3" t="s">
        <v>934</v>
      </c>
      <c r="B55" s="3" t="s">
        <v>935</v>
      </c>
      <c r="C55" s="3" t="s">
        <v>936</v>
      </c>
      <c r="D55" s="4" t="s">
        <v>961</v>
      </c>
      <c r="E55" s="5">
        <v>21</v>
      </c>
      <c r="F55" s="4" t="s">
        <v>980</v>
      </c>
      <c r="G55" s="3" t="s">
        <v>943</v>
      </c>
      <c r="H55" s="4" t="s">
        <v>944</v>
      </c>
      <c r="I55" s="3" t="s">
        <v>14</v>
      </c>
      <c r="J55" s="4" t="s">
        <v>945</v>
      </c>
      <c r="K55" s="7"/>
      <c r="L55" s="8">
        <v>-357585.86</v>
      </c>
      <c r="M55" s="6"/>
      <c r="N55" s="6"/>
      <c r="O55" s="6"/>
      <c r="P55" s="6"/>
      <c r="Q55" s="6"/>
      <c r="R55" s="6"/>
      <c r="S55" s="6"/>
      <c r="T55" s="6"/>
    </row>
    <row r="56" spans="1:20" ht="12.75" hidden="1" customHeight="1">
      <c r="A56" s="3" t="s">
        <v>934</v>
      </c>
      <c r="B56" s="3" t="s">
        <v>935</v>
      </c>
      <c r="C56" s="3" t="s">
        <v>936</v>
      </c>
      <c r="D56" s="4" t="s">
        <v>961</v>
      </c>
      <c r="E56" s="5">
        <v>22</v>
      </c>
      <c r="F56" s="4" t="s">
        <v>980</v>
      </c>
      <c r="G56" s="3" t="s">
        <v>943</v>
      </c>
      <c r="H56" s="4" t="s">
        <v>944</v>
      </c>
      <c r="I56" s="3" t="s">
        <v>15</v>
      </c>
      <c r="J56" s="4" t="s">
        <v>945</v>
      </c>
      <c r="K56" s="7"/>
      <c r="L56" s="8">
        <v>357585.86</v>
      </c>
      <c r="M56" s="6"/>
      <c r="N56" s="6"/>
      <c r="O56" s="6"/>
      <c r="P56" s="6"/>
      <c r="Q56" s="6"/>
      <c r="R56" s="6"/>
      <c r="S56" s="6"/>
      <c r="T56" s="6"/>
    </row>
    <row r="57" spans="1:20" ht="12.75" hidden="1" customHeight="1">
      <c r="A57" s="3" t="s">
        <v>934</v>
      </c>
      <c r="B57" s="3" t="s">
        <v>935</v>
      </c>
      <c r="C57" s="3" t="s">
        <v>936</v>
      </c>
      <c r="D57" s="4" t="s">
        <v>981</v>
      </c>
      <c r="E57" s="5">
        <v>1</v>
      </c>
      <c r="F57" s="4" t="s">
        <v>982</v>
      </c>
      <c r="G57" s="3" t="s">
        <v>958</v>
      </c>
      <c r="H57" s="4" t="s">
        <v>858</v>
      </c>
      <c r="I57" s="3" t="s">
        <v>12</v>
      </c>
      <c r="J57" s="4" t="s">
        <v>959</v>
      </c>
      <c r="K57" s="7"/>
      <c r="L57" s="8">
        <v>-7015.35</v>
      </c>
      <c r="M57" s="6"/>
      <c r="N57" s="6"/>
      <c r="O57" s="6"/>
      <c r="P57" s="6"/>
      <c r="Q57" s="6"/>
      <c r="R57" s="6"/>
      <c r="S57" s="6"/>
      <c r="T57" s="6"/>
    </row>
    <row r="58" spans="1:20" ht="12.75" hidden="1" customHeight="1">
      <c r="A58" s="3" t="s">
        <v>934</v>
      </c>
      <c r="B58" s="3" t="s">
        <v>935</v>
      </c>
      <c r="C58" s="3" t="s">
        <v>936</v>
      </c>
      <c r="D58" s="4" t="s">
        <v>981</v>
      </c>
      <c r="E58" s="5">
        <v>2</v>
      </c>
      <c r="F58" s="4" t="s">
        <v>983</v>
      </c>
      <c r="G58" s="3" t="s">
        <v>958</v>
      </c>
      <c r="H58" s="4" t="s">
        <v>858</v>
      </c>
      <c r="I58" s="3" t="s">
        <v>13</v>
      </c>
      <c r="J58" s="4" t="s">
        <v>959</v>
      </c>
      <c r="K58" s="7"/>
      <c r="L58" s="8">
        <v>-8724.81</v>
      </c>
      <c r="M58" s="6"/>
      <c r="N58" s="6"/>
      <c r="O58" s="6"/>
      <c r="P58" s="6"/>
      <c r="Q58" s="6"/>
      <c r="R58" s="6"/>
      <c r="S58" s="6"/>
      <c r="T58" s="6"/>
    </row>
    <row r="59" spans="1:20" ht="12.75" hidden="1" customHeight="1">
      <c r="A59" s="3" t="s">
        <v>934</v>
      </c>
      <c r="B59" s="3" t="s">
        <v>935</v>
      </c>
      <c r="C59" s="3" t="s">
        <v>936</v>
      </c>
      <c r="D59" s="4" t="s">
        <v>981</v>
      </c>
      <c r="E59" s="5">
        <v>3</v>
      </c>
      <c r="F59" s="4" t="s">
        <v>984</v>
      </c>
      <c r="G59" s="3" t="s">
        <v>958</v>
      </c>
      <c r="H59" s="4" t="s">
        <v>858</v>
      </c>
      <c r="I59" s="3" t="s">
        <v>15</v>
      </c>
      <c r="J59" s="4" t="s">
        <v>959</v>
      </c>
      <c r="K59" s="7"/>
      <c r="L59" s="8">
        <v>-1137.07</v>
      </c>
      <c r="M59" s="6"/>
      <c r="N59" s="6"/>
      <c r="O59" s="6"/>
      <c r="P59" s="6"/>
      <c r="Q59" s="6"/>
      <c r="R59" s="6"/>
      <c r="S59" s="6"/>
      <c r="T59" s="6"/>
    </row>
    <row r="60" spans="1:20" ht="12.75" hidden="1" customHeight="1">
      <c r="A60" s="3" t="s">
        <v>934</v>
      </c>
      <c r="B60" s="3" t="s">
        <v>935</v>
      </c>
      <c r="C60" s="3" t="s">
        <v>936</v>
      </c>
      <c r="D60" s="4" t="s">
        <v>981</v>
      </c>
      <c r="E60" s="5">
        <v>4</v>
      </c>
      <c r="F60" s="4" t="s">
        <v>985</v>
      </c>
      <c r="G60" s="3" t="s">
        <v>958</v>
      </c>
      <c r="H60" s="4" t="s">
        <v>858</v>
      </c>
      <c r="I60" s="3" t="s">
        <v>6</v>
      </c>
      <c r="J60" s="4" t="s">
        <v>959</v>
      </c>
      <c r="K60" s="7"/>
      <c r="L60" s="8">
        <v>16877.23</v>
      </c>
      <c r="M60" s="6"/>
      <c r="N60" s="6"/>
      <c r="O60" s="6"/>
      <c r="P60" s="6"/>
      <c r="Q60" s="6"/>
      <c r="R60" s="6"/>
      <c r="S60" s="6"/>
      <c r="T60" s="6"/>
    </row>
    <row r="61" spans="1:20" ht="12.75" hidden="1" customHeight="1">
      <c r="A61" s="3" t="s">
        <v>934</v>
      </c>
      <c r="B61" s="3" t="s">
        <v>935</v>
      </c>
      <c r="C61" s="3" t="s">
        <v>936</v>
      </c>
      <c r="D61" s="4" t="s">
        <v>986</v>
      </c>
      <c r="E61" s="5">
        <v>1</v>
      </c>
      <c r="F61" s="4" t="s">
        <v>987</v>
      </c>
      <c r="G61" s="3" t="s">
        <v>979</v>
      </c>
      <c r="H61" s="4" t="s">
        <v>127</v>
      </c>
      <c r="I61" s="3" t="s">
        <v>6</v>
      </c>
      <c r="J61" s="4" t="s">
        <v>940</v>
      </c>
      <c r="K61" s="8">
        <v>285</v>
      </c>
      <c r="L61" s="7"/>
      <c r="M61" s="6"/>
      <c r="N61" s="6"/>
      <c r="O61" s="6"/>
      <c r="P61" s="6"/>
      <c r="Q61" s="6"/>
      <c r="R61" s="6"/>
      <c r="S61" s="6"/>
      <c r="T61" s="6"/>
    </row>
    <row r="62" spans="1:20" ht="12.75" hidden="1" customHeight="1">
      <c r="A62" s="3" t="s">
        <v>934</v>
      </c>
      <c r="B62" s="3" t="s">
        <v>935</v>
      </c>
      <c r="C62" s="3" t="s">
        <v>936</v>
      </c>
      <c r="D62" s="4" t="s">
        <v>986</v>
      </c>
      <c r="E62" s="5">
        <v>2</v>
      </c>
      <c r="F62" s="4" t="s">
        <v>987</v>
      </c>
      <c r="G62" s="3" t="s">
        <v>979</v>
      </c>
      <c r="H62" s="4" t="s">
        <v>127</v>
      </c>
      <c r="I62" s="3" t="s">
        <v>23</v>
      </c>
      <c r="J62" s="4" t="s">
        <v>940</v>
      </c>
      <c r="K62" s="8">
        <v>5400</v>
      </c>
      <c r="L62" s="7"/>
      <c r="M62" s="6"/>
      <c r="N62" s="6"/>
      <c r="O62" s="6"/>
      <c r="P62" s="6"/>
      <c r="Q62" s="6"/>
      <c r="R62" s="6"/>
      <c r="S62" s="6"/>
      <c r="T62" s="6"/>
    </row>
    <row r="63" spans="1:20" ht="12.75" hidden="1" customHeight="1">
      <c r="A63" s="3" t="s">
        <v>934</v>
      </c>
      <c r="B63" s="3" t="s">
        <v>935</v>
      </c>
      <c r="C63" s="3" t="s">
        <v>936</v>
      </c>
      <c r="D63" s="4" t="s">
        <v>986</v>
      </c>
      <c r="E63" s="5">
        <v>3</v>
      </c>
      <c r="F63" s="4" t="s">
        <v>987</v>
      </c>
      <c r="G63" s="3" t="s">
        <v>979</v>
      </c>
      <c r="H63" s="4" t="s">
        <v>127</v>
      </c>
      <c r="I63" s="3" t="s">
        <v>727</v>
      </c>
      <c r="J63" s="4" t="s">
        <v>940</v>
      </c>
      <c r="K63" s="8">
        <v>1680</v>
      </c>
      <c r="L63" s="7"/>
      <c r="M63" s="6"/>
      <c r="N63" s="6"/>
      <c r="O63" s="6"/>
      <c r="P63" s="6"/>
      <c r="Q63" s="6"/>
      <c r="R63" s="6"/>
      <c r="S63" s="6"/>
      <c r="T63" s="6"/>
    </row>
    <row r="64" spans="1:20" ht="12.75" hidden="1" customHeight="1">
      <c r="A64" s="3" t="s">
        <v>934</v>
      </c>
      <c r="B64" s="3" t="s">
        <v>935</v>
      </c>
      <c r="C64" s="3" t="s">
        <v>936</v>
      </c>
      <c r="D64" s="4" t="s">
        <v>986</v>
      </c>
      <c r="E64" s="5">
        <v>4</v>
      </c>
      <c r="F64" s="4" t="s">
        <v>987</v>
      </c>
      <c r="G64" s="3" t="s">
        <v>979</v>
      </c>
      <c r="H64" s="4" t="s">
        <v>127</v>
      </c>
      <c r="I64" s="3" t="s">
        <v>4</v>
      </c>
      <c r="J64" s="4" t="s">
        <v>940</v>
      </c>
      <c r="K64" s="8">
        <v>-7365</v>
      </c>
      <c r="L64" s="7"/>
      <c r="M64" s="6"/>
      <c r="N64" s="6"/>
      <c r="O64" s="6"/>
      <c r="P64" s="6"/>
      <c r="Q64" s="6"/>
      <c r="R64" s="6"/>
      <c r="S64" s="6"/>
      <c r="T64" s="6"/>
    </row>
    <row r="65" spans="1:20" ht="12.75" hidden="1" customHeight="1">
      <c r="A65" s="3" t="s">
        <v>934</v>
      </c>
      <c r="B65" s="3" t="s">
        <v>935</v>
      </c>
      <c r="C65" s="3" t="s">
        <v>936</v>
      </c>
      <c r="D65" s="4"/>
      <c r="E65" s="5"/>
      <c r="F65" s="4" t="s">
        <v>988</v>
      </c>
      <c r="G65" s="3"/>
      <c r="H65" s="4"/>
      <c r="I65" s="3"/>
      <c r="J65" s="4"/>
      <c r="K65" s="8">
        <v>211344.1</v>
      </c>
      <c r="L65" s="8">
        <v>211344.1</v>
      </c>
      <c r="M65" s="6"/>
      <c r="N65" s="6"/>
      <c r="O65" s="6"/>
      <c r="P65" s="6"/>
      <c r="Q65" s="6"/>
      <c r="R65" s="6"/>
      <c r="S65" s="6"/>
      <c r="T65" s="6"/>
    </row>
    <row r="66" spans="1:20" ht="12.75" hidden="1" customHeight="1">
      <c r="A66" s="3" t="s">
        <v>934</v>
      </c>
      <c r="B66" s="3" t="s">
        <v>935</v>
      </c>
      <c r="C66" s="3"/>
      <c r="D66" s="4"/>
      <c r="E66" s="5"/>
      <c r="F66" s="4" t="s">
        <v>989</v>
      </c>
      <c r="G66" s="3"/>
      <c r="H66" s="4"/>
      <c r="I66" s="3"/>
      <c r="J66" s="4"/>
      <c r="K66" s="8">
        <v>211344.1</v>
      </c>
      <c r="L66" s="8">
        <v>211344.1</v>
      </c>
      <c r="M66" s="6"/>
      <c r="N66" s="6"/>
      <c r="O66" s="6"/>
      <c r="P66" s="6"/>
      <c r="Q66" s="6"/>
      <c r="R66" s="6"/>
      <c r="S66" s="6"/>
      <c r="T66" s="6"/>
    </row>
    <row r="67" spans="1:20" ht="12.75" hidden="1" customHeight="1">
      <c r="A67" s="3" t="s">
        <v>934</v>
      </c>
      <c r="B67" s="3" t="s">
        <v>990</v>
      </c>
      <c r="C67" s="3" t="s">
        <v>991</v>
      </c>
      <c r="D67" s="4" t="s">
        <v>992</v>
      </c>
      <c r="E67" s="5">
        <v>1</v>
      </c>
      <c r="F67" s="4" t="s">
        <v>951</v>
      </c>
      <c r="G67" s="3" t="s">
        <v>952</v>
      </c>
      <c r="H67" s="4" t="s">
        <v>953</v>
      </c>
      <c r="I67" s="3" t="s">
        <v>10</v>
      </c>
      <c r="J67" s="4" t="s">
        <v>940</v>
      </c>
      <c r="K67" s="7"/>
      <c r="L67" s="8">
        <v>-358030.45</v>
      </c>
      <c r="M67" s="6"/>
      <c r="N67" s="6"/>
      <c r="O67" s="6"/>
      <c r="P67" s="6"/>
      <c r="Q67" s="6"/>
      <c r="R67" s="6"/>
      <c r="S67" s="6"/>
      <c r="T67" s="6"/>
    </row>
    <row r="68" spans="1:20" ht="12.75" hidden="1" customHeight="1">
      <c r="A68" s="3" t="s">
        <v>934</v>
      </c>
      <c r="B68" s="3" t="s">
        <v>990</v>
      </c>
      <c r="C68" s="3" t="s">
        <v>991</v>
      </c>
      <c r="D68" s="4" t="s">
        <v>992</v>
      </c>
      <c r="E68" s="5">
        <v>2</v>
      </c>
      <c r="F68" s="4" t="s">
        <v>951</v>
      </c>
      <c r="G68" s="3" t="s">
        <v>952</v>
      </c>
      <c r="H68" s="4" t="s">
        <v>953</v>
      </c>
      <c r="I68" s="3" t="s">
        <v>4</v>
      </c>
      <c r="J68" s="4" t="s">
        <v>940</v>
      </c>
      <c r="K68" s="7"/>
      <c r="L68" s="8">
        <v>358030.45</v>
      </c>
      <c r="M68" s="6"/>
      <c r="N68" s="6"/>
      <c r="O68" s="6"/>
      <c r="P68" s="6"/>
      <c r="Q68" s="6"/>
      <c r="R68" s="6"/>
      <c r="S68" s="6"/>
      <c r="T68" s="6"/>
    </row>
    <row r="69" spans="1:20" ht="12.75" hidden="1" customHeight="1">
      <c r="A69" s="3" t="s">
        <v>934</v>
      </c>
      <c r="B69" s="3" t="s">
        <v>990</v>
      </c>
      <c r="C69" s="3" t="s">
        <v>991</v>
      </c>
      <c r="D69" s="4" t="s">
        <v>992</v>
      </c>
      <c r="E69" s="5">
        <v>3</v>
      </c>
      <c r="F69" s="4" t="s">
        <v>954</v>
      </c>
      <c r="G69" s="3" t="s">
        <v>939</v>
      </c>
      <c r="H69" s="4" t="s">
        <v>66</v>
      </c>
      <c r="I69" s="3" t="s">
        <v>10</v>
      </c>
      <c r="J69" s="4" t="s">
        <v>940</v>
      </c>
      <c r="K69" s="7"/>
      <c r="L69" s="8">
        <v>-1177473.1599999999</v>
      </c>
      <c r="M69" s="6"/>
      <c r="N69" s="6"/>
      <c r="O69" s="6"/>
      <c r="P69" s="6"/>
      <c r="Q69" s="6"/>
      <c r="R69" s="6"/>
      <c r="S69" s="6"/>
      <c r="T69" s="6"/>
    </row>
    <row r="70" spans="1:20" ht="12.75" hidden="1" customHeight="1">
      <c r="A70" s="3" t="s">
        <v>934</v>
      </c>
      <c r="B70" s="3" t="s">
        <v>990</v>
      </c>
      <c r="C70" s="3" t="s">
        <v>991</v>
      </c>
      <c r="D70" s="4" t="s">
        <v>992</v>
      </c>
      <c r="E70" s="5">
        <v>4</v>
      </c>
      <c r="F70" s="4" t="s">
        <v>954</v>
      </c>
      <c r="G70" s="3" t="s">
        <v>939</v>
      </c>
      <c r="H70" s="4" t="s">
        <v>66</v>
      </c>
      <c r="I70" s="3" t="s">
        <v>18</v>
      </c>
      <c r="J70" s="4" t="s">
        <v>940</v>
      </c>
      <c r="K70" s="7"/>
      <c r="L70" s="8">
        <v>1177473.1599999999</v>
      </c>
      <c r="M70" s="6"/>
      <c r="N70" s="6"/>
      <c r="O70" s="6"/>
      <c r="P70" s="6"/>
      <c r="Q70" s="6"/>
      <c r="R70" s="6"/>
      <c r="S70" s="6"/>
      <c r="T70" s="6"/>
    </row>
    <row r="71" spans="1:20" ht="12.75" hidden="1" customHeight="1">
      <c r="A71" s="3" t="s">
        <v>934</v>
      </c>
      <c r="B71" s="3" t="s">
        <v>990</v>
      </c>
      <c r="C71" s="3" t="s">
        <v>991</v>
      </c>
      <c r="D71" s="4" t="s">
        <v>992</v>
      </c>
      <c r="E71" s="5">
        <v>5</v>
      </c>
      <c r="F71" s="4" t="s">
        <v>956</v>
      </c>
      <c r="G71" s="3" t="s">
        <v>943</v>
      </c>
      <c r="H71" s="4" t="s">
        <v>944</v>
      </c>
      <c r="I71" s="3" t="s">
        <v>10</v>
      </c>
      <c r="J71" s="4" t="s">
        <v>945</v>
      </c>
      <c r="K71" s="7"/>
      <c r="L71" s="8">
        <v>559049.5</v>
      </c>
      <c r="M71" s="6"/>
      <c r="N71" s="6"/>
      <c r="O71" s="6"/>
      <c r="P71" s="6"/>
      <c r="Q71" s="6"/>
      <c r="R71" s="6"/>
      <c r="S71" s="6"/>
      <c r="T71" s="6"/>
    </row>
    <row r="72" spans="1:20" ht="12.75" hidden="1" customHeight="1">
      <c r="A72" s="3" t="s">
        <v>934</v>
      </c>
      <c r="B72" s="3" t="s">
        <v>990</v>
      </c>
      <c r="C72" s="3" t="s">
        <v>991</v>
      </c>
      <c r="D72" s="4" t="s">
        <v>992</v>
      </c>
      <c r="E72" s="5">
        <v>6</v>
      </c>
      <c r="F72" s="4" t="s">
        <v>956</v>
      </c>
      <c r="G72" s="3" t="s">
        <v>943</v>
      </c>
      <c r="H72" s="4" t="s">
        <v>944</v>
      </c>
      <c r="I72" s="3" t="s">
        <v>8</v>
      </c>
      <c r="J72" s="4" t="s">
        <v>945</v>
      </c>
      <c r="K72" s="7"/>
      <c r="L72" s="8">
        <v>-559049.5</v>
      </c>
      <c r="M72" s="6"/>
      <c r="N72" s="6"/>
      <c r="O72" s="6"/>
      <c r="P72" s="6"/>
      <c r="Q72" s="6"/>
      <c r="R72" s="6"/>
      <c r="S72" s="6"/>
      <c r="T72" s="6"/>
    </row>
    <row r="73" spans="1:20" ht="12.75" hidden="1" customHeight="1">
      <c r="A73" s="3" t="s">
        <v>934</v>
      </c>
      <c r="B73" s="3" t="s">
        <v>990</v>
      </c>
      <c r="C73" s="3" t="s">
        <v>991</v>
      </c>
      <c r="D73" s="4" t="s">
        <v>992</v>
      </c>
      <c r="E73" s="5">
        <v>7</v>
      </c>
      <c r="F73" s="4" t="s">
        <v>957</v>
      </c>
      <c r="G73" s="3" t="s">
        <v>958</v>
      </c>
      <c r="H73" s="4" t="s">
        <v>858</v>
      </c>
      <c r="I73" s="3" t="s">
        <v>10</v>
      </c>
      <c r="J73" s="4" t="s">
        <v>959</v>
      </c>
      <c r="K73" s="7"/>
      <c r="L73" s="8">
        <v>-158905.26999999999</v>
      </c>
      <c r="M73" s="6"/>
      <c r="N73" s="6"/>
      <c r="O73" s="6"/>
      <c r="P73" s="6"/>
      <c r="Q73" s="6"/>
      <c r="R73" s="6"/>
      <c r="S73" s="6"/>
      <c r="T73" s="6"/>
    </row>
    <row r="74" spans="1:20" ht="12.75" hidden="1" customHeight="1">
      <c r="A74" s="3" t="s">
        <v>934</v>
      </c>
      <c r="B74" s="3" t="s">
        <v>990</v>
      </c>
      <c r="C74" s="3" t="s">
        <v>991</v>
      </c>
      <c r="D74" s="4" t="s">
        <v>992</v>
      </c>
      <c r="E74" s="5">
        <v>8</v>
      </c>
      <c r="F74" s="4" t="s">
        <v>957</v>
      </c>
      <c r="G74" s="3" t="s">
        <v>958</v>
      </c>
      <c r="H74" s="4" t="s">
        <v>858</v>
      </c>
      <c r="I74" s="3" t="s">
        <v>18</v>
      </c>
      <c r="J74" s="4" t="s">
        <v>959</v>
      </c>
      <c r="K74" s="7"/>
      <c r="L74" s="8">
        <v>-3285.27</v>
      </c>
      <c r="M74" s="6"/>
      <c r="N74" s="6"/>
      <c r="O74" s="6"/>
      <c r="P74" s="6"/>
      <c r="Q74" s="6"/>
      <c r="R74" s="6"/>
      <c r="S74" s="6"/>
      <c r="T74" s="6"/>
    </row>
    <row r="75" spans="1:20" ht="12.75" hidden="1" customHeight="1">
      <c r="A75" s="3" t="s">
        <v>934</v>
      </c>
      <c r="B75" s="3" t="s">
        <v>990</v>
      </c>
      <c r="C75" s="3" t="s">
        <v>991</v>
      </c>
      <c r="D75" s="4" t="s">
        <v>992</v>
      </c>
      <c r="E75" s="5">
        <v>9</v>
      </c>
      <c r="F75" s="4" t="s">
        <v>957</v>
      </c>
      <c r="G75" s="3" t="s">
        <v>958</v>
      </c>
      <c r="H75" s="4" t="s">
        <v>858</v>
      </c>
      <c r="I75" s="3" t="s">
        <v>17</v>
      </c>
      <c r="J75" s="4" t="s">
        <v>959</v>
      </c>
      <c r="K75" s="7"/>
      <c r="L75" s="8">
        <v>-51621.97</v>
      </c>
      <c r="M75" s="6"/>
      <c r="N75" s="6"/>
      <c r="O75" s="6"/>
      <c r="P75" s="6"/>
      <c r="Q75" s="6"/>
      <c r="R75" s="6"/>
      <c r="S75" s="6"/>
      <c r="T75" s="6"/>
    </row>
    <row r="76" spans="1:20" ht="12.75" hidden="1" customHeight="1">
      <c r="A76" s="3" t="s">
        <v>934</v>
      </c>
      <c r="B76" s="3" t="s">
        <v>990</v>
      </c>
      <c r="C76" s="3" t="s">
        <v>991</v>
      </c>
      <c r="D76" s="4" t="s">
        <v>992</v>
      </c>
      <c r="E76" s="5">
        <v>10</v>
      </c>
      <c r="F76" s="4" t="s">
        <v>957</v>
      </c>
      <c r="G76" s="3" t="s">
        <v>958</v>
      </c>
      <c r="H76" s="4" t="s">
        <v>858</v>
      </c>
      <c r="I76" s="3" t="s">
        <v>6</v>
      </c>
      <c r="J76" s="4" t="s">
        <v>959</v>
      </c>
      <c r="K76" s="7"/>
      <c r="L76" s="8">
        <v>213812.51</v>
      </c>
      <c r="M76" s="6"/>
      <c r="N76" s="6"/>
      <c r="O76" s="6"/>
      <c r="P76" s="6"/>
      <c r="Q76" s="6"/>
      <c r="R76" s="6"/>
      <c r="S76" s="6"/>
      <c r="T76" s="6"/>
    </row>
    <row r="77" spans="1:20" ht="12.75" hidden="1" customHeight="1">
      <c r="A77" s="3" t="s">
        <v>934</v>
      </c>
      <c r="B77" s="3" t="s">
        <v>990</v>
      </c>
      <c r="C77" s="3" t="s">
        <v>991</v>
      </c>
      <c r="D77" s="4" t="s">
        <v>993</v>
      </c>
      <c r="E77" s="5">
        <v>1</v>
      </c>
      <c r="F77" s="4" t="s">
        <v>938</v>
      </c>
      <c r="G77" s="3" t="s">
        <v>939</v>
      </c>
      <c r="H77" s="4" t="s">
        <v>66</v>
      </c>
      <c r="I77" s="3" t="s">
        <v>13</v>
      </c>
      <c r="J77" s="4" t="s">
        <v>940</v>
      </c>
      <c r="K77" s="7"/>
      <c r="L77" s="8">
        <v>-425525</v>
      </c>
      <c r="M77" s="6"/>
      <c r="N77" s="6"/>
      <c r="O77" s="6"/>
      <c r="P77" s="6"/>
      <c r="Q77" s="6"/>
      <c r="R77" s="6"/>
      <c r="S77" s="6"/>
      <c r="T77" s="6"/>
    </row>
    <row r="78" spans="1:20" ht="12.75" hidden="1" customHeight="1">
      <c r="A78" s="3" t="s">
        <v>934</v>
      </c>
      <c r="B78" s="3" t="s">
        <v>990</v>
      </c>
      <c r="C78" s="3" t="s">
        <v>991</v>
      </c>
      <c r="D78" s="4" t="s">
        <v>993</v>
      </c>
      <c r="E78" s="5">
        <v>2</v>
      </c>
      <c r="F78" s="4" t="s">
        <v>938</v>
      </c>
      <c r="G78" s="3" t="s">
        <v>939</v>
      </c>
      <c r="H78" s="4" t="s">
        <v>66</v>
      </c>
      <c r="I78" s="3" t="s">
        <v>4</v>
      </c>
      <c r="J78" s="4" t="s">
        <v>940</v>
      </c>
      <c r="K78" s="7"/>
      <c r="L78" s="8">
        <v>425525</v>
      </c>
      <c r="M78" s="6"/>
      <c r="N78" s="6"/>
      <c r="O78" s="6"/>
      <c r="P78" s="6"/>
      <c r="Q78" s="6"/>
      <c r="R78" s="6"/>
      <c r="S78" s="6"/>
      <c r="T78" s="6"/>
    </row>
    <row r="79" spans="1:20" ht="12.75" hidden="1" customHeight="1">
      <c r="A79" s="3" t="s">
        <v>934</v>
      </c>
      <c r="B79" s="3" t="s">
        <v>990</v>
      </c>
      <c r="C79" s="3" t="s">
        <v>991</v>
      </c>
      <c r="D79" s="4" t="s">
        <v>993</v>
      </c>
      <c r="E79" s="5">
        <v>3</v>
      </c>
      <c r="F79" s="4" t="s">
        <v>942</v>
      </c>
      <c r="G79" s="3" t="s">
        <v>943</v>
      </c>
      <c r="H79" s="4" t="s">
        <v>944</v>
      </c>
      <c r="I79" s="3" t="s">
        <v>12</v>
      </c>
      <c r="J79" s="4" t="s">
        <v>945</v>
      </c>
      <c r="K79" s="7"/>
      <c r="L79" s="8">
        <v>387343.68</v>
      </c>
      <c r="M79" s="6"/>
      <c r="N79" s="6"/>
      <c r="O79" s="6"/>
      <c r="P79" s="6"/>
      <c r="Q79" s="6"/>
      <c r="R79" s="6"/>
      <c r="S79" s="6"/>
      <c r="T79" s="6"/>
    </row>
    <row r="80" spans="1:20" ht="12.75" hidden="1" customHeight="1">
      <c r="A80" s="3" t="s">
        <v>934</v>
      </c>
      <c r="B80" s="3" t="s">
        <v>990</v>
      </c>
      <c r="C80" s="3" t="s">
        <v>991</v>
      </c>
      <c r="D80" s="4" t="s">
        <v>993</v>
      </c>
      <c r="E80" s="5">
        <v>4</v>
      </c>
      <c r="F80" s="4" t="s">
        <v>942</v>
      </c>
      <c r="G80" s="3" t="s">
        <v>943</v>
      </c>
      <c r="H80" s="4" t="s">
        <v>944</v>
      </c>
      <c r="I80" s="3" t="s">
        <v>15</v>
      </c>
      <c r="J80" s="4" t="s">
        <v>945</v>
      </c>
      <c r="K80" s="7"/>
      <c r="L80" s="8">
        <v>-193671.84</v>
      </c>
      <c r="M80" s="6"/>
      <c r="N80" s="6"/>
      <c r="O80" s="6"/>
      <c r="P80" s="6"/>
      <c r="Q80" s="6"/>
      <c r="R80" s="6"/>
      <c r="S80" s="6"/>
      <c r="T80" s="6"/>
    </row>
    <row r="81" spans="1:20" ht="12.75" hidden="1" customHeight="1">
      <c r="A81" s="3" t="s">
        <v>934</v>
      </c>
      <c r="B81" s="3" t="s">
        <v>990</v>
      </c>
      <c r="C81" s="3" t="s">
        <v>991</v>
      </c>
      <c r="D81" s="4" t="s">
        <v>993</v>
      </c>
      <c r="E81" s="5">
        <v>5</v>
      </c>
      <c r="F81" s="4" t="s">
        <v>942</v>
      </c>
      <c r="G81" s="3" t="s">
        <v>943</v>
      </c>
      <c r="H81" s="4" t="s">
        <v>944</v>
      </c>
      <c r="I81" s="3" t="s">
        <v>14</v>
      </c>
      <c r="J81" s="4" t="s">
        <v>945</v>
      </c>
      <c r="K81" s="7"/>
      <c r="L81" s="8">
        <v>-193671.84</v>
      </c>
      <c r="M81" s="6"/>
      <c r="N81" s="6"/>
      <c r="O81" s="6"/>
      <c r="P81" s="6"/>
      <c r="Q81" s="6"/>
      <c r="R81" s="6"/>
      <c r="S81" s="6"/>
      <c r="T81" s="6"/>
    </row>
    <row r="82" spans="1:20" ht="12.75" hidden="1" customHeight="1">
      <c r="A82" s="3" t="s">
        <v>934</v>
      </c>
      <c r="B82" s="3" t="s">
        <v>990</v>
      </c>
      <c r="C82" s="3" t="s">
        <v>991</v>
      </c>
      <c r="D82" s="4" t="s">
        <v>993</v>
      </c>
      <c r="E82" s="5">
        <v>6</v>
      </c>
      <c r="F82" s="4" t="s">
        <v>994</v>
      </c>
      <c r="G82" s="3" t="s">
        <v>995</v>
      </c>
      <c r="H82" s="4" t="s">
        <v>996</v>
      </c>
      <c r="I82" s="3" t="s">
        <v>15</v>
      </c>
      <c r="J82" s="4" t="s">
        <v>940</v>
      </c>
      <c r="K82" s="7"/>
      <c r="L82" s="8">
        <v>-59446.89</v>
      </c>
      <c r="M82" s="6"/>
      <c r="N82" s="6"/>
      <c r="O82" s="6"/>
      <c r="P82" s="6"/>
      <c r="Q82" s="6"/>
      <c r="R82" s="6"/>
      <c r="S82" s="6"/>
      <c r="T82" s="6"/>
    </row>
    <row r="83" spans="1:20" ht="12.75" hidden="1" customHeight="1">
      <c r="A83" s="3" t="s">
        <v>934</v>
      </c>
      <c r="B83" s="3" t="s">
        <v>990</v>
      </c>
      <c r="C83" s="3" t="s">
        <v>991</v>
      </c>
      <c r="D83" s="4" t="s">
        <v>993</v>
      </c>
      <c r="E83" s="5">
        <v>7</v>
      </c>
      <c r="F83" s="4" t="s">
        <v>994</v>
      </c>
      <c r="G83" s="3" t="s">
        <v>995</v>
      </c>
      <c r="H83" s="4" t="s">
        <v>996</v>
      </c>
      <c r="I83" s="3" t="s">
        <v>727</v>
      </c>
      <c r="J83" s="4" t="s">
        <v>997</v>
      </c>
      <c r="K83" s="7"/>
      <c r="L83" s="8">
        <v>59446.89</v>
      </c>
      <c r="M83" s="6"/>
      <c r="N83" s="6"/>
      <c r="O83" s="6"/>
      <c r="P83" s="6"/>
      <c r="Q83" s="6"/>
      <c r="R83" s="6"/>
      <c r="S83" s="6"/>
      <c r="T83" s="6"/>
    </row>
    <row r="84" spans="1:20" ht="12.75" hidden="1" customHeight="1">
      <c r="A84" s="3" t="s">
        <v>934</v>
      </c>
      <c r="B84" s="3" t="s">
        <v>990</v>
      </c>
      <c r="C84" s="3" t="s">
        <v>991</v>
      </c>
      <c r="D84" s="4" t="s">
        <v>993</v>
      </c>
      <c r="E84" s="5">
        <v>8</v>
      </c>
      <c r="F84" s="4" t="s">
        <v>998</v>
      </c>
      <c r="G84" s="3" t="s">
        <v>974</v>
      </c>
      <c r="H84" s="4" t="s">
        <v>858</v>
      </c>
      <c r="I84" s="3" t="s">
        <v>12</v>
      </c>
      <c r="J84" s="4" t="s">
        <v>959</v>
      </c>
      <c r="K84" s="7"/>
      <c r="L84" s="8">
        <v>-10186.780000000001</v>
      </c>
      <c r="M84" s="6"/>
      <c r="N84" s="6"/>
      <c r="O84" s="6"/>
      <c r="P84" s="6"/>
      <c r="Q84" s="6"/>
      <c r="R84" s="6"/>
      <c r="S84" s="6"/>
      <c r="T84" s="6"/>
    </row>
    <row r="85" spans="1:20" ht="12.75" hidden="1" customHeight="1">
      <c r="A85" s="3" t="s">
        <v>934</v>
      </c>
      <c r="B85" s="3" t="s">
        <v>990</v>
      </c>
      <c r="C85" s="3" t="s">
        <v>991</v>
      </c>
      <c r="D85" s="4" t="s">
        <v>993</v>
      </c>
      <c r="E85" s="5">
        <v>9</v>
      </c>
      <c r="F85" s="4" t="s">
        <v>999</v>
      </c>
      <c r="G85" s="3" t="s">
        <v>974</v>
      </c>
      <c r="H85" s="4" t="s">
        <v>858</v>
      </c>
      <c r="I85" s="3" t="s">
        <v>13</v>
      </c>
      <c r="J85" s="4" t="s">
        <v>959</v>
      </c>
      <c r="K85" s="7"/>
      <c r="L85" s="8">
        <v>-5465.36</v>
      </c>
      <c r="M85" s="6"/>
      <c r="N85" s="6"/>
      <c r="O85" s="6"/>
      <c r="P85" s="6"/>
      <c r="Q85" s="6"/>
      <c r="R85" s="6"/>
      <c r="S85" s="6"/>
      <c r="T85" s="6"/>
    </row>
    <row r="86" spans="1:20" ht="12.75" hidden="1" customHeight="1">
      <c r="A86" s="3" t="s">
        <v>934</v>
      </c>
      <c r="B86" s="3" t="s">
        <v>990</v>
      </c>
      <c r="C86" s="3" t="s">
        <v>991</v>
      </c>
      <c r="D86" s="4" t="s">
        <v>993</v>
      </c>
      <c r="E86" s="5">
        <v>10</v>
      </c>
      <c r="F86" s="4" t="s">
        <v>1000</v>
      </c>
      <c r="G86" s="3" t="s">
        <v>974</v>
      </c>
      <c r="H86" s="4" t="s">
        <v>858</v>
      </c>
      <c r="I86" s="3" t="s">
        <v>15</v>
      </c>
      <c r="J86" s="4" t="s">
        <v>959</v>
      </c>
      <c r="K86" s="7"/>
      <c r="L86" s="8">
        <v>-1137.08</v>
      </c>
      <c r="M86" s="6"/>
      <c r="N86" s="6"/>
      <c r="O86" s="6"/>
      <c r="P86" s="6"/>
      <c r="Q86" s="6"/>
      <c r="R86" s="6"/>
      <c r="S86" s="6"/>
      <c r="T86" s="6"/>
    </row>
    <row r="87" spans="1:20" ht="12.75" hidden="1" customHeight="1">
      <c r="A87" s="3" t="s">
        <v>934</v>
      </c>
      <c r="B87" s="3" t="s">
        <v>990</v>
      </c>
      <c r="C87" s="3" t="s">
        <v>991</v>
      </c>
      <c r="D87" s="4" t="s">
        <v>993</v>
      </c>
      <c r="E87" s="5">
        <v>11</v>
      </c>
      <c r="F87" s="4" t="s">
        <v>1001</v>
      </c>
      <c r="G87" s="3" t="s">
        <v>974</v>
      </c>
      <c r="H87" s="4" t="s">
        <v>858</v>
      </c>
      <c r="I87" s="3" t="s">
        <v>6</v>
      </c>
      <c r="J87" s="4" t="s">
        <v>959</v>
      </c>
      <c r="K87" s="7"/>
      <c r="L87" s="8">
        <v>16789.22</v>
      </c>
      <c r="M87" s="6"/>
      <c r="N87" s="6"/>
      <c r="O87" s="6"/>
      <c r="P87" s="6"/>
      <c r="Q87" s="6"/>
      <c r="R87" s="6"/>
      <c r="S87" s="6"/>
      <c r="T87" s="6"/>
    </row>
    <row r="88" spans="1:20" ht="12.75" hidden="1" customHeight="1">
      <c r="A88" s="3" t="s">
        <v>934</v>
      </c>
      <c r="B88" s="3" t="s">
        <v>990</v>
      </c>
      <c r="C88" s="3" t="s">
        <v>991</v>
      </c>
      <c r="D88" s="4" t="s">
        <v>1002</v>
      </c>
      <c r="E88" s="5">
        <v>1</v>
      </c>
      <c r="F88" s="4" t="s">
        <v>962</v>
      </c>
      <c r="G88" s="3" t="s">
        <v>963</v>
      </c>
      <c r="H88" s="4" t="s">
        <v>964</v>
      </c>
      <c r="I88" s="3" t="s">
        <v>14</v>
      </c>
      <c r="J88" s="4" t="s">
        <v>940</v>
      </c>
      <c r="K88" s="7"/>
      <c r="L88" s="8">
        <v>-11627.81</v>
      </c>
      <c r="M88" s="6"/>
      <c r="N88" s="6"/>
      <c r="O88" s="6"/>
      <c r="P88" s="6"/>
      <c r="Q88" s="6"/>
      <c r="R88" s="6"/>
      <c r="S88" s="6"/>
      <c r="T88" s="6"/>
    </row>
    <row r="89" spans="1:20" ht="12.75" hidden="1" customHeight="1">
      <c r="A89" s="3" t="s">
        <v>934</v>
      </c>
      <c r="B89" s="3" t="s">
        <v>990</v>
      </c>
      <c r="C89" s="3" t="s">
        <v>991</v>
      </c>
      <c r="D89" s="4" t="s">
        <v>1002</v>
      </c>
      <c r="E89" s="5">
        <v>2</v>
      </c>
      <c r="F89" s="4" t="s">
        <v>962</v>
      </c>
      <c r="G89" s="3" t="s">
        <v>963</v>
      </c>
      <c r="H89" s="4" t="s">
        <v>964</v>
      </c>
      <c r="I89" s="3" t="s">
        <v>727</v>
      </c>
      <c r="J89" s="4" t="s">
        <v>940</v>
      </c>
      <c r="K89" s="7"/>
      <c r="L89" s="8">
        <v>11627.81</v>
      </c>
      <c r="M89" s="6"/>
      <c r="N89" s="6"/>
      <c r="O89" s="6"/>
      <c r="P89" s="6"/>
      <c r="Q89" s="6"/>
      <c r="R89" s="6"/>
      <c r="S89" s="6"/>
      <c r="T89" s="6"/>
    </row>
    <row r="90" spans="1:20" ht="12.75" hidden="1" customHeight="1">
      <c r="A90" s="3" t="s">
        <v>934</v>
      </c>
      <c r="B90" s="3" t="s">
        <v>990</v>
      </c>
      <c r="C90" s="3" t="s">
        <v>991</v>
      </c>
      <c r="D90" s="4" t="s">
        <v>1002</v>
      </c>
      <c r="E90" s="5">
        <v>3</v>
      </c>
      <c r="F90" s="4" t="s">
        <v>1003</v>
      </c>
      <c r="G90" s="3" t="s">
        <v>966</v>
      </c>
      <c r="H90" s="4" t="s">
        <v>858</v>
      </c>
      <c r="I90" s="3" t="s">
        <v>14</v>
      </c>
      <c r="J90" s="4" t="s">
        <v>940</v>
      </c>
      <c r="K90" s="7"/>
      <c r="L90" s="8">
        <v>-473008.39</v>
      </c>
      <c r="M90" s="6"/>
      <c r="N90" s="6"/>
      <c r="O90" s="6"/>
      <c r="P90" s="6"/>
      <c r="Q90" s="6"/>
      <c r="R90" s="6"/>
      <c r="S90" s="6"/>
      <c r="T90" s="6"/>
    </row>
    <row r="91" spans="1:20" ht="12.75" hidden="1" customHeight="1">
      <c r="A91" s="3" t="s">
        <v>934</v>
      </c>
      <c r="B91" s="3" t="s">
        <v>990</v>
      </c>
      <c r="C91" s="3" t="s">
        <v>991</v>
      </c>
      <c r="D91" s="4" t="s">
        <v>1002</v>
      </c>
      <c r="E91" s="5">
        <v>4</v>
      </c>
      <c r="F91" s="4" t="s">
        <v>1003</v>
      </c>
      <c r="G91" s="3" t="s">
        <v>977</v>
      </c>
      <c r="H91" s="4" t="s">
        <v>70</v>
      </c>
      <c r="I91" s="3" t="s">
        <v>727</v>
      </c>
      <c r="J91" s="4" t="s">
        <v>940</v>
      </c>
      <c r="K91" s="7"/>
      <c r="L91" s="8">
        <v>473008.39</v>
      </c>
      <c r="M91" s="6"/>
      <c r="N91" s="6"/>
      <c r="O91" s="6"/>
      <c r="P91" s="6"/>
      <c r="Q91" s="6"/>
      <c r="R91" s="6"/>
      <c r="S91" s="6"/>
      <c r="T91" s="6"/>
    </row>
    <row r="92" spans="1:20" ht="12.75" hidden="1" customHeight="1">
      <c r="A92" s="3" t="s">
        <v>934</v>
      </c>
      <c r="B92" s="3" t="s">
        <v>990</v>
      </c>
      <c r="C92" s="3" t="s">
        <v>991</v>
      </c>
      <c r="D92" s="4" t="s">
        <v>1002</v>
      </c>
      <c r="E92" s="5">
        <v>5</v>
      </c>
      <c r="F92" s="4" t="s">
        <v>1004</v>
      </c>
      <c r="G92" s="3" t="s">
        <v>966</v>
      </c>
      <c r="H92" s="4" t="s">
        <v>858</v>
      </c>
      <c r="I92" s="3" t="s">
        <v>14</v>
      </c>
      <c r="J92" s="4" t="s">
        <v>940</v>
      </c>
      <c r="K92" s="7"/>
      <c r="L92" s="8">
        <v>-94339.62</v>
      </c>
      <c r="M92" s="6"/>
      <c r="N92" s="6"/>
      <c r="O92" s="6"/>
      <c r="P92" s="6"/>
      <c r="Q92" s="6"/>
      <c r="R92" s="6"/>
      <c r="S92" s="6"/>
      <c r="T92" s="6"/>
    </row>
    <row r="93" spans="1:20" ht="12.75" hidden="1" customHeight="1">
      <c r="A93" s="3" t="s">
        <v>934</v>
      </c>
      <c r="B93" s="3" t="s">
        <v>990</v>
      </c>
      <c r="C93" s="3" t="s">
        <v>991</v>
      </c>
      <c r="D93" s="4" t="s">
        <v>1002</v>
      </c>
      <c r="E93" s="5">
        <v>6</v>
      </c>
      <c r="F93" s="4" t="s">
        <v>1004</v>
      </c>
      <c r="G93" s="3" t="s">
        <v>966</v>
      </c>
      <c r="H93" s="4" t="s">
        <v>858</v>
      </c>
      <c r="I93" s="3" t="s">
        <v>15</v>
      </c>
      <c r="J93" s="4" t="s">
        <v>940</v>
      </c>
      <c r="K93" s="7"/>
      <c r="L93" s="8">
        <v>94339.62</v>
      </c>
      <c r="M93" s="6"/>
      <c r="N93" s="6"/>
      <c r="O93" s="6"/>
      <c r="P93" s="6"/>
      <c r="Q93" s="6"/>
      <c r="R93" s="6"/>
      <c r="S93" s="6"/>
      <c r="T93" s="6"/>
    </row>
    <row r="94" spans="1:20" ht="12.75" hidden="1" customHeight="1">
      <c r="A94" s="3" t="s">
        <v>934</v>
      </c>
      <c r="B94" s="3" t="s">
        <v>990</v>
      </c>
      <c r="C94" s="3" t="s">
        <v>991</v>
      </c>
      <c r="D94" s="4" t="s">
        <v>1002</v>
      </c>
      <c r="E94" s="5">
        <v>7</v>
      </c>
      <c r="F94" s="4" t="s">
        <v>968</v>
      </c>
      <c r="G94" s="3" t="s">
        <v>963</v>
      </c>
      <c r="H94" s="4" t="s">
        <v>964</v>
      </c>
      <c r="I94" s="3" t="s">
        <v>14</v>
      </c>
      <c r="J94" s="4" t="s">
        <v>940</v>
      </c>
      <c r="K94" s="7"/>
      <c r="L94" s="8">
        <v>-35127.980000000003</v>
      </c>
      <c r="M94" s="6"/>
      <c r="N94" s="6"/>
      <c r="O94" s="6"/>
      <c r="P94" s="6"/>
      <c r="Q94" s="6"/>
      <c r="R94" s="6"/>
      <c r="S94" s="6"/>
      <c r="T94" s="6"/>
    </row>
    <row r="95" spans="1:20" ht="12.75" hidden="1" customHeight="1">
      <c r="A95" s="3" t="s">
        <v>934</v>
      </c>
      <c r="B95" s="3" t="s">
        <v>990</v>
      </c>
      <c r="C95" s="3" t="s">
        <v>991</v>
      </c>
      <c r="D95" s="4" t="s">
        <v>1002</v>
      </c>
      <c r="E95" s="5">
        <v>8</v>
      </c>
      <c r="F95" s="4" t="s">
        <v>968</v>
      </c>
      <c r="G95" s="3" t="s">
        <v>963</v>
      </c>
      <c r="H95" s="4" t="s">
        <v>964</v>
      </c>
      <c r="I95" s="3" t="s">
        <v>15</v>
      </c>
      <c r="J95" s="4" t="s">
        <v>940</v>
      </c>
      <c r="K95" s="7"/>
      <c r="L95" s="8">
        <v>35127.980000000003</v>
      </c>
      <c r="M95" s="6"/>
      <c r="N95" s="6"/>
      <c r="O95" s="6"/>
      <c r="P95" s="6"/>
      <c r="Q95" s="6"/>
      <c r="R95" s="6"/>
      <c r="S95" s="6"/>
      <c r="T95" s="6"/>
    </row>
    <row r="96" spans="1:20" ht="12.75" hidden="1" customHeight="1">
      <c r="A96" s="3" t="s">
        <v>934</v>
      </c>
      <c r="B96" s="3" t="s">
        <v>990</v>
      </c>
      <c r="C96" s="3" t="s">
        <v>991</v>
      </c>
      <c r="D96" s="4" t="s">
        <v>1002</v>
      </c>
      <c r="E96" s="5">
        <v>9</v>
      </c>
      <c r="F96" s="4" t="s">
        <v>969</v>
      </c>
      <c r="G96" s="3" t="s">
        <v>963</v>
      </c>
      <c r="H96" s="4" t="s">
        <v>964</v>
      </c>
      <c r="I96" s="3" t="s">
        <v>14</v>
      </c>
      <c r="J96" s="4" t="s">
        <v>940</v>
      </c>
      <c r="K96" s="7"/>
      <c r="L96" s="8">
        <v>-3570.86</v>
      </c>
      <c r="M96" s="6"/>
      <c r="N96" s="6"/>
      <c r="O96" s="6"/>
      <c r="P96" s="6"/>
      <c r="Q96" s="6"/>
      <c r="R96" s="6"/>
      <c r="S96" s="6"/>
      <c r="T96" s="6"/>
    </row>
    <row r="97" spans="1:20" ht="12.75" hidden="1" customHeight="1">
      <c r="A97" s="3" t="s">
        <v>934</v>
      </c>
      <c r="B97" s="3" t="s">
        <v>990</v>
      </c>
      <c r="C97" s="3" t="s">
        <v>991</v>
      </c>
      <c r="D97" s="4" t="s">
        <v>1002</v>
      </c>
      <c r="E97" s="5">
        <v>10</v>
      </c>
      <c r="F97" s="4" t="s">
        <v>969</v>
      </c>
      <c r="G97" s="3" t="s">
        <v>963</v>
      </c>
      <c r="H97" s="4" t="s">
        <v>964</v>
      </c>
      <c r="I97" s="3" t="s">
        <v>15</v>
      </c>
      <c r="J97" s="4" t="s">
        <v>940</v>
      </c>
      <c r="K97" s="7"/>
      <c r="L97" s="8">
        <v>3570.86</v>
      </c>
      <c r="M97" s="6"/>
      <c r="N97" s="6"/>
      <c r="O97" s="6"/>
      <c r="P97" s="6"/>
      <c r="Q97" s="6"/>
      <c r="R97" s="6"/>
      <c r="S97" s="6"/>
      <c r="T97" s="6"/>
    </row>
    <row r="98" spans="1:20" ht="12.75" hidden="1" customHeight="1">
      <c r="A98" s="3" t="s">
        <v>934</v>
      </c>
      <c r="B98" s="3" t="s">
        <v>990</v>
      </c>
      <c r="C98" s="3" t="s">
        <v>991</v>
      </c>
      <c r="D98" s="4" t="s">
        <v>1002</v>
      </c>
      <c r="E98" s="5">
        <v>11</v>
      </c>
      <c r="F98" s="4" t="s">
        <v>970</v>
      </c>
      <c r="G98" s="3" t="s">
        <v>963</v>
      </c>
      <c r="H98" s="4" t="s">
        <v>964</v>
      </c>
      <c r="I98" s="3" t="s">
        <v>14</v>
      </c>
      <c r="J98" s="4" t="s">
        <v>940</v>
      </c>
      <c r="K98" s="7"/>
      <c r="L98" s="8">
        <v>-4241.28</v>
      </c>
      <c r="M98" s="6"/>
      <c r="N98" s="6"/>
      <c r="O98" s="6"/>
      <c r="P98" s="6"/>
      <c r="Q98" s="6"/>
      <c r="R98" s="6"/>
      <c r="S98" s="6"/>
      <c r="T98" s="6"/>
    </row>
    <row r="99" spans="1:20" ht="12.75" hidden="1" customHeight="1">
      <c r="A99" s="3" t="s">
        <v>934</v>
      </c>
      <c r="B99" s="3" t="s">
        <v>990</v>
      </c>
      <c r="C99" s="3" t="s">
        <v>991</v>
      </c>
      <c r="D99" s="4" t="s">
        <v>1002</v>
      </c>
      <c r="E99" s="5">
        <v>12</v>
      </c>
      <c r="F99" s="4" t="s">
        <v>970</v>
      </c>
      <c r="G99" s="3" t="s">
        <v>963</v>
      </c>
      <c r="H99" s="4" t="s">
        <v>964</v>
      </c>
      <c r="I99" s="3" t="s">
        <v>15</v>
      </c>
      <c r="J99" s="4" t="s">
        <v>940</v>
      </c>
      <c r="K99" s="7"/>
      <c r="L99" s="8">
        <v>4241.28</v>
      </c>
      <c r="M99" s="6"/>
      <c r="N99" s="6"/>
      <c r="O99" s="6"/>
      <c r="P99" s="6"/>
      <c r="Q99" s="6"/>
      <c r="R99" s="6"/>
      <c r="S99" s="6"/>
      <c r="T99" s="6"/>
    </row>
    <row r="100" spans="1:20" ht="12.75" hidden="1" customHeight="1">
      <c r="A100" s="3" t="s">
        <v>934</v>
      </c>
      <c r="B100" s="3" t="s">
        <v>990</v>
      </c>
      <c r="C100" s="3" t="s">
        <v>991</v>
      </c>
      <c r="D100" s="4" t="s">
        <v>1002</v>
      </c>
      <c r="E100" s="5">
        <v>13</v>
      </c>
      <c r="F100" s="4" t="s">
        <v>973</v>
      </c>
      <c r="G100" s="3" t="s">
        <v>966</v>
      </c>
      <c r="H100" s="4" t="s">
        <v>858</v>
      </c>
      <c r="I100" s="3" t="s">
        <v>14</v>
      </c>
      <c r="J100" s="4" t="s">
        <v>940</v>
      </c>
      <c r="K100" s="7"/>
      <c r="L100" s="8">
        <v>-109094.21</v>
      </c>
      <c r="M100" s="6"/>
      <c r="N100" s="6"/>
      <c r="O100" s="6"/>
      <c r="P100" s="6"/>
      <c r="Q100" s="6"/>
      <c r="R100" s="6"/>
      <c r="S100" s="6"/>
      <c r="T100" s="6"/>
    </row>
    <row r="101" spans="1:20" ht="12.75" hidden="1" customHeight="1">
      <c r="A101" s="3" t="s">
        <v>934</v>
      </c>
      <c r="B101" s="3" t="s">
        <v>990</v>
      </c>
      <c r="C101" s="3" t="s">
        <v>991</v>
      </c>
      <c r="D101" s="4" t="s">
        <v>1002</v>
      </c>
      <c r="E101" s="5">
        <v>14</v>
      </c>
      <c r="F101" s="4" t="s">
        <v>973</v>
      </c>
      <c r="G101" s="3" t="s">
        <v>966</v>
      </c>
      <c r="H101" s="4" t="s">
        <v>858</v>
      </c>
      <c r="I101" s="3" t="s">
        <v>15</v>
      </c>
      <c r="J101" s="4" t="s">
        <v>940</v>
      </c>
      <c r="K101" s="7"/>
      <c r="L101" s="8">
        <v>109094.21</v>
      </c>
      <c r="M101" s="6"/>
      <c r="N101" s="6"/>
      <c r="O101" s="6"/>
      <c r="P101" s="6"/>
      <c r="Q101" s="6"/>
      <c r="R101" s="6"/>
      <c r="S101" s="6"/>
      <c r="T101" s="6"/>
    </row>
    <row r="102" spans="1:20" ht="12.75" hidden="1" customHeight="1">
      <c r="A102" s="3" t="s">
        <v>934</v>
      </c>
      <c r="B102" s="3" t="s">
        <v>990</v>
      </c>
      <c r="C102" s="3" t="s">
        <v>991</v>
      </c>
      <c r="D102" s="4" t="s">
        <v>1002</v>
      </c>
      <c r="E102" s="5">
        <v>15</v>
      </c>
      <c r="F102" s="4" t="s">
        <v>1005</v>
      </c>
      <c r="G102" s="3" t="s">
        <v>1006</v>
      </c>
      <c r="H102" s="4" t="s">
        <v>132</v>
      </c>
      <c r="I102" s="3" t="s">
        <v>6</v>
      </c>
      <c r="J102" s="4" t="s">
        <v>940</v>
      </c>
      <c r="K102" s="8">
        <v>-98618.51</v>
      </c>
      <c r="L102" s="7"/>
      <c r="M102" s="6"/>
      <c r="N102" s="6"/>
      <c r="O102" s="6"/>
      <c r="P102" s="6"/>
      <c r="Q102" s="6"/>
      <c r="R102" s="6"/>
      <c r="S102" s="6"/>
      <c r="T102" s="6"/>
    </row>
    <row r="103" spans="1:20" ht="12.75" hidden="1" customHeight="1">
      <c r="A103" s="3" t="s">
        <v>934</v>
      </c>
      <c r="B103" s="3" t="s">
        <v>990</v>
      </c>
      <c r="C103" s="3" t="s">
        <v>991</v>
      </c>
      <c r="D103" s="4" t="s">
        <v>1002</v>
      </c>
      <c r="E103" s="5">
        <v>16</v>
      </c>
      <c r="F103" s="4" t="s">
        <v>1007</v>
      </c>
      <c r="G103" s="3" t="s">
        <v>1006</v>
      </c>
      <c r="H103" s="4" t="s">
        <v>132</v>
      </c>
      <c r="I103" s="3" t="s">
        <v>727</v>
      </c>
      <c r="J103" s="4" t="s">
        <v>940</v>
      </c>
      <c r="K103" s="8">
        <v>98618.51</v>
      </c>
      <c r="L103" s="7"/>
      <c r="M103" s="6"/>
      <c r="N103" s="6"/>
      <c r="O103" s="6"/>
      <c r="P103" s="6"/>
      <c r="Q103" s="6"/>
      <c r="R103" s="6"/>
      <c r="S103" s="6"/>
      <c r="T103" s="6"/>
    </row>
    <row r="104" spans="1:20" ht="12.75" hidden="1" customHeight="1">
      <c r="A104" s="3" t="s">
        <v>934</v>
      </c>
      <c r="B104" s="3" t="s">
        <v>990</v>
      </c>
      <c r="C104" s="3" t="s">
        <v>991</v>
      </c>
      <c r="D104" s="4" t="s">
        <v>1002</v>
      </c>
      <c r="E104" s="5">
        <v>17</v>
      </c>
      <c r="F104" s="4" t="s">
        <v>980</v>
      </c>
      <c r="G104" s="3" t="s">
        <v>943</v>
      </c>
      <c r="H104" s="4" t="s">
        <v>944</v>
      </c>
      <c r="I104" s="3" t="s">
        <v>14</v>
      </c>
      <c r="J104" s="4" t="s">
        <v>945</v>
      </c>
      <c r="K104" s="7"/>
      <c r="L104" s="8">
        <v>-402284.09</v>
      </c>
      <c r="M104" s="6"/>
      <c r="N104" s="6"/>
      <c r="O104" s="6"/>
      <c r="P104" s="6"/>
      <c r="Q104" s="6"/>
      <c r="R104" s="6"/>
      <c r="S104" s="6"/>
      <c r="T104" s="6"/>
    </row>
    <row r="105" spans="1:20" ht="12.75" hidden="1" customHeight="1">
      <c r="A105" s="3" t="s">
        <v>934</v>
      </c>
      <c r="B105" s="3" t="s">
        <v>990</v>
      </c>
      <c r="C105" s="3" t="s">
        <v>991</v>
      </c>
      <c r="D105" s="4" t="s">
        <v>1002</v>
      </c>
      <c r="E105" s="5">
        <v>18</v>
      </c>
      <c r="F105" s="4" t="s">
        <v>980</v>
      </c>
      <c r="G105" s="3" t="s">
        <v>943</v>
      </c>
      <c r="H105" s="4" t="s">
        <v>944</v>
      </c>
      <c r="I105" s="3" t="s">
        <v>15</v>
      </c>
      <c r="J105" s="4" t="s">
        <v>945</v>
      </c>
      <c r="K105" s="7"/>
      <c r="L105" s="8">
        <v>402284.09</v>
      </c>
      <c r="M105" s="6"/>
      <c r="N105" s="6"/>
      <c r="O105" s="6"/>
      <c r="P105" s="6"/>
      <c r="Q105" s="6"/>
      <c r="R105" s="6"/>
      <c r="S105" s="6"/>
      <c r="T105" s="6"/>
    </row>
    <row r="106" spans="1:20" ht="12.75" hidden="1" customHeight="1">
      <c r="A106" s="3" t="s">
        <v>934</v>
      </c>
      <c r="B106" s="3" t="s">
        <v>990</v>
      </c>
      <c r="C106" s="3" t="s">
        <v>991</v>
      </c>
      <c r="D106" s="4" t="s">
        <v>1002</v>
      </c>
      <c r="E106" s="5">
        <v>19</v>
      </c>
      <c r="F106" s="4" t="s">
        <v>1008</v>
      </c>
      <c r="G106" s="3" t="s">
        <v>966</v>
      </c>
      <c r="H106" s="4" t="s">
        <v>858</v>
      </c>
      <c r="I106" s="3" t="s">
        <v>9</v>
      </c>
      <c r="J106" s="4" t="s">
        <v>959</v>
      </c>
      <c r="K106" s="7"/>
      <c r="L106" s="8">
        <v>-19400</v>
      </c>
      <c r="M106" s="6"/>
      <c r="N106" s="6"/>
      <c r="O106" s="6"/>
      <c r="P106" s="6"/>
      <c r="Q106" s="6"/>
      <c r="R106" s="6"/>
      <c r="S106" s="6"/>
      <c r="T106" s="6"/>
    </row>
    <row r="107" spans="1:20" ht="12.75" hidden="1" customHeight="1">
      <c r="A107" s="3" t="s">
        <v>934</v>
      </c>
      <c r="B107" s="3" t="s">
        <v>990</v>
      </c>
      <c r="C107" s="3" t="s">
        <v>991</v>
      </c>
      <c r="D107" s="4" t="s">
        <v>1002</v>
      </c>
      <c r="E107" s="5">
        <v>20</v>
      </c>
      <c r="F107" s="4" t="s">
        <v>1009</v>
      </c>
      <c r="G107" s="3" t="s">
        <v>966</v>
      </c>
      <c r="H107" s="4" t="s">
        <v>858</v>
      </c>
      <c r="I107" s="3" t="s">
        <v>8</v>
      </c>
      <c r="J107" s="4" t="s">
        <v>959</v>
      </c>
      <c r="K107" s="7"/>
      <c r="L107" s="8">
        <v>-540000</v>
      </c>
      <c r="M107" s="6"/>
      <c r="N107" s="6"/>
      <c r="O107" s="6"/>
      <c r="P107" s="6"/>
      <c r="Q107" s="6"/>
      <c r="R107" s="6"/>
      <c r="S107" s="6"/>
      <c r="T107" s="6"/>
    </row>
    <row r="108" spans="1:20" ht="12.75" hidden="1" customHeight="1">
      <c r="A108" s="3" t="s">
        <v>934</v>
      </c>
      <c r="B108" s="3" t="s">
        <v>990</v>
      </c>
      <c r="C108" s="3" t="s">
        <v>991</v>
      </c>
      <c r="D108" s="4" t="s">
        <v>1002</v>
      </c>
      <c r="E108" s="5">
        <v>21</v>
      </c>
      <c r="F108" s="4" t="s">
        <v>1010</v>
      </c>
      <c r="G108" s="3" t="s">
        <v>966</v>
      </c>
      <c r="H108" s="4" t="s">
        <v>858</v>
      </c>
      <c r="I108" s="3" t="s">
        <v>14</v>
      </c>
      <c r="J108" s="4" t="s">
        <v>959</v>
      </c>
      <c r="K108" s="7"/>
      <c r="L108" s="8">
        <v>-75100</v>
      </c>
      <c r="M108" s="6"/>
      <c r="N108" s="6"/>
      <c r="O108" s="6"/>
      <c r="P108" s="6"/>
      <c r="Q108" s="6"/>
      <c r="R108" s="6"/>
      <c r="S108" s="6"/>
      <c r="T108" s="6"/>
    </row>
    <row r="109" spans="1:20" ht="12.75" hidden="1" customHeight="1">
      <c r="A109" s="3" t="s">
        <v>934</v>
      </c>
      <c r="B109" s="3" t="s">
        <v>990</v>
      </c>
      <c r="C109" s="3" t="s">
        <v>991</v>
      </c>
      <c r="D109" s="4" t="s">
        <v>1002</v>
      </c>
      <c r="E109" s="5">
        <v>22</v>
      </c>
      <c r="F109" s="4" t="s">
        <v>1011</v>
      </c>
      <c r="G109" s="3" t="s">
        <v>966</v>
      </c>
      <c r="H109" s="4" t="s">
        <v>858</v>
      </c>
      <c r="I109" s="3" t="s">
        <v>6</v>
      </c>
      <c r="J109" s="4" t="s">
        <v>959</v>
      </c>
      <c r="K109" s="7"/>
      <c r="L109" s="8">
        <v>634500</v>
      </c>
      <c r="M109" s="6"/>
      <c r="N109" s="6"/>
      <c r="O109" s="6"/>
      <c r="P109" s="6"/>
      <c r="Q109" s="6"/>
      <c r="R109" s="6"/>
      <c r="S109" s="6"/>
      <c r="T109" s="6"/>
    </row>
    <row r="110" spans="1:20" ht="12.75" hidden="1" customHeight="1">
      <c r="A110" s="3" t="s">
        <v>934</v>
      </c>
      <c r="B110" s="3" t="s">
        <v>990</v>
      </c>
      <c r="C110" s="3" t="s">
        <v>991</v>
      </c>
      <c r="D110" s="4" t="s">
        <v>1012</v>
      </c>
      <c r="E110" s="5">
        <v>1</v>
      </c>
      <c r="F110" s="4" t="s">
        <v>1013</v>
      </c>
      <c r="G110" s="3" t="s">
        <v>1014</v>
      </c>
      <c r="H110" s="4" t="s">
        <v>1015</v>
      </c>
      <c r="I110" s="3" t="s">
        <v>727</v>
      </c>
      <c r="J110" s="4" t="s">
        <v>1016</v>
      </c>
      <c r="K110" s="8">
        <v>-5683666.6600000001</v>
      </c>
      <c r="L110" s="7"/>
      <c r="M110" s="6"/>
      <c r="N110" s="6"/>
      <c r="O110" s="6"/>
      <c r="P110" s="6"/>
      <c r="Q110" s="6"/>
      <c r="R110" s="6"/>
      <c r="S110" s="6"/>
      <c r="T110" s="6"/>
    </row>
    <row r="111" spans="1:20" ht="12.75" hidden="1" customHeight="1">
      <c r="A111" s="3" t="s">
        <v>934</v>
      </c>
      <c r="B111" s="3" t="s">
        <v>990</v>
      </c>
      <c r="C111" s="3" t="s">
        <v>991</v>
      </c>
      <c r="D111" s="4" t="s">
        <v>1012</v>
      </c>
      <c r="E111" s="5">
        <v>2</v>
      </c>
      <c r="F111" s="4" t="s">
        <v>1013</v>
      </c>
      <c r="G111" s="3" t="s">
        <v>1014</v>
      </c>
      <c r="H111" s="4" t="s">
        <v>1015</v>
      </c>
      <c r="I111" s="3" t="s">
        <v>1114</v>
      </c>
      <c r="J111" s="4" t="s">
        <v>1016</v>
      </c>
      <c r="K111" s="8">
        <v>5683666.6600000001</v>
      </c>
      <c r="L111" s="7"/>
      <c r="M111" s="6"/>
      <c r="N111" s="6"/>
      <c r="O111" s="6"/>
      <c r="P111" s="6"/>
      <c r="Q111" s="6"/>
      <c r="R111" s="6"/>
      <c r="S111" s="6"/>
      <c r="T111" s="6"/>
    </row>
    <row r="112" spans="1:20" ht="12.75" hidden="1" customHeight="1">
      <c r="A112" s="3" t="s">
        <v>934</v>
      </c>
      <c r="B112" s="3" t="s">
        <v>990</v>
      </c>
      <c r="C112" s="3" t="s">
        <v>991</v>
      </c>
      <c r="D112" s="4" t="s">
        <v>1012</v>
      </c>
      <c r="E112" s="5">
        <v>3</v>
      </c>
      <c r="F112" s="4" t="s">
        <v>1017</v>
      </c>
      <c r="G112" s="3" t="s">
        <v>977</v>
      </c>
      <c r="H112" s="4" t="s">
        <v>70</v>
      </c>
      <c r="I112" s="3" t="s">
        <v>727</v>
      </c>
      <c r="J112" s="4" t="s">
        <v>1018</v>
      </c>
      <c r="K112" s="7"/>
      <c r="L112" s="8">
        <v>101174.89</v>
      </c>
      <c r="M112" s="6"/>
      <c r="N112" s="6"/>
      <c r="O112" s="6"/>
      <c r="P112" s="6"/>
      <c r="Q112" s="6"/>
      <c r="R112" s="6"/>
      <c r="S112" s="6"/>
      <c r="T112" s="6"/>
    </row>
    <row r="113" spans="1:20" ht="12.75" hidden="1" customHeight="1">
      <c r="A113" s="3" t="s">
        <v>934</v>
      </c>
      <c r="B113" s="3" t="s">
        <v>990</v>
      </c>
      <c r="C113" s="3" t="s">
        <v>991</v>
      </c>
      <c r="D113" s="4" t="s">
        <v>1012</v>
      </c>
      <c r="E113" s="5">
        <v>4</v>
      </c>
      <c r="F113" s="4" t="s">
        <v>1017</v>
      </c>
      <c r="G113" s="3" t="s">
        <v>977</v>
      </c>
      <c r="H113" s="4" t="s">
        <v>70</v>
      </c>
      <c r="I113" s="3" t="s">
        <v>1114</v>
      </c>
      <c r="J113" s="4" t="s">
        <v>1018</v>
      </c>
      <c r="K113" s="7"/>
      <c r="L113" s="8">
        <v>-101174.89</v>
      </c>
      <c r="M113" s="6"/>
      <c r="N113" s="6"/>
      <c r="O113" s="6"/>
      <c r="P113" s="6"/>
      <c r="Q113" s="6"/>
      <c r="R113" s="6"/>
      <c r="S113" s="6"/>
      <c r="T113" s="6"/>
    </row>
    <row r="114" spans="1:20" ht="12.75" hidden="1" customHeight="1">
      <c r="A114" s="3" t="s">
        <v>934</v>
      </c>
      <c r="B114" s="3" t="s">
        <v>990</v>
      </c>
      <c r="C114" s="3" t="s">
        <v>991</v>
      </c>
      <c r="D114" s="4" t="s">
        <v>1012</v>
      </c>
      <c r="E114" s="5">
        <v>5</v>
      </c>
      <c r="F114" s="4" t="s">
        <v>1019</v>
      </c>
      <c r="G114" s="3" t="s">
        <v>1020</v>
      </c>
      <c r="H114" s="4" t="s">
        <v>155</v>
      </c>
      <c r="I114" s="3" t="s">
        <v>727</v>
      </c>
      <c r="J114" s="4" t="s">
        <v>1021</v>
      </c>
      <c r="K114" s="8">
        <v>-21861.360000000001</v>
      </c>
      <c r="L114" s="7"/>
      <c r="M114" s="6"/>
      <c r="N114" s="6"/>
      <c r="O114" s="6"/>
      <c r="P114" s="6"/>
      <c r="Q114" s="6"/>
      <c r="R114" s="6"/>
      <c r="S114" s="6"/>
      <c r="T114" s="6"/>
    </row>
    <row r="115" spans="1:20" ht="12.75" hidden="1" customHeight="1">
      <c r="A115" s="3" t="s">
        <v>934</v>
      </c>
      <c r="B115" s="3" t="s">
        <v>990</v>
      </c>
      <c r="C115" s="3" t="s">
        <v>991</v>
      </c>
      <c r="D115" s="4" t="s">
        <v>1012</v>
      </c>
      <c r="E115" s="5">
        <v>6</v>
      </c>
      <c r="F115" s="4" t="s">
        <v>1019</v>
      </c>
      <c r="G115" s="3" t="s">
        <v>1020</v>
      </c>
      <c r="H115" s="4" t="s">
        <v>155</v>
      </c>
      <c r="I115" s="3" t="s">
        <v>29</v>
      </c>
      <c r="J115" s="4" t="s">
        <v>1021</v>
      </c>
      <c r="K115" s="8">
        <v>21861.360000000001</v>
      </c>
      <c r="L115" s="7"/>
      <c r="M115" s="6"/>
      <c r="N115" s="6"/>
      <c r="O115" s="6"/>
      <c r="P115" s="6"/>
      <c r="Q115" s="6"/>
      <c r="R115" s="6"/>
      <c r="S115" s="6"/>
      <c r="T115" s="6"/>
    </row>
    <row r="116" spans="1:20" ht="12.75" hidden="1" customHeight="1">
      <c r="A116" s="3" t="s">
        <v>934</v>
      </c>
      <c r="B116" s="3" t="s">
        <v>990</v>
      </c>
      <c r="C116" s="3" t="s">
        <v>991</v>
      </c>
      <c r="D116" s="4" t="s">
        <v>1012</v>
      </c>
      <c r="E116" s="5">
        <v>7</v>
      </c>
      <c r="F116" s="4" t="s">
        <v>1022</v>
      </c>
      <c r="G116" s="3" t="s">
        <v>1023</v>
      </c>
      <c r="H116" s="4" t="s">
        <v>153</v>
      </c>
      <c r="I116" s="3" t="s">
        <v>727</v>
      </c>
      <c r="J116" s="4" t="s">
        <v>940</v>
      </c>
      <c r="K116" s="8">
        <v>1666666.67</v>
      </c>
      <c r="L116" s="7"/>
      <c r="M116" s="6"/>
      <c r="N116" s="6"/>
      <c r="O116" s="6"/>
      <c r="P116" s="6"/>
      <c r="Q116" s="6"/>
      <c r="R116" s="6"/>
      <c r="S116" s="6"/>
      <c r="T116" s="6"/>
    </row>
    <row r="117" spans="1:20" ht="12.75" hidden="1" customHeight="1">
      <c r="A117" s="3" t="s">
        <v>934</v>
      </c>
      <c r="B117" s="3" t="s">
        <v>990</v>
      </c>
      <c r="C117" s="3" t="s">
        <v>991</v>
      </c>
      <c r="D117" s="4" t="s">
        <v>1012</v>
      </c>
      <c r="E117" s="5">
        <v>8</v>
      </c>
      <c r="F117" s="4" t="s">
        <v>1022</v>
      </c>
      <c r="G117" s="3" t="s">
        <v>1023</v>
      </c>
      <c r="H117" s="4" t="s">
        <v>153</v>
      </c>
      <c r="I117" s="3" t="s">
        <v>1114</v>
      </c>
      <c r="J117" s="4" t="s">
        <v>940</v>
      </c>
      <c r="K117" s="8">
        <v>-1666666.67</v>
      </c>
      <c r="L117" s="7"/>
      <c r="M117" s="6"/>
      <c r="N117" s="6"/>
      <c r="O117" s="6"/>
      <c r="P117" s="6"/>
      <c r="Q117" s="6"/>
      <c r="R117" s="6"/>
      <c r="S117" s="6"/>
      <c r="T117" s="6"/>
    </row>
    <row r="118" spans="1:20" ht="12.75" hidden="1" customHeight="1">
      <c r="A118" s="3" t="s">
        <v>934</v>
      </c>
      <c r="B118" s="3" t="s">
        <v>990</v>
      </c>
      <c r="C118" s="3" t="s">
        <v>991</v>
      </c>
      <c r="D118" s="4"/>
      <c r="E118" s="5"/>
      <c r="F118" s="4" t="s">
        <v>988</v>
      </c>
      <c r="G118" s="3"/>
      <c r="H118" s="4"/>
      <c r="I118" s="3"/>
      <c r="J118" s="4"/>
      <c r="K118" s="7"/>
      <c r="L118" s="7"/>
      <c r="M118" s="6"/>
      <c r="N118" s="6"/>
      <c r="O118" s="6"/>
      <c r="P118" s="6"/>
      <c r="Q118" s="6"/>
      <c r="R118" s="6"/>
      <c r="S118" s="6"/>
      <c r="T118" s="6"/>
    </row>
    <row r="119" spans="1:20" ht="12.75" hidden="1" customHeight="1">
      <c r="A119" s="3" t="s">
        <v>934</v>
      </c>
      <c r="B119" s="3" t="s">
        <v>990</v>
      </c>
      <c r="C119" s="3"/>
      <c r="D119" s="4"/>
      <c r="E119" s="5"/>
      <c r="F119" s="4" t="s">
        <v>989</v>
      </c>
      <c r="G119" s="3"/>
      <c r="H119" s="4"/>
      <c r="I119" s="3"/>
      <c r="J119" s="4"/>
      <c r="K119" s="7"/>
      <c r="L119" s="7"/>
      <c r="M119" s="6"/>
      <c r="N119" s="6"/>
      <c r="O119" s="6"/>
      <c r="P119" s="6"/>
      <c r="Q119" s="6"/>
      <c r="R119" s="6"/>
      <c r="S119" s="6"/>
      <c r="T119" s="6"/>
    </row>
    <row r="120" spans="1:20" ht="12.75" hidden="1" customHeight="1">
      <c r="A120" s="3" t="s">
        <v>934</v>
      </c>
      <c r="B120" s="3" t="s">
        <v>1028</v>
      </c>
      <c r="C120" s="3" t="s">
        <v>936</v>
      </c>
      <c r="D120" s="4" t="s">
        <v>1029</v>
      </c>
      <c r="E120" s="5">
        <v>1</v>
      </c>
      <c r="F120" s="4" t="s">
        <v>1030</v>
      </c>
      <c r="G120" s="3" t="s">
        <v>948</v>
      </c>
      <c r="H120" s="4" t="s">
        <v>949</v>
      </c>
      <c r="I120" s="3" t="s">
        <v>23</v>
      </c>
      <c r="J120" s="4" t="s">
        <v>940</v>
      </c>
      <c r="K120" s="7"/>
      <c r="L120" s="8">
        <v>-497547.16</v>
      </c>
      <c r="M120" s="6"/>
      <c r="N120" s="6"/>
      <c r="O120" s="6"/>
      <c r="P120" s="6"/>
      <c r="Q120" s="6"/>
      <c r="R120" s="6"/>
      <c r="S120" s="6"/>
      <c r="T120" s="6"/>
    </row>
    <row r="121" spans="1:20" ht="12.75" hidden="1" customHeight="1">
      <c r="A121" s="3" t="s">
        <v>934</v>
      </c>
      <c r="B121" s="3" t="s">
        <v>1028</v>
      </c>
      <c r="C121" s="3" t="s">
        <v>936</v>
      </c>
      <c r="D121" s="4" t="s">
        <v>1029</v>
      </c>
      <c r="E121" s="5">
        <v>2</v>
      </c>
      <c r="F121" s="4" t="s">
        <v>1030</v>
      </c>
      <c r="G121" s="3" t="s">
        <v>948</v>
      </c>
      <c r="H121" s="4" t="s">
        <v>949</v>
      </c>
      <c r="I121" s="3" t="s">
        <v>1114</v>
      </c>
      <c r="J121" s="4" t="s">
        <v>940</v>
      </c>
      <c r="K121" s="7"/>
      <c r="L121" s="8">
        <v>497547.16</v>
      </c>
      <c r="M121" s="6"/>
      <c r="N121" s="6"/>
      <c r="O121" s="6"/>
      <c r="P121" s="6"/>
      <c r="Q121" s="6"/>
      <c r="R121" s="6"/>
      <c r="S121" s="6"/>
      <c r="T121" s="6"/>
    </row>
    <row r="122" spans="1:20" ht="12.75" hidden="1" customHeight="1">
      <c r="A122" s="3" t="s">
        <v>934</v>
      </c>
      <c r="B122" s="3" t="s">
        <v>1028</v>
      </c>
      <c r="C122" s="3" t="s">
        <v>936</v>
      </c>
      <c r="D122" s="4" t="s">
        <v>1029</v>
      </c>
      <c r="E122" s="5">
        <v>3</v>
      </c>
      <c r="F122" s="4" t="s">
        <v>951</v>
      </c>
      <c r="G122" s="3" t="s">
        <v>952</v>
      </c>
      <c r="H122" s="4" t="s">
        <v>953</v>
      </c>
      <c r="I122" s="3" t="s">
        <v>10</v>
      </c>
      <c r="J122" s="4" t="s">
        <v>940</v>
      </c>
      <c r="K122" s="7"/>
      <c r="L122" s="8">
        <v>-1231654.1100000001</v>
      </c>
      <c r="M122" s="6"/>
      <c r="N122" s="6"/>
      <c r="O122" s="6"/>
      <c r="P122" s="6"/>
      <c r="Q122" s="6"/>
      <c r="R122" s="6"/>
      <c r="S122" s="6"/>
      <c r="T122" s="6"/>
    </row>
    <row r="123" spans="1:20" ht="12.75" hidden="1" customHeight="1">
      <c r="A123" s="3" t="s">
        <v>934</v>
      </c>
      <c r="B123" s="3" t="s">
        <v>1028</v>
      </c>
      <c r="C123" s="3" t="s">
        <v>936</v>
      </c>
      <c r="D123" s="4" t="s">
        <v>1029</v>
      </c>
      <c r="E123" s="5">
        <v>4</v>
      </c>
      <c r="F123" s="4" t="s">
        <v>951</v>
      </c>
      <c r="G123" s="3" t="s">
        <v>952</v>
      </c>
      <c r="H123" s="4" t="s">
        <v>953</v>
      </c>
      <c r="I123" s="3" t="s">
        <v>4</v>
      </c>
      <c r="J123" s="4" t="s">
        <v>940</v>
      </c>
      <c r="K123" s="7"/>
      <c r="L123" s="8">
        <v>1231654.1100000001</v>
      </c>
      <c r="M123" s="6"/>
      <c r="N123" s="6"/>
      <c r="O123" s="6"/>
      <c r="P123" s="6"/>
      <c r="Q123" s="6"/>
      <c r="R123" s="6"/>
      <c r="S123" s="6"/>
      <c r="T123" s="6"/>
    </row>
    <row r="124" spans="1:20" ht="12.75" hidden="1" customHeight="1">
      <c r="A124" s="3" t="s">
        <v>934</v>
      </c>
      <c r="B124" s="3" t="s">
        <v>1028</v>
      </c>
      <c r="C124" s="3" t="s">
        <v>936</v>
      </c>
      <c r="D124" s="4" t="s">
        <v>1029</v>
      </c>
      <c r="E124" s="5">
        <v>5</v>
      </c>
      <c r="F124" s="4" t="s">
        <v>954</v>
      </c>
      <c r="G124" s="3" t="s">
        <v>939</v>
      </c>
      <c r="H124" s="4" t="s">
        <v>66</v>
      </c>
      <c r="I124" s="3" t="s">
        <v>10</v>
      </c>
      <c r="J124" s="4" t="s">
        <v>940</v>
      </c>
      <c r="K124" s="7"/>
      <c r="L124" s="8">
        <v>78452.83</v>
      </c>
      <c r="M124" s="6"/>
      <c r="N124" s="6"/>
      <c r="O124" s="6"/>
      <c r="P124" s="6"/>
      <c r="Q124" s="6"/>
      <c r="R124" s="6"/>
      <c r="S124" s="6"/>
      <c r="T124" s="6"/>
    </row>
    <row r="125" spans="1:20" ht="12.75" hidden="1" customHeight="1">
      <c r="A125" s="3" t="s">
        <v>934</v>
      </c>
      <c r="B125" s="3" t="s">
        <v>1028</v>
      </c>
      <c r="C125" s="3" t="s">
        <v>936</v>
      </c>
      <c r="D125" s="4" t="s">
        <v>1029</v>
      </c>
      <c r="E125" s="5">
        <v>6</v>
      </c>
      <c r="F125" s="4" t="s">
        <v>954</v>
      </c>
      <c r="G125" s="3" t="s">
        <v>939</v>
      </c>
      <c r="H125" s="4" t="s">
        <v>66</v>
      </c>
      <c r="I125" s="3" t="s">
        <v>12</v>
      </c>
      <c r="J125" s="4" t="s">
        <v>940</v>
      </c>
      <c r="K125" s="7"/>
      <c r="L125" s="8">
        <v>-78452.83</v>
      </c>
      <c r="M125" s="6"/>
      <c r="N125" s="6"/>
      <c r="O125" s="6"/>
      <c r="P125" s="6"/>
      <c r="Q125" s="6"/>
      <c r="R125" s="6"/>
      <c r="S125" s="6"/>
      <c r="T125" s="6"/>
    </row>
    <row r="126" spans="1:20" ht="12.75" hidden="1" customHeight="1">
      <c r="A126" s="3" t="s">
        <v>934</v>
      </c>
      <c r="B126" s="3" t="s">
        <v>1028</v>
      </c>
      <c r="C126" s="3" t="s">
        <v>936</v>
      </c>
      <c r="D126" s="4" t="s">
        <v>1029</v>
      </c>
      <c r="E126" s="5">
        <v>7</v>
      </c>
      <c r="F126" s="4" t="s">
        <v>954</v>
      </c>
      <c r="G126" s="3" t="s">
        <v>939</v>
      </c>
      <c r="H126" s="4" t="s">
        <v>66</v>
      </c>
      <c r="I126" s="3" t="s">
        <v>10</v>
      </c>
      <c r="J126" s="4" t="s">
        <v>940</v>
      </c>
      <c r="K126" s="7"/>
      <c r="L126" s="8">
        <v>76855.64</v>
      </c>
      <c r="M126" s="6"/>
      <c r="N126" s="6"/>
      <c r="O126" s="6"/>
      <c r="P126" s="6"/>
      <c r="Q126" s="6"/>
      <c r="R126" s="6"/>
      <c r="S126" s="6"/>
      <c r="T126" s="6"/>
    </row>
    <row r="127" spans="1:20" ht="12.75" hidden="1" customHeight="1">
      <c r="A127" s="3" t="s">
        <v>934</v>
      </c>
      <c r="B127" s="3" t="s">
        <v>1028</v>
      </c>
      <c r="C127" s="3" t="s">
        <v>936</v>
      </c>
      <c r="D127" s="4" t="s">
        <v>1029</v>
      </c>
      <c r="E127" s="5">
        <v>8</v>
      </c>
      <c r="F127" s="4" t="s">
        <v>954</v>
      </c>
      <c r="G127" s="3" t="s">
        <v>939</v>
      </c>
      <c r="H127" s="4" t="s">
        <v>66</v>
      </c>
      <c r="I127" s="3" t="s">
        <v>18</v>
      </c>
      <c r="J127" s="4" t="s">
        <v>940</v>
      </c>
      <c r="K127" s="7"/>
      <c r="L127" s="8">
        <v>-76855.64</v>
      </c>
      <c r="M127" s="6"/>
      <c r="N127" s="6"/>
      <c r="O127" s="6"/>
      <c r="P127" s="6"/>
      <c r="Q127" s="6"/>
      <c r="R127" s="6"/>
      <c r="S127" s="6"/>
      <c r="T127" s="6"/>
    </row>
    <row r="128" spans="1:20" ht="12.75" customHeight="1">
      <c r="A128" s="3" t="s">
        <v>934</v>
      </c>
      <c r="B128" s="3" t="s">
        <v>1028</v>
      </c>
      <c r="C128" s="3" t="s">
        <v>936</v>
      </c>
      <c r="D128" s="4" t="s">
        <v>1029</v>
      </c>
      <c r="E128" s="5">
        <v>9</v>
      </c>
      <c r="F128" s="4" t="s">
        <v>1031</v>
      </c>
      <c r="G128" s="3" t="s">
        <v>943</v>
      </c>
      <c r="H128" s="4" t="s">
        <v>944</v>
      </c>
      <c r="I128" s="3" t="s">
        <v>17</v>
      </c>
      <c r="J128" s="4" t="s">
        <v>940</v>
      </c>
      <c r="K128" s="7"/>
      <c r="L128" s="8">
        <v>1824914.89</v>
      </c>
      <c r="M128" s="6"/>
      <c r="N128" s="6"/>
      <c r="O128" s="6"/>
      <c r="P128" s="6"/>
      <c r="Q128" s="6"/>
      <c r="R128" s="6"/>
      <c r="S128" s="6"/>
      <c r="T128" s="6"/>
    </row>
    <row r="129" spans="1:20" ht="12.75" customHeight="1">
      <c r="A129" s="3" t="s">
        <v>934</v>
      </c>
      <c r="B129" s="3" t="s">
        <v>1028</v>
      </c>
      <c r="C129" s="3" t="s">
        <v>936</v>
      </c>
      <c r="D129" s="4" t="s">
        <v>1029</v>
      </c>
      <c r="E129" s="5">
        <v>10</v>
      </c>
      <c r="F129" s="4" t="s">
        <v>1031</v>
      </c>
      <c r="G129" s="3" t="s">
        <v>943</v>
      </c>
      <c r="H129" s="4" t="s">
        <v>944</v>
      </c>
      <c r="I129" s="3" t="s">
        <v>1114</v>
      </c>
      <c r="J129" s="4" t="s">
        <v>940</v>
      </c>
      <c r="K129" s="7"/>
      <c r="L129" s="8">
        <v>-1824914.89</v>
      </c>
      <c r="M129" s="6"/>
      <c r="N129" s="6"/>
      <c r="O129" s="6"/>
      <c r="P129" s="6"/>
      <c r="Q129" s="6"/>
      <c r="R129" s="6"/>
      <c r="S129" s="6"/>
      <c r="T129" s="6"/>
    </row>
    <row r="130" spans="1:20" ht="12.75" hidden="1" customHeight="1">
      <c r="A130" s="3" t="s">
        <v>934</v>
      </c>
      <c r="B130" s="3" t="s">
        <v>1028</v>
      </c>
      <c r="C130" s="3" t="s">
        <v>936</v>
      </c>
      <c r="D130" s="4" t="s">
        <v>1029</v>
      </c>
      <c r="E130" s="5">
        <v>11</v>
      </c>
      <c r="F130" s="4" t="s">
        <v>956</v>
      </c>
      <c r="G130" s="3" t="s">
        <v>943</v>
      </c>
      <c r="H130" s="4" t="s">
        <v>944</v>
      </c>
      <c r="I130" s="3" t="s">
        <v>10</v>
      </c>
      <c r="J130" s="4" t="s">
        <v>945</v>
      </c>
      <c r="K130" s="7"/>
      <c r="L130" s="8">
        <v>-1285217</v>
      </c>
      <c r="M130" s="6"/>
      <c r="N130" s="6"/>
      <c r="O130" s="6"/>
      <c r="P130" s="6"/>
      <c r="Q130" s="6"/>
      <c r="R130" s="6"/>
      <c r="S130" s="6"/>
      <c r="T130" s="6"/>
    </row>
    <row r="131" spans="1:20" ht="12.75" hidden="1" customHeight="1">
      <c r="A131" s="3" t="s">
        <v>934</v>
      </c>
      <c r="B131" s="3" t="s">
        <v>1028</v>
      </c>
      <c r="C131" s="3" t="s">
        <v>936</v>
      </c>
      <c r="D131" s="4" t="s">
        <v>1029</v>
      </c>
      <c r="E131" s="5">
        <v>12</v>
      </c>
      <c r="F131" s="4" t="s">
        <v>956</v>
      </c>
      <c r="G131" s="3" t="s">
        <v>943</v>
      </c>
      <c r="H131" s="4" t="s">
        <v>944</v>
      </c>
      <c r="I131" s="3" t="s">
        <v>8</v>
      </c>
      <c r="J131" s="4" t="s">
        <v>945</v>
      </c>
      <c r="K131" s="7"/>
      <c r="L131" s="8">
        <v>1285217</v>
      </c>
      <c r="M131" s="6"/>
      <c r="N131" s="6"/>
      <c r="O131" s="6"/>
      <c r="P131" s="6"/>
      <c r="Q131" s="6"/>
      <c r="R131" s="6"/>
      <c r="S131" s="6"/>
      <c r="T131" s="6"/>
    </row>
    <row r="132" spans="1:20" ht="12.75" hidden="1" customHeight="1">
      <c r="A132" s="3" t="s">
        <v>934</v>
      </c>
      <c r="B132" s="3" t="s">
        <v>1028</v>
      </c>
      <c r="C132" s="3" t="s">
        <v>936</v>
      </c>
      <c r="D132" s="4" t="s">
        <v>1029</v>
      </c>
      <c r="E132" s="5">
        <v>13</v>
      </c>
      <c r="F132" s="4" t="s">
        <v>957</v>
      </c>
      <c r="G132" s="3" t="s">
        <v>958</v>
      </c>
      <c r="H132" s="4" t="s">
        <v>858</v>
      </c>
      <c r="I132" s="3" t="s">
        <v>10</v>
      </c>
      <c r="J132" s="4" t="s">
        <v>959</v>
      </c>
      <c r="K132" s="7"/>
      <c r="L132" s="8">
        <v>-155003.65</v>
      </c>
      <c r="M132" s="6"/>
      <c r="N132" s="6"/>
      <c r="O132" s="6"/>
      <c r="P132" s="6"/>
      <c r="Q132" s="6"/>
      <c r="R132" s="6"/>
      <c r="S132" s="6"/>
      <c r="T132" s="6"/>
    </row>
    <row r="133" spans="1:20" ht="12.75" hidden="1" customHeight="1">
      <c r="A133" s="3" t="s">
        <v>934</v>
      </c>
      <c r="B133" s="3" t="s">
        <v>1028</v>
      </c>
      <c r="C133" s="3" t="s">
        <v>936</v>
      </c>
      <c r="D133" s="4" t="s">
        <v>1029</v>
      </c>
      <c r="E133" s="5">
        <v>14</v>
      </c>
      <c r="F133" s="4" t="s">
        <v>957</v>
      </c>
      <c r="G133" s="3" t="s">
        <v>958</v>
      </c>
      <c r="H133" s="4" t="s">
        <v>858</v>
      </c>
      <c r="I133" s="3" t="s">
        <v>18</v>
      </c>
      <c r="J133" s="4" t="s">
        <v>959</v>
      </c>
      <c r="K133" s="7"/>
      <c r="L133" s="8">
        <v>-3337.97</v>
      </c>
      <c r="M133" s="6"/>
      <c r="N133" s="6"/>
      <c r="O133" s="6"/>
      <c r="P133" s="6"/>
      <c r="Q133" s="6"/>
      <c r="R133" s="6"/>
      <c r="S133" s="6"/>
      <c r="T133" s="6"/>
    </row>
    <row r="134" spans="1:20" ht="12.75" hidden="1" customHeight="1">
      <c r="A134" s="3" t="s">
        <v>934</v>
      </c>
      <c r="B134" s="3" t="s">
        <v>1028</v>
      </c>
      <c r="C134" s="3" t="s">
        <v>936</v>
      </c>
      <c r="D134" s="4" t="s">
        <v>1029</v>
      </c>
      <c r="E134" s="5">
        <v>15</v>
      </c>
      <c r="F134" s="4" t="s">
        <v>957</v>
      </c>
      <c r="G134" s="3" t="s">
        <v>958</v>
      </c>
      <c r="H134" s="4" t="s">
        <v>858</v>
      </c>
      <c r="I134" s="3" t="s">
        <v>17</v>
      </c>
      <c r="J134" s="4" t="s">
        <v>959</v>
      </c>
      <c r="K134" s="7"/>
      <c r="L134" s="8">
        <v>-48711.83</v>
      </c>
      <c r="M134" s="6"/>
      <c r="N134" s="6"/>
      <c r="O134" s="6"/>
      <c r="P134" s="6"/>
      <c r="Q134" s="6"/>
      <c r="R134" s="6"/>
      <c r="S134" s="6"/>
      <c r="T134" s="6"/>
    </row>
    <row r="135" spans="1:20" ht="12.75" hidden="1" customHeight="1">
      <c r="A135" s="3" t="s">
        <v>934</v>
      </c>
      <c r="B135" s="3" t="s">
        <v>1028</v>
      </c>
      <c r="C135" s="3" t="s">
        <v>936</v>
      </c>
      <c r="D135" s="4" t="s">
        <v>1029</v>
      </c>
      <c r="E135" s="5">
        <v>16</v>
      </c>
      <c r="F135" s="4" t="s">
        <v>957</v>
      </c>
      <c r="G135" s="3" t="s">
        <v>958</v>
      </c>
      <c r="H135" s="4" t="s">
        <v>858</v>
      </c>
      <c r="I135" s="3" t="s">
        <v>6</v>
      </c>
      <c r="J135" s="4" t="s">
        <v>959</v>
      </c>
      <c r="K135" s="7"/>
      <c r="L135" s="8">
        <v>207053.45</v>
      </c>
      <c r="M135" s="6"/>
      <c r="N135" s="6"/>
      <c r="O135" s="6"/>
      <c r="P135" s="6"/>
      <c r="Q135" s="6"/>
      <c r="R135" s="6"/>
      <c r="S135" s="6"/>
      <c r="T135" s="6"/>
    </row>
    <row r="136" spans="1:20" ht="12.75" hidden="1" customHeight="1">
      <c r="A136" s="3" t="s">
        <v>934</v>
      </c>
      <c r="B136" s="3" t="s">
        <v>1028</v>
      </c>
      <c r="C136" s="3" t="s">
        <v>936</v>
      </c>
      <c r="D136" s="4" t="s">
        <v>1029</v>
      </c>
      <c r="E136" s="5">
        <v>17</v>
      </c>
      <c r="F136" s="4" t="s">
        <v>1032</v>
      </c>
      <c r="G136" s="3" t="s">
        <v>939</v>
      </c>
      <c r="H136" s="4" t="s">
        <v>66</v>
      </c>
      <c r="I136" s="3" t="s">
        <v>18</v>
      </c>
      <c r="J136" s="4" t="s">
        <v>940</v>
      </c>
      <c r="K136" s="7"/>
      <c r="L136" s="8">
        <v>-401455.92</v>
      </c>
      <c r="M136" s="6"/>
      <c r="N136" s="6"/>
      <c r="O136" s="6"/>
      <c r="P136" s="6"/>
      <c r="Q136" s="6"/>
      <c r="R136" s="6"/>
      <c r="S136" s="6"/>
      <c r="T136" s="6"/>
    </row>
    <row r="137" spans="1:20" ht="12.75" hidden="1" customHeight="1">
      <c r="A137" s="3" t="s">
        <v>934</v>
      </c>
      <c r="B137" s="3" t="s">
        <v>1028</v>
      </c>
      <c r="C137" s="3" t="s">
        <v>936</v>
      </c>
      <c r="D137" s="4" t="s">
        <v>1029</v>
      </c>
      <c r="E137" s="5">
        <v>18</v>
      </c>
      <c r="F137" s="4" t="s">
        <v>1032</v>
      </c>
      <c r="G137" s="3" t="s">
        <v>939</v>
      </c>
      <c r="H137" s="4" t="s">
        <v>66</v>
      </c>
      <c r="I137" s="3" t="s">
        <v>727</v>
      </c>
      <c r="J137" s="4" t="s">
        <v>997</v>
      </c>
      <c r="K137" s="7"/>
      <c r="L137" s="8">
        <v>401455.92</v>
      </c>
      <c r="M137" s="6"/>
      <c r="N137" s="6"/>
      <c r="O137" s="6"/>
      <c r="P137" s="6"/>
      <c r="Q137" s="6"/>
      <c r="R137" s="6"/>
      <c r="S137" s="6"/>
      <c r="T137" s="6"/>
    </row>
    <row r="138" spans="1:20" ht="12.75" hidden="1" customHeight="1">
      <c r="A138" s="3" t="s">
        <v>934</v>
      </c>
      <c r="B138" s="3" t="s">
        <v>1028</v>
      </c>
      <c r="C138" s="3" t="s">
        <v>936</v>
      </c>
      <c r="D138" s="4" t="s">
        <v>1033</v>
      </c>
      <c r="E138" s="5">
        <v>1</v>
      </c>
      <c r="F138" s="4" t="s">
        <v>938</v>
      </c>
      <c r="G138" s="3" t="s">
        <v>939</v>
      </c>
      <c r="H138" s="4" t="s">
        <v>66</v>
      </c>
      <c r="I138" s="3" t="s">
        <v>13</v>
      </c>
      <c r="J138" s="4" t="s">
        <v>940</v>
      </c>
      <c r="K138" s="7"/>
      <c r="L138" s="8">
        <v>-644948.61</v>
      </c>
      <c r="M138" s="6"/>
      <c r="N138" s="6"/>
      <c r="O138" s="6"/>
      <c r="P138" s="6"/>
      <c r="Q138" s="6"/>
      <c r="R138" s="6"/>
      <c r="S138" s="6"/>
      <c r="T138" s="6"/>
    </row>
    <row r="139" spans="1:20" ht="12.75" hidden="1" customHeight="1">
      <c r="A139" s="3" t="s">
        <v>934</v>
      </c>
      <c r="B139" s="3" t="s">
        <v>1028</v>
      </c>
      <c r="C139" s="3" t="s">
        <v>936</v>
      </c>
      <c r="D139" s="4" t="s">
        <v>1033</v>
      </c>
      <c r="E139" s="5">
        <v>2</v>
      </c>
      <c r="F139" s="4" t="s">
        <v>938</v>
      </c>
      <c r="G139" s="3" t="s">
        <v>939</v>
      </c>
      <c r="H139" s="4" t="s">
        <v>66</v>
      </c>
      <c r="I139" s="3" t="s">
        <v>4</v>
      </c>
      <c r="J139" s="4" t="s">
        <v>940</v>
      </c>
      <c r="K139" s="7"/>
      <c r="L139" s="8">
        <v>644948.61</v>
      </c>
      <c r="M139" s="6"/>
      <c r="N139" s="6"/>
      <c r="O139" s="6"/>
      <c r="P139" s="6"/>
      <c r="Q139" s="6"/>
      <c r="R139" s="6"/>
      <c r="S139" s="6"/>
      <c r="T139" s="6"/>
    </row>
    <row r="140" spans="1:20" ht="12.75" hidden="1" customHeight="1">
      <c r="A140" s="3" t="s">
        <v>934</v>
      </c>
      <c r="B140" s="3" t="s">
        <v>1028</v>
      </c>
      <c r="C140" s="3" t="s">
        <v>936</v>
      </c>
      <c r="D140" s="4" t="s">
        <v>1033</v>
      </c>
      <c r="E140" s="5">
        <v>3</v>
      </c>
      <c r="F140" s="4" t="s">
        <v>942</v>
      </c>
      <c r="G140" s="3" t="s">
        <v>943</v>
      </c>
      <c r="H140" s="4" t="s">
        <v>944</v>
      </c>
      <c r="I140" s="3" t="s">
        <v>12</v>
      </c>
      <c r="J140" s="4" t="s">
        <v>945</v>
      </c>
      <c r="K140" s="7"/>
      <c r="L140" s="8">
        <v>9200184.6999999993</v>
      </c>
      <c r="M140" s="6"/>
      <c r="N140" s="6"/>
      <c r="O140" s="6"/>
      <c r="P140" s="6"/>
      <c r="Q140" s="6"/>
      <c r="R140" s="6"/>
      <c r="S140" s="6"/>
      <c r="T140" s="6"/>
    </row>
    <row r="141" spans="1:20" ht="12.75" hidden="1" customHeight="1">
      <c r="A141" s="3" t="s">
        <v>934</v>
      </c>
      <c r="B141" s="3" t="s">
        <v>1028</v>
      </c>
      <c r="C141" s="3" t="s">
        <v>936</v>
      </c>
      <c r="D141" s="4" t="s">
        <v>1033</v>
      </c>
      <c r="E141" s="5">
        <v>4</v>
      </c>
      <c r="F141" s="4" t="s">
        <v>942</v>
      </c>
      <c r="G141" s="3" t="s">
        <v>943</v>
      </c>
      <c r="H141" s="4" t="s">
        <v>944</v>
      </c>
      <c r="I141" s="3" t="s">
        <v>15</v>
      </c>
      <c r="J141" s="4" t="s">
        <v>945</v>
      </c>
      <c r="K141" s="7"/>
      <c r="L141" s="8">
        <v>-4600092.3499999996</v>
      </c>
      <c r="M141" s="6"/>
      <c r="N141" s="6"/>
      <c r="O141" s="6"/>
      <c r="P141" s="6"/>
      <c r="Q141" s="6"/>
      <c r="R141" s="6"/>
      <c r="S141" s="6"/>
      <c r="T141" s="6"/>
    </row>
    <row r="142" spans="1:20" ht="12.75" hidden="1" customHeight="1">
      <c r="A142" s="3" t="s">
        <v>934</v>
      </c>
      <c r="B142" s="3" t="s">
        <v>1028</v>
      </c>
      <c r="C142" s="3" t="s">
        <v>936</v>
      </c>
      <c r="D142" s="4" t="s">
        <v>1033</v>
      </c>
      <c r="E142" s="5">
        <v>5</v>
      </c>
      <c r="F142" s="4" t="s">
        <v>999</v>
      </c>
      <c r="G142" s="3" t="s">
        <v>974</v>
      </c>
      <c r="H142" s="4" t="s">
        <v>858</v>
      </c>
      <c r="I142" s="3" t="s">
        <v>13</v>
      </c>
      <c r="J142" s="4" t="s">
        <v>959</v>
      </c>
      <c r="K142" s="7"/>
      <c r="L142" s="8">
        <v>-4110.0600000000004</v>
      </c>
      <c r="M142" s="6"/>
      <c r="N142" s="6"/>
      <c r="O142" s="6"/>
      <c r="P142" s="6"/>
      <c r="Q142" s="6"/>
      <c r="R142" s="6"/>
      <c r="S142" s="6"/>
      <c r="T142" s="6"/>
    </row>
    <row r="143" spans="1:20" ht="12.75" hidden="1" customHeight="1">
      <c r="A143" s="3" t="s">
        <v>934</v>
      </c>
      <c r="B143" s="3" t="s">
        <v>1028</v>
      </c>
      <c r="C143" s="3" t="s">
        <v>936</v>
      </c>
      <c r="D143" s="4" t="s">
        <v>1033</v>
      </c>
      <c r="E143" s="5">
        <v>6</v>
      </c>
      <c r="F143" s="4" t="s">
        <v>1000</v>
      </c>
      <c r="G143" s="3" t="s">
        <v>974</v>
      </c>
      <c r="H143" s="4" t="s">
        <v>858</v>
      </c>
      <c r="I143" s="3" t="s">
        <v>15</v>
      </c>
      <c r="J143" s="4" t="s">
        <v>959</v>
      </c>
      <c r="K143" s="7"/>
      <c r="L143" s="8">
        <v>-1137.07</v>
      </c>
      <c r="M143" s="6"/>
      <c r="N143" s="6"/>
      <c r="O143" s="6"/>
      <c r="P143" s="6"/>
      <c r="Q143" s="6"/>
      <c r="R143" s="6"/>
      <c r="S143" s="6"/>
      <c r="T143" s="6"/>
    </row>
    <row r="144" spans="1:20" ht="12.75" hidden="1" customHeight="1">
      <c r="A144" s="3" t="s">
        <v>934</v>
      </c>
      <c r="B144" s="3" t="s">
        <v>1028</v>
      </c>
      <c r="C144" s="3" t="s">
        <v>936</v>
      </c>
      <c r="D144" s="4" t="s">
        <v>1033</v>
      </c>
      <c r="E144" s="5">
        <v>7</v>
      </c>
      <c r="F144" s="4" t="s">
        <v>1001</v>
      </c>
      <c r="G144" s="3" t="s">
        <v>974</v>
      </c>
      <c r="H144" s="4" t="s">
        <v>858</v>
      </c>
      <c r="I144" s="3" t="s">
        <v>6</v>
      </c>
      <c r="J144" s="4" t="s">
        <v>959</v>
      </c>
      <c r="K144" s="7"/>
      <c r="L144" s="8">
        <v>17062.03</v>
      </c>
      <c r="M144" s="6"/>
      <c r="N144" s="6"/>
      <c r="O144" s="6"/>
      <c r="P144" s="6"/>
      <c r="Q144" s="6"/>
      <c r="R144" s="6"/>
      <c r="S144" s="6"/>
      <c r="T144" s="6"/>
    </row>
    <row r="145" spans="1:20" ht="12.75" hidden="1" customHeight="1">
      <c r="A145" s="3" t="s">
        <v>934</v>
      </c>
      <c r="B145" s="3" t="s">
        <v>1028</v>
      </c>
      <c r="C145" s="3" t="s">
        <v>936</v>
      </c>
      <c r="D145" s="4" t="s">
        <v>1033</v>
      </c>
      <c r="E145" s="5">
        <v>8</v>
      </c>
      <c r="F145" s="4" t="s">
        <v>942</v>
      </c>
      <c r="G145" s="3" t="s">
        <v>943</v>
      </c>
      <c r="H145" s="4" t="s">
        <v>944</v>
      </c>
      <c r="I145" s="3" t="s">
        <v>14</v>
      </c>
      <c r="J145" s="4" t="s">
        <v>945</v>
      </c>
      <c r="K145" s="7"/>
      <c r="L145" s="8">
        <v>-4600092.3499999996</v>
      </c>
      <c r="M145" s="6"/>
      <c r="N145" s="6"/>
      <c r="O145" s="6"/>
      <c r="P145" s="6"/>
      <c r="Q145" s="6"/>
      <c r="R145" s="6"/>
      <c r="S145" s="6"/>
      <c r="T145" s="6"/>
    </row>
    <row r="146" spans="1:20" ht="12.75" hidden="1" customHeight="1">
      <c r="A146" s="3" t="s">
        <v>934</v>
      </c>
      <c r="B146" s="3" t="s">
        <v>1028</v>
      </c>
      <c r="C146" s="3" t="s">
        <v>936</v>
      </c>
      <c r="D146" s="4" t="s">
        <v>1033</v>
      </c>
      <c r="E146" s="5">
        <v>9</v>
      </c>
      <c r="F146" s="4" t="s">
        <v>1034</v>
      </c>
      <c r="G146" s="3" t="s">
        <v>995</v>
      </c>
      <c r="H146" s="4" t="s">
        <v>996</v>
      </c>
      <c r="I146" s="3" t="s">
        <v>15</v>
      </c>
      <c r="J146" s="4" t="s">
        <v>940</v>
      </c>
      <c r="K146" s="7"/>
      <c r="L146" s="8">
        <v>-49935.17</v>
      </c>
      <c r="M146" s="6"/>
      <c r="N146" s="6"/>
      <c r="O146" s="6"/>
      <c r="P146" s="6"/>
      <c r="Q146" s="6"/>
      <c r="R146" s="6"/>
      <c r="S146" s="6"/>
      <c r="T146" s="6"/>
    </row>
    <row r="147" spans="1:20" ht="12.75" hidden="1" customHeight="1">
      <c r="A147" s="3" t="s">
        <v>934</v>
      </c>
      <c r="B147" s="3" t="s">
        <v>1028</v>
      </c>
      <c r="C147" s="3" t="s">
        <v>936</v>
      </c>
      <c r="D147" s="4" t="s">
        <v>1033</v>
      </c>
      <c r="E147" s="5">
        <v>10</v>
      </c>
      <c r="F147" s="4" t="s">
        <v>1034</v>
      </c>
      <c r="G147" s="3" t="s">
        <v>995</v>
      </c>
      <c r="H147" s="4" t="s">
        <v>996</v>
      </c>
      <c r="I147" s="3" t="s">
        <v>14</v>
      </c>
      <c r="J147" s="4" t="s">
        <v>940</v>
      </c>
      <c r="K147" s="7"/>
      <c r="L147" s="8">
        <v>49935.17</v>
      </c>
      <c r="M147" s="6"/>
      <c r="N147" s="6"/>
      <c r="O147" s="6"/>
      <c r="P147" s="6"/>
      <c r="Q147" s="6"/>
      <c r="R147" s="6"/>
      <c r="S147" s="6"/>
      <c r="T147" s="6"/>
    </row>
    <row r="148" spans="1:20" ht="12.75" hidden="1" customHeight="1">
      <c r="A148" s="3" t="s">
        <v>934</v>
      </c>
      <c r="B148" s="3" t="s">
        <v>1028</v>
      </c>
      <c r="C148" s="3" t="s">
        <v>936</v>
      </c>
      <c r="D148" s="4" t="s">
        <v>1033</v>
      </c>
      <c r="E148" s="5">
        <v>11</v>
      </c>
      <c r="F148" s="4" t="s">
        <v>998</v>
      </c>
      <c r="G148" s="3" t="s">
        <v>974</v>
      </c>
      <c r="H148" s="4" t="s">
        <v>858</v>
      </c>
      <c r="I148" s="3" t="s">
        <v>12</v>
      </c>
      <c r="J148" s="4" t="s">
        <v>959</v>
      </c>
      <c r="K148" s="7"/>
      <c r="L148" s="8">
        <v>-11814.9</v>
      </c>
      <c r="M148" s="6"/>
      <c r="N148" s="6"/>
      <c r="O148" s="6"/>
      <c r="P148" s="6"/>
      <c r="Q148" s="6"/>
      <c r="R148" s="6"/>
      <c r="S148" s="6"/>
      <c r="T148" s="6"/>
    </row>
    <row r="149" spans="1:20" ht="12.75" hidden="1" customHeight="1">
      <c r="A149" s="3" t="s">
        <v>934</v>
      </c>
      <c r="B149" s="3" t="s">
        <v>1028</v>
      </c>
      <c r="C149" s="3" t="s">
        <v>936</v>
      </c>
      <c r="D149" s="4" t="s">
        <v>1035</v>
      </c>
      <c r="E149" s="5">
        <v>1</v>
      </c>
      <c r="F149" s="4" t="s">
        <v>962</v>
      </c>
      <c r="G149" s="3" t="s">
        <v>963</v>
      </c>
      <c r="H149" s="4" t="s">
        <v>964</v>
      </c>
      <c r="I149" s="3" t="s">
        <v>14</v>
      </c>
      <c r="J149" s="4" t="s">
        <v>940</v>
      </c>
      <c r="K149" s="7"/>
      <c r="L149" s="8">
        <v>-700.47</v>
      </c>
      <c r="M149" s="6"/>
      <c r="N149" s="6"/>
      <c r="O149" s="6"/>
      <c r="P149" s="6"/>
      <c r="Q149" s="6"/>
      <c r="R149" s="6"/>
      <c r="S149" s="6"/>
      <c r="T149" s="6"/>
    </row>
    <row r="150" spans="1:20" ht="12.75" hidden="1" customHeight="1">
      <c r="A150" s="3" t="s">
        <v>934</v>
      </c>
      <c r="B150" s="3" t="s">
        <v>1028</v>
      </c>
      <c r="C150" s="3" t="s">
        <v>936</v>
      </c>
      <c r="D150" s="4" t="s">
        <v>1035</v>
      </c>
      <c r="E150" s="5">
        <v>2</v>
      </c>
      <c r="F150" s="4" t="s">
        <v>962</v>
      </c>
      <c r="G150" s="3" t="s">
        <v>963</v>
      </c>
      <c r="H150" s="4" t="s">
        <v>964</v>
      </c>
      <c r="I150" s="3" t="s">
        <v>727</v>
      </c>
      <c r="J150" s="4" t="s">
        <v>940</v>
      </c>
      <c r="K150" s="7"/>
      <c r="L150" s="8">
        <v>700.47</v>
      </c>
      <c r="M150" s="6"/>
      <c r="N150" s="6"/>
      <c r="O150" s="6"/>
      <c r="P150" s="6"/>
      <c r="Q150" s="6"/>
      <c r="R150" s="6"/>
      <c r="S150" s="6"/>
      <c r="T150" s="6"/>
    </row>
    <row r="151" spans="1:20" ht="12.75" hidden="1" customHeight="1">
      <c r="A151" s="3" t="s">
        <v>934</v>
      </c>
      <c r="B151" s="3" t="s">
        <v>1028</v>
      </c>
      <c r="C151" s="3" t="s">
        <v>936</v>
      </c>
      <c r="D151" s="4" t="s">
        <v>1035</v>
      </c>
      <c r="E151" s="5">
        <v>3</v>
      </c>
      <c r="F151" s="4" t="s">
        <v>1036</v>
      </c>
      <c r="G151" s="3" t="s">
        <v>966</v>
      </c>
      <c r="H151" s="4" t="s">
        <v>858</v>
      </c>
      <c r="I151" s="3" t="s">
        <v>6</v>
      </c>
      <c r="J151" s="4" t="s">
        <v>940</v>
      </c>
      <c r="K151" s="7"/>
      <c r="L151" s="8">
        <v>-31913.87</v>
      </c>
      <c r="M151" s="6"/>
      <c r="N151" s="6"/>
      <c r="O151" s="6"/>
      <c r="P151" s="6"/>
      <c r="Q151" s="6"/>
      <c r="R151" s="6"/>
      <c r="S151" s="6"/>
      <c r="T151" s="6"/>
    </row>
    <row r="152" spans="1:20" ht="12.75" hidden="1" customHeight="1">
      <c r="A152" s="3" t="s">
        <v>934</v>
      </c>
      <c r="B152" s="3" t="s">
        <v>1028</v>
      </c>
      <c r="C152" s="3" t="s">
        <v>936</v>
      </c>
      <c r="D152" s="4" t="s">
        <v>1035</v>
      </c>
      <c r="E152" s="5">
        <v>4</v>
      </c>
      <c r="F152" s="4" t="s">
        <v>1036</v>
      </c>
      <c r="G152" s="3" t="s">
        <v>966</v>
      </c>
      <c r="H152" s="4" t="s">
        <v>858</v>
      </c>
      <c r="I152" s="3" t="s">
        <v>727</v>
      </c>
      <c r="J152" s="4" t="s">
        <v>940</v>
      </c>
      <c r="K152" s="7"/>
      <c r="L152" s="8">
        <v>31913.87</v>
      </c>
      <c r="M152" s="6"/>
      <c r="N152" s="6"/>
      <c r="O152" s="6"/>
      <c r="P152" s="6"/>
      <c r="Q152" s="6"/>
      <c r="R152" s="6"/>
      <c r="S152" s="6"/>
      <c r="T152" s="6"/>
    </row>
    <row r="153" spans="1:20" ht="12.75" hidden="1" customHeight="1">
      <c r="A153" s="3" t="s">
        <v>934</v>
      </c>
      <c r="B153" s="3" t="s">
        <v>1028</v>
      </c>
      <c r="C153" s="3" t="s">
        <v>936</v>
      </c>
      <c r="D153" s="4" t="s">
        <v>1035</v>
      </c>
      <c r="E153" s="5">
        <v>5</v>
      </c>
      <c r="F153" s="4" t="s">
        <v>1037</v>
      </c>
      <c r="G153" s="3" t="s">
        <v>966</v>
      </c>
      <c r="H153" s="4" t="s">
        <v>858</v>
      </c>
      <c r="I153" s="3" t="s">
        <v>6</v>
      </c>
      <c r="J153" s="4" t="s">
        <v>940</v>
      </c>
      <c r="K153" s="7"/>
      <c r="L153" s="8">
        <v>-30741.15</v>
      </c>
      <c r="M153" s="6"/>
      <c r="N153" s="6"/>
      <c r="O153" s="6"/>
      <c r="P153" s="6"/>
      <c r="Q153" s="6"/>
      <c r="R153" s="6"/>
      <c r="S153" s="6"/>
      <c r="T153" s="6"/>
    </row>
    <row r="154" spans="1:20" ht="12.75" hidden="1" customHeight="1">
      <c r="A154" s="3" t="s">
        <v>934</v>
      </c>
      <c r="B154" s="3" t="s">
        <v>1028</v>
      </c>
      <c r="C154" s="3" t="s">
        <v>936</v>
      </c>
      <c r="D154" s="4" t="s">
        <v>1035</v>
      </c>
      <c r="E154" s="5">
        <v>6</v>
      </c>
      <c r="F154" s="4" t="s">
        <v>1037</v>
      </c>
      <c r="G154" s="3" t="s">
        <v>966</v>
      </c>
      <c r="H154" s="4" t="s">
        <v>858</v>
      </c>
      <c r="I154" s="3" t="s">
        <v>727</v>
      </c>
      <c r="J154" s="4" t="s">
        <v>940</v>
      </c>
      <c r="K154" s="7"/>
      <c r="L154" s="8">
        <v>30741.15</v>
      </c>
      <c r="M154" s="6"/>
      <c r="N154" s="6"/>
      <c r="O154" s="6"/>
      <c r="P154" s="6"/>
      <c r="Q154" s="6"/>
      <c r="R154" s="6"/>
      <c r="S154" s="6"/>
      <c r="T154" s="6"/>
    </row>
    <row r="155" spans="1:20" ht="12.75" hidden="1" customHeight="1">
      <c r="A155" s="3" t="s">
        <v>934</v>
      </c>
      <c r="B155" s="3" t="s">
        <v>1028</v>
      </c>
      <c r="C155" s="3" t="s">
        <v>936</v>
      </c>
      <c r="D155" s="4" t="s">
        <v>1035</v>
      </c>
      <c r="E155" s="5">
        <v>7</v>
      </c>
      <c r="F155" s="4" t="s">
        <v>968</v>
      </c>
      <c r="G155" s="3" t="s">
        <v>963</v>
      </c>
      <c r="H155" s="4" t="s">
        <v>964</v>
      </c>
      <c r="I155" s="3" t="s">
        <v>14</v>
      </c>
      <c r="J155" s="4" t="s">
        <v>940</v>
      </c>
      <c r="K155" s="7"/>
      <c r="L155" s="8">
        <v>-29398.11</v>
      </c>
      <c r="M155" s="6"/>
      <c r="N155" s="6"/>
      <c r="O155" s="6"/>
      <c r="P155" s="6"/>
      <c r="Q155" s="6"/>
      <c r="R155" s="6"/>
      <c r="S155" s="6"/>
      <c r="T155" s="6"/>
    </row>
    <row r="156" spans="1:20" ht="12.75" hidden="1" customHeight="1">
      <c r="A156" s="3" t="s">
        <v>934</v>
      </c>
      <c r="B156" s="3" t="s">
        <v>1028</v>
      </c>
      <c r="C156" s="3" t="s">
        <v>936</v>
      </c>
      <c r="D156" s="4" t="s">
        <v>1035</v>
      </c>
      <c r="E156" s="5">
        <v>8</v>
      </c>
      <c r="F156" s="4" t="s">
        <v>968</v>
      </c>
      <c r="G156" s="3" t="s">
        <v>963</v>
      </c>
      <c r="H156" s="4" t="s">
        <v>964</v>
      </c>
      <c r="I156" s="3" t="s">
        <v>15</v>
      </c>
      <c r="J156" s="4" t="s">
        <v>940</v>
      </c>
      <c r="K156" s="7"/>
      <c r="L156" s="8">
        <v>29398.11</v>
      </c>
      <c r="M156" s="6"/>
      <c r="N156" s="6"/>
      <c r="O156" s="6"/>
      <c r="P156" s="6"/>
      <c r="Q156" s="6"/>
      <c r="R156" s="6"/>
      <c r="S156" s="6"/>
      <c r="T156" s="6"/>
    </row>
    <row r="157" spans="1:20" ht="12.75" hidden="1" customHeight="1">
      <c r="A157" s="3" t="s">
        <v>934</v>
      </c>
      <c r="B157" s="3" t="s">
        <v>1028</v>
      </c>
      <c r="C157" s="3" t="s">
        <v>936</v>
      </c>
      <c r="D157" s="4" t="s">
        <v>1035</v>
      </c>
      <c r="E157" s="5">
        <v>9</v>
      </c>
      <c r="F157" s="4" t="s">
        <v>1038</v>
      </c>
      <c r="G157" s="3" t="s">
        <v>963</v>
      </c>
      <c r="H157" s="4" t="s">
        <v>964</v>
      </c>
      <c r="I157" s="3" t="s">
        <v>9</v>
      </c>
      <c r="J157" s="4" t="s">
        <v>940</v>
      </c>
      <c r="K157" s="7"/>
      <c r="L157" s="8">
        <v>-8054.59</v>
      </c>
      <c r="M157" s="6"/>
      <c r="N157" s="6"/>
      <c r="O157" s="6"/>
      <c r="P157" s="6"/>
      <c r="Q157" s="6"/>
      <c r="R157" s="6"/>
      <c r="S157" s="6"/>
      <c r="T157" s="6"/>
    </row>
    <row r="158" spans="1:20" ht="12.75" hidden="1" customHeight="1">
      <c r="A158" s="3" t="s">
        <v>934</v>
      </c>
      <c r="B158" s="3" t="s">
        <v>1028</v>
      </c>
      <c r="C158" s="3" t="s">
        <v>936</v>
      </c>
      <c r="D158" s="4" t="s">
        <v>1035</v>
      </c>
      <c r="E158" s="5">
        <v>10</v>
      </c>
      <c r="F158" s="4" t="s">
        <v>1039</v>
      </c>
      <c r="G158" s="3" t="s">
        <v>963</v>
      </c>
      <c r="H158" s="4" t="s">
        <v>964</v>
      </c>
      <c r="I158" s="3" t="s">
        <v>727</v>
      </c>
      <c r="J158" s="4" t="s">
        <v>940</v>
      </c>
      <c r="K158" s="7"/>
      <c r="L158" s="8">
        <v>8054.59</v>
      </c>
      <c r="M158" s="6"/>
      <c r="N158" s="6"/>
      <c r="O158" s="6"/>
      <c r="P158" s="6"/>
      <c r="Q158" s="6"/>
      <c r="R158" s="6"/>
      <c r="S158" s="6"/>
      <c r="T158" s="6"/>
    </row>
    <row r="159" spans="1:20" ht="12.75" hidden="1" customHeight="1">
      <c r="A159" s="3" t="s">
        <v>934</v>
      </c>
      <c r="B159" s="3" t="s">
        <v>1028</v>
      </c>
      <c r="C159" s="3" t="s">
        <v>936</v>
      </c>
      <c r="D159" s="4" t="s">
        <v>1035</v>
      </c>
      <c r="E159" s="5">
        <v>11</v>
      </c>
      <c r="F159" s="4" t="s">
        <v>1040</v>
      </c>
      <c r="G159" s="3" t="s">
        <v>963</v>
      </c>
      <c r="H159" s="4" t="s">
        <v>964</v>
      </c>
      <c r="I159" s="3" t="s">
        <v>9</v>
      </c>
      <c r="J159" s="4" t="s">
        <v>940</v>
      </c>
      <c r="K159" s="7"/>
      <c r="L159" s="8">
        <v>-2781.56</v>
      </c>
      <c r="M159" s="6"/>
      <c r="N159" s="6"/>
      <c r="O159" s="6"/>
      <c r="P159" s="6"/>
      <c r="Q159" s="6"/>
      <c r="R159" s="6"/>
      <c r="S159" s="6"/>
      <c r="T159" s="6"/>
    </row>
    <row r="160" spans="1:20" ht="12.75" hidden="1" customHeight="1">
      <c r="A160" s="3" t="s">
        <v>934</v>
      </c>
      <c r="B160" s="3" t="s">
        <v>1028</v>
      </c>
      <c r="C160" s="3" t="s">
        <v>936</v>
      </c>
      <c r="D160" s="4" t="s">
        <v>1035</v>
      </c>
      <c r="E160" s="5">
        <v>12</v>
      </c>
      <c r="F160" s="4" t="s">
        <v>1040</v>
      </c>
      <c r="G160" s="3" t="s">
        <v>963</v>
      </c>
      <c r="H160" s="4" t="s">
        <v>964</v>
      </c>
      <c r="I160" s="3" t="s">
        <v>727</v>
      </c>
      <c r="J160" s="4" t="s">
        <v>940</v>
      </c>
      <c r="K160" s="7"/>
      <c r="L160" s="8">
        <v>2781.56</v>
      </c>
      <c r="M160" s="6"/>
      <c r="N160" s="6"/>
      <c r="O160" s="6"/>
      <c r="P160" s="6"/>
      <c r="Q160" s="6"/>
      <c r="R160" s="6"/>
      <c r="S160" s="6"/>
      <c r="T160" s="6"/>
    </row>
    <row r="161" spans="1:20" ht="12.75" hidden="1" customHeight="1">
      <c r="A161" s="3" t="s">
        <v>934</v>
      </c>
      <c r="B161" s="3" t="s">
        <v>1028</v>
      </c>
      <c r="C161" s="3" t="s">
        <v>936</v>
      </c>
      <c r="D161" s="4" t="s">
        <v>1035</v>
      </c>
      <c r="E161" s="5">
        <v>13</v>
      </c>
      <c r="F161" s="4" t="s">
        <v>973</v>
      </c>
      <c r="G161" s="3" t="s">
        <v>966</v>
      </c>
      <c r="H161" s="4" t="s">
        <v>858</v>
      </c>
      <c r="I161" s="3" t="s">
        <v>14</v>
      </c>
      <c r="J161" s="4" t="s">
        <v>940</v>
      </c>
      <c r="K161" s="7"/>
      <c r="L161" s="8">
        <v>-126257.88</v>
      </c>
      <c r="M161" s="6"/>
      <c r="N161" s="6"/>
      <c r="O161" s="6"/>
      <c r="P161" s="6"/>
      <c r="Q161" s="6"/>
      <c r="R161" s="6"/>
      <c r="S161" s="6"/>
      <c r="T161" s="6"/>
    </row>
    <row r="162" spans="1:20" ht="12.75" hidden="1" customHeight="1">
      <c r="A162" s="3" t="s">
        <v>934</v>
      </c>
      <c r="B162" s="3" t="s">
        <v>1028</v>
      </c>
      <c r="C162" s="3" t="s">
        <v>936</v>
      </c>
      <c r="D162" s="4" t="s">
        <v>1035</v>
      </c>
      <c r="E162" s="5">
        <v>14</v>
      </c>
      <c r="F162" s="4" t="s">
        <v>973</v>
      </c>
      <c r="G162" s="3" t="s">
        <v>966</v>
      </c>
      <c r="H162" s="4" t="s">
        <v>858</v>
      </c>
      <c r="I162" s="3" t="s">
        <v>15</v>
      </c>
      <c r="J162" s="4" t="s">
        <v>940</v>
      </c>
      <c r="K162" s="7"/>
      <c r="L162" s="8">
        <v>126257.88</v>
      </c>
      <c r="M162" s="6"/>
      <c r="N162" s="6"/>
      <c r="O162" s="6"/>
      <c r="P162" s="6"/>
      <c r="Q162" s="6"/>
      <c r="R162" s="6"/>
      <c r="S162" s="6"/>
      <c r="T162" s="6"/>
    </row>
    <row r="163" spans="1:20" ht="12.75" hidden="1" customHeight="1">
      <c r="A163" s="3" t="s">
        <v>934</v>
      </c>
      <c r="B163" s="3" t="s">
        <v>1028</v>
      </c>
      <c r="C163" s="3" t="s">
        <v>936</v>
      </c>
      <c r="D163" s="4" t="s">
        <v>1035</v>
      </c>
      <c r="E163" s="5">
        <v>15</v>
      </c>
      <c r="F163" s="4" t="s">
        <v>980</v>
      </c>
      <c r="G163" s="3" t="s">
        <v>943</v>
      </c>
      <c r="H163" s="4" t="s">
        <v>944</v>
      </c>
      <c r="I163" s="3" t="s">
        <v>14</v>
      </c>
      <c r="J163" s="4" t="s">
        <v>945</v>
      </c>
      <c r="K163" s="7"/>
      <c r="L163" s="8">
        <v>-432082.91</v>
      </c>
      <c r="M163" s="6"/>
      <c r="N163" s="6"/>
      <c r="O163" s="6"/>
      <c r="P163" s="6"/>
      <c r="Q163" s="6"/>
      <c r="R163" s="6"/>
      <c r="S163" s="6"/>
      <c r="T163" s="6"/>
    </row>
    <row r="164" spans="1:20" ht="12.75" hidden="1" customHeight="1">
      <c r="A164" s="3" t="s">
        <v>934</v>
      </c>
      <c r="B164" s="3" t="s">
        <v>1028</v>
      </c>
      <c r="C164" s="3" t="s">
        <v>936</v>
      </c>
      <c r="D164" s="4" t="s">
        <v>1035</v>
      </c>
      <c r="E164" s="5">
        <v>16</v>
      </c>
      <c r="F164" s="4" t="s">
        <v>980</v>
      </c>
      <c r="G164" s="3" t="s">
        <v>943</v>
      </c>
      <c r="H164" s="4" t="s">
        <v>944</v>
      </c>
      <c r="I164" s="3" t="s">
        <v>15</v>
      </c>
      <c r="J164" s="4" t="s">
        <v>945</v>
      </c>
      <c r="K164" s="7"/>
      <c r="L164" s="8">
        <v>432082.91</v>
      </c>
      <c r="M164" s="6"/>
      <c r="N164" s="6"/>
      <c r="O164" s="6"/>
      <c r="P164" s="6"/>
      <c r="Q164" s="6"/>
      <c r="R164" s="6"/>
      <c r="S164" s="6"/>
      <c r="T164" s="6"/>
    </row>
    <row r="165" spans="1:20" ht="12.75" hidden="1" customHeight="1">
      <c r="A165" s="3" t="s">
        <v>934</v>
      </c>
      <c r="B165" s="3" t="s">
        <v>1028</v>
      </c>
      <c r="C165" s="3" t="s">
        <v>936</v>
      </c>
      <c r="D165" s="4" t="s">
        <v>1035</v>
      </c>
      <c r="E165" s="5">
        <v>17</v>
      </c>
      <c r="F165" s="4" t="s">
        <v>1041</v>
      </c>
      <c r="G165" s="3" t="s">
        <v>966</v>
      </c>
      <c r="H165" s="4" t="s">
        <v>858</v>
      </c>
      <c r="I165" s="3" t="s">
        <v>9</v>
      </c>
      <c r="J165" s="4" t="s">
        <v>959</v>
      </c>
      <c r="K165" s="7"/>
      <c r="L165" s="8">
        <v>-81100</v>
      </c>
      <c r="M165" s="6"/>
      <c r="N165" s="6"/>
      <c r="O165" s="6"/>
      <c r="P165" s="6"/>
      <c r="Q165" s="6"/>
      <c r="R165" s="6"/>
      <c r="S165" s="6"/>
      <c r="T165" s="6"/>
    </row>
    <row r="166" spans="1:20" ht="12.75" hidden="1" customHeight="1">
      <c r="A166" s="3" t="s">
        <v>934</v>
      </c>
      <c r="B166" s="3" t="s">
        <v>1028</v>
      </c>
      <c r="C166" s="3" t="s">
        <v>936</v>
      </c>
      <c r="D166" s="4" t="s">
        <v>1035</v>
      </c>
      <c r="E166" s="5">
        <v>18</v>
      </c>
      <c r="F166" s="4" t="s">
        <v>1042</v>
      </c>
      <c r="G166" s="3" t="s">
        <v>966</v>
      </c>
      <c r="H166" s="4" t="s">
        <v>858</v>
      </c>
      <c r="I166" s="3" t="s">
        <v>8</v>
      </c>
      <c r="J166" s="4" t="s">
        <v>959</v>
      </c>
      <c r="K166" s="7"/>
      <c r="L166" s="8">
        <v>-459000</v>
      </c>
      <c r="M166" s="6"/>
      <c r="N166" s="6"/>
      <c r="O166" s="6"/>
      <c r="P166" s="6"/>
      <c r="Q166" s="6"/>
      <c r="R166" s="6"/>
      <c r="S166" s="6"/>
      <c r="T166" s="6"/>
    </row>
    <row r="167" spans="1:20" ht="12.75" hidden="1" customHeight="1">
      <c r="A167" s="3" t="s">
        <v>934</v>
      </c>
      <c r="B167" s="3" t="s">
        <v>1028</v>
      </c>
      <c r="C167" s="3" t="s">
        <v>936</v>
      </c>
      <c r="D167" s="4" t="s">
        <v>1035</v>
      </c>
      <c r="E167" s="5">
        <v>19</v>
      </c>
      <c r="F167" s="4" t="s">
        <v>1043</v>
      </c>
      <c r="G167" s="3" t="s">
        <v>966</v>
      </c>
      <c r="H167" s="4" t="s">
        <v>858</v>
      </c>
      <c r="I167" s="3" t="s">
        <v>14</v>
      </c>
      <c r="J167" s="4" t="s">
        <v>959</v>
      </c>
      <c r="K167" s="7"/>
      <c r="L167" s="8">
        <v>-65300</v>
      </c>
      <c r="M167" s="6"/>
      <c r="N167" s="6"/>
      <c r="O167" s="6"/>
      <c r="P167" s="6"/>
      <c r="Q167" s="6"/>
      <c r="R167" s="6"/>
      <c r="S167" s="6"/>
      <c r="T167" s="6"/>
    </row>
    <row r="168" spans="1:20" ht="12.75" hidden="1" customHeight="1">
      <c r="A168" s="3" t="s">
        <v>934</v>
      </c>
      <c r="B168" s="3" t="s">
        <v>1028</v>
      </c>
      <c r="C168" s="3" t="s">
        <v>936</v>
      </c>
      <c r="D168" s="4" t="s">
        <v>1035</v>
      </c>
      <c r="E168" s="5">
        <v>20</v>
      </c>
      <c r="F168" s="4" t="s">
        <v>1044</v>
      </c>
      <c r="G168" s="3" t="s">
        <v>966</v>
      </c>
      <c r="H168" s="4" t="s">
        <v>858</v>
      </c>
      <c r="I168" s="3" t="s">
        <v>6</v>
      </c>
      <c r="J168" s="4" t="s">
        <v>959</v>
      </c>
      <c r="K168" s="7"/>
      <c r="L168" s="8">
        <v>605400</v>
      </c>
      <c r="M168" s="6"/>
      <c r="N168" s="6"/>
      <c r="O168" s="6"/>
      <c r="P168" s="6"/>
      <c r="Q168" s="6"/>
      <c r="R168" s="6"/>
      <c r="S168" s="6"/>
      <c r="T168" s="6"/>
    </row>
    <row r="169" spans="1:20" ht="12.75" hidden="1" customHeight="1">
      <c r="A169" s="3" t="s">
        <v>934</v>
      </c>
      <c r="B169" s="3" t="s">
        <v>1028</v>
      </c>
      <c r="C169" s="3" t="s">
        <v>936</v>
      </c>
      <c r="D169" s="4" t="s">
        <v>1035</v>
      </c>
      <c r="E169" s="5">
        <v>21</v>
      </c>
      <c r="F169" s="4" t="s">
        <v>1045</v>
      </c>
      <c r="G169" s="3" t="s">
        <v>966</v>
      </c>
      <c r="H169" s="4" t="s">
        <v>858</v>
      </c>
      <c r="I169" s="3" t="s">
        <v>6</v>
      </c>
      <c r="J169" s="4" t="s">
        <v>940</v>
      </c>
      <c r="K169" s="7"/>
      <c r="L169" s="8">
        <v>-16627.36</v>
      </c>
      <c r="M169" s="6"/>
      <c r="N169" s="6"/>
      <c r="O169" s="6"/>
      <c r="P169" s="6"/>
      <c r="Q169" s="6"/>
      <c r="R169" s="6"/>
      <c r="S169" s="6"/>
      <c r="T169" s="6"/>
    </row>
    <row r="170" spans="1:20" ht="12.75" hidden="1" customHeight="1">
      <c r="A170" s="3" t="s">
        <v>934</v>
      </c>
      <c r="B170" s="3" t="s">
        <v>1028</v>
      </c>
      <c r="C170" s="3" t="s">
        <v>936</v>
      </c>
      <c r="D170" s="4" t="s">
        <v>1035</v>
      </c>
      <c r="E170" s="5">
        <v>22</v>
      </c>
      <c r="F170" s="4" t="s">
        <v>1045</v>
      </c>
      <c r="G170" s="3" t="s">
        <v>966</v>
      </c>
      <c r="H170" s="4" t="s">
        <v>858</v>
      </c>
      <c r="I170" s="3" t="s">
        <v>727</v>
      </c>
      <c r="J170" s="4" t="s">
        <v>940</v>
      </c>
      <c r="K170" s="7"/>
      <c r="L170" s="8">
        <v>16627.36</v>
      </c>
      <c r="M170" s="6"/>
      <c r="N170" s="6"/>
      <c r="O170" s="6"/>
      <c r="P170" s="6"/>
      <c r="Q170" s="6"/>
      <c r="R170" s="6"/>
      <c r="S170" s="6"/>
      <c r="T170" s="6"/>
    </row>
    <row r="171" spans="1:20" ht="12.75" hidden="1" customHeight="1">
      <c r="A171" s="3" t="s">
        <v>934</v>
      </c>
      <c r="B171" s="3" t="s">
        <v>1028</v>
      </c>
      <c r="C171" s="3" t="s">
        <v>936</v>
      </c>
      <c r="D171" s="4" t="s">
        <v>1035</v>
      </c>
      <c r="E171" s="5">
        <v>23</v>
      </c>
      <c r="F171" s="4" t="s">
        <v>1046</v>
      </c>
      <c r="G171" s="3" t="s">
        <v>966</v>
      </c>
      <c r="H171" s="4" t="s">
        <v>858</v>
      </c>
      <c r="I171" s="3" t="s">
        <v>6</v>
      </c>
      <c r="J171" s="4" t="s">
        <v>940</v>
      </c>
      <c r="K171" s="7"/>
      <c r="L171" s="8">
        <v>-323113.21000000002</v>
      </c>
      <c r="M171" s="6"/>
      <c r="N171" s="6"/>
      <c r="O171" s="6"/>
      <c r="P171" s="6"/>
      <c r="Q171" s="6"/>
      <c r="R171" s="6"/>
      <c r="S171" s="6"/>
      <c r="T171" s="6"/>
    </row>
    <row r="172" spans="1:20" ht="12.75" hidden="1" customHeight="1">
      <c r="A172" s="3" t="s">
        <v>934</v>
      </c>
      <c r="B172" s="3" t="s">
        <v>1028</v>
      </c>
      <c r="C172" s="3" t="s">
        <v>936</v>
      </c>
      <c r="D172" s="4" t="s">
        <v>1035</v>
      </c>
      <c r="E172" s="5">
        <v>24</v>
      </c>
      <c r="F172" s="4" t="s">
        <v>1046</v>
      </c>
      <c r="G172" s="3" t="s">
        <v>966</v>
      </c>
      <c r="H172" s="4" t="s">
        <v>858</v>
      </c>
      <c r="I172" s="3" t="s">
        <v>727</v>
      </c>
      <c r="J172" s="4" t="s">
        <v>940</v>
      </c>
      <c r="K172" s="7"/>
      <c r="L172" s="8">
        <v>323113.21000000002</v>
      </c>
      <c r="M172" s="6"/>
      <c r="N172" s="6"/>
      <c r="O172" s="6"/>
      <c r="P172" s="6"/>
      <c r="Q172" s="6"/>
      <c r="R172" s="6"/>
      <c r="S172" s="6"/>
      <c r="T172" s="6"/>
    </row>
    <row r="173" spans="1:20" ht="12.75" hidden="1" customHeight="1">
      <c r="A173" s="3" t="s">
        <v>934</v>
      </c>
      <c r="B173" s="3" t="s">
        <v>1028</v>
      </c>
      <c r="C173" s="3" t="s">
        <v>936</v>
      </c>
      <c r="D173" s="4" t="s">
        <v>1035</v>
      </c>
      <c r="E173" s="5">
        <v>25</v>
      </c>
      <c r="F173" s="4" t="s">
        <v>1047</v>
      </c>
      <c r="G173" s="3" t="s">
        <v>966</v>
      </c>
      <c r="H173" s="4" t="s">
        <v>858</v>
      </c>
      <c r="I173" s="3" t="s">
        <v>14</v>
      </c>
      <c r="J173" s="4" t="s">
        <v>940</v>
      </c>
      <c r="K173" s="7"/>
      <c r="L173" s="8">
        <v>-898.35</v>
      </c>
      <c r="M173" s="6"/>
      <c r="N173" s="6"/>
      <c r="O173" s="6"/>
      <c r="P173" s="6"/>
      <c r="Q173" s="6"/>
      <c r="R173" s="6"/>
      <c r="S173" s="6"/>
      <c r="T173" s="6"/>
    </row>
    <row r="174" spans="1:20" ht="12.75" hidden="1" customHeight="1">
      <c r="A174" s="3" t="s">
        <v>934</v>
      </c>
      <c r="B174" s="3" t="s">
        <v>1028</v>
      </c>
      <c r="C174" s="3" t="s">
        <v>936</v>
      </c>
      <c r="D174" s="4" t="s">
        <v>1035</v>
      </c>
      <c r="E174" s="5">
        <v>26</v>
      </c>
      <c r="F174" s="4" t="s">
        <v>1047</v>
      </c>
      <c r="G174" s="3" t="s">
        <v>966</v>
      </c>
      <c r="H174" s="4" t="s">
        <v>858</v>
      </c>
      <c r="I174" s="3" t="s">
        <v>727</v>
      </c>
      <c r="J174" s="4" t="s">
        <v>940</v>
      </c>
      <c r="K174" s="7"/>
      <c r="L174" s="8">
        <v>898.35</v>
      </c>
      <c r="M174" s="6"/>
      <c r="N174" s="6"/>
      <c r="O174" s="6"/>
      <c r="P174" s="6"/>
      <c r="Q174" s="6"/>
      <c r="R174" s="6"/>
      <c r="S174" s="6"/>
      <c r="T174" s="6"/>
    </row>
    <row r="175" spans="1:20" ht="12.75" hidden="1" customHeight="1">
      <c r="A175" s="3" t="s">
        <v>934</v>
      </c>
      <c r="B175" s="3" t="s">
        <v>1028</v>
      </c>
      <c r="C175" s="3" t="s">
        <v>936</v>
      </c>
      <c r="D175" s="4" t="s">
        <v>1035</v>
      </c>
      <c r="E175" s="5">
        <v>27</v>
      </c>
      <c r="F175" s="4" t="s">
        <v>1048</v>
      </c>
      <c r="G175" s="3" t="s">
        <v>977</v>
      </c>
      <c r="H175" s="4" t="s">
        <v>70</v>
      </c>
      <c r="I175" s="3" t="s">
        <v>727</v>
      </c>
      <c r="J175" s="4" t="s">
        <v>997</v>
      </c>
      <c r="K175" s="7"/>
      <c r="L175" s="8">
        <v>36590.75</v>
      </c>
      <c r="M175" s="6"/>
      <c r="N175" s="6"/>
      <c r="O175" s="6"/>
      <c r="P175" s="6"/>
      <c r="Q175" s="6"/>
      <c r="R175" s="6"/>
      <c r="S175" s="6"/>
      <c r="T175" s="6"/>
    </row>
    <row r="176" spans="1:20" ht="12.75" hidden="1" customHeight="1">
      <c r="A176" s="3" t="s">
        <v>934</v>
      </c>
      <c r="B176" s="3" t="s">
        <v>1028</v>
      </c>
      <c r="C176" s="3" t="s">
        <v>936</v>
      </c>
      <c r="D176" s="4" t="s">
        <v>1035</v>
      </c>
      <c r="E176" s="5">
        <v>28</v>
      </c>
      <c r="F176" s="4" t="s">
        <v>1048</v>
      </c>
      <c r="G176" s="3" t="s">
        <v>976</v>
      </c>
      <c r="H176" s="4" t="s">
        <v>121</v>
      </c>
      <c r="I176" s="3" t="s">
        <v>9</v>
      </c>
      <c r="J176" s="4" t="s">
        <v>940</v>
      </c>
      <c r="K176" s="8">
        <v>36590.75</v>
      </c>
      <c r="L176" s="7"/>
      <c r="M176" s="6"/>
      <c r="N176" s="6"/>
      <c r="O176" s="6"/>
      <c r="P176" s="6"/>
      <c r="Q176" s="6"/>
      <c r="R176" s="6"/>
      <c r="S176" s="6"/>
      <c r="T176" s="6"/>
    </row>
    <row r="177" spans="1:20" ht="12.75" hidden="1" customHeight="1">
      <c r="A177" s="3" t="s">
        <v>934</v>
      </c>
      <c r="B177" s="3" t="s">
        <v>1028</v>
      </c>
      <c r="C177" s="3" t="s">
        <v>936</v>
      </c>
      <c r="D177" s="4" t="s">
        <v>1049</v>
      </c>
      <c r="E177" s="5">
        <v>1</v>
      </c>
      <c r="F177" s="4" t="s">
        <v>1013</v>
      </c>
      <c r="G177" s="3" t="s">
        <v>1014</v>
      </c>
      <c r="H177" s="4" t="s">
        <v>1015</v>
      </c>
      <c r="I177" s="3" t="s">
        <v>727</v>
      </c>
      <c r="J177" s="4" t="s">
        <v>1016</v>
      </c>
      <c r="K177" s="8">
        <v>-1486425.72</v>
      </c>
      <c r="L177" s="7"/>
      <c r="M177" s="6"/>
      <c r="N177" s="6"/>
      <c r="O177" s="6"/>
      <c r="P177" s="6"/>
      <c r="Q177" s="6"/>
      <c r="R177" s="6"/>
      <c r="S177" s="6"/>
      <c r="T177" s="6"/>
    </row>
    <row r="178" spans="1:20" ht="12.75" hidden="1" customHeight="1">
      <c r="A178" s="3" t="s">
        <v>934</v>
      </c>
      <c r="B178" s="3" t="s">
        <v>1028</v>
      </c>
      <c r="C178" s="3" t="s">
        <v>936</v>
      </c>
      <c r="D178" s="4" t="s">
        <v>1049</v>
      </c>
      <c r="E178" s="5">
        <v>2</v>
      </c>
      <c r="F178" s="4" t="s">
        <v>1013</v>
      </c>
      <c r="G178" s="3" t="s">
        <v>1014</v>
      </c>
      <c r="H178" s="4" t="s">
        <v>1015</v>
      </c>
      <c r="I178" s="3" t="s">
        <v>1114</v>
      </c>
      <c r="J178" s="4" t="s">
        <v>1016</v>
      </c>
      <c r="K178" s="8">
        <v>1486425.72</v>
      </c>
      <c r="L178" s="7"/>
      <c r="M178" s="6"/>
      <c r="N178" s="6"/>
      <c r="O178" s="6"/>
      <c r="P178" s="6"/>
      <c r="Q178" s="6"/>
      <c r="R178" s="6"/>
      <c r="S178" s="6"/>
      <c r="T178" s="6"/>
    </row>
    <row r="179" spans="1:20" ht="12.75" hidden="1" customHeight="1">
      <c r="A179" s="3" t="s">
        <v>934</v>
      </c>
      <c r="B179" s="3" t="s">
        <v>1028</v>
      </c>
      <c r="C179" s="3" t="s">
        <v>936</v>
      </c>
      <c r="D179" s="4" t="s">
        <v>1049</v>
      </c>
      <c r="E179" s="5">
        <v>3</v>
      </c>
      <c r="F179" s="4" t="s">
        <v>1017</v>
      </c>
      <c r="G179" s="3" t="s">
        <v>977</v>
      </c>
      <c r="H179" s="4" t="s">
        <v>70</v>
      </c>
      <c r="I179" s="3" t="s">
        <v>727</v>
      </c>
      <c r="J179" s="4" t="s">
        <v>1018</v>
      </c>
      <c r="K179" s="7"/>
      <c r="L179" s="8">
        <v>55721.29</v>
      </c>
      <c r="M179" s="6"/>
      <c r="N179" s="6"/>
      <c r="O179" s="6"/>
      <c r="P179" s="6"/>
      <c r="Q179" s="6"/>
      <c r="R179" s="6"/>
      <c r="S179" s="6"/>
      <c r="T179" s="6"/>
    </row>
    <row r="180" spans="1:20" ht="12.75" hidden="1" customHeight="1">
      <c r="A180" s="3" t="s">
        <v>934</v>
      </c>
      <c r="B180" s="3" t="s">
        <v>1028</v>
      </c>
      <c r="C180" s="3" t="s">
        <v>936</v>
      </c>
      <c r="D180" s="4" t="s">
        <v>1049</v>
      </c>
      <c r="E180" s="5">
        <v>4</v>
      </c>
      <c r="F180" s="4" t="s">
        <v>1017</v>
      </c>
      <c r="G180" s="3" t="s">
        <v>977</v>
      </c>
      <c r="H180" s="4" t="s">
        <v>70</v>
      </c>
      <c r="I180" s="3" t="s">
        <v>1114</v>
      </c>
      <c r="J180" s="4" t="s">
        <v>1018</v>
      </c>
      <c r="K180" s="7"/>
      <c r="L180" s="8">
        <v>-55721.29</v>
      </c>
      <c r="M180" s="6"/>
      <c r="N180" s="6"/>
      <c r="O180" s="6"/>
      <c r="P180" s="6"/>
      <c r="Q180" s="6"/>
      <c r="R180" s="6"/>
      <c r="S180" s="6"/>
      <c r="T180" s="6"/>
    </row>
    <row r="181" spans="1:20" ht="12.75" hidden="1" customHeight="1">
      <c r="A181" s="3" t="s">
        <v>934</v>
      </c>
      <c r="B181" s="3" t="s">
        <v>1028</v>
      </c>
      <c r="C181" s="3" t="s">
        <v>936</v>
      </c>
      <c r="D181" s="4" t="s">
        <v>1049</v>
      </c>
      <c r="E181" s="5">
        <v>5</v>
      </c>
      <c r="F181" s="4" t="s">
        <v>1019</v>
      </c>
      <c r="G181" s="3" t="s">
        <v>1020</v>
      </c>
      <c r="H181" s="4" t="s">
        <v>155</v>
      </c>
      <c r="I181" s="3" t="s">
        <v>727</v>
      </c>
      <c r="J181" s="4" t="s">
        <v>1021</v>
      </c>
      <c r="K181" s="8">
        <v>-10930.68</v>
      </c>
      <c r="L181" s="7"/>
      <c r="M181" s="6"/>
      <c r="N181" s="6"/>
      <c r="O181" s="6"/>
      <c r="P181" s="6"/>
      <c r="Q181" s="6"/>
      <c r="R181" s="6"/>
      <c r="S181" s="6"/>
      <c r="T181" s="6"/>
    </row>
    <row r="182" spans="1:20" ht="12.75" hidden="1" customHeight="1">
      <c r="A182" s="3" t="s">
        <v>934</v>
      </c>
      <c r="B182" s="3" t="s">
        <v>1028</v>
      </c>
      <c r="C182" s="3" t="s">
        <v>936</v>
      </c>
      <c r="D182" s="4" t="s">
        <v>1049</v>
      </c>
      <c r="E182" s="5">
        <v>6</v>
      </c>
      <c r="F182" s="4" t="s">
        <v>1019</v>
      </c>
      <c r="G182" s="3" t="s">
        <v>1020</v>
      </c>
      <c r="H182" s="4" t="s">
        <v>155</v>
      </c>
      <c r="I182" s="3" t="s">
        <v>29</v>
      </c>
      <c r="J182" s="4" t="s">
        <v>1021</v>
      </c>
      <c r="K182" s="8">
        <v>10930.68</v>
      </c>
      <c r="L182" s="7"/>
      <c r="M182" s="6"/>
      <c r="N182" s="6"/>
      <c r="O182" s="6"/>
      <c r="P182" s="6"/>
      <c r="Q182" s="6"/>
      <c r="R182" s="6"/>
      <c r="S182" s="6"/>
      <c r="T182" s="6"/>
    </row>
    <row r="183" spans="1:20" ht="12.75" hidden="1" customHeight="1">
      <c r="A183" s="3" t="s">
        <v>934</v>
      </c>
      <c r="B183" s="3" t="s">
        <v>1028</v>
      </c>
      <c r="C183" s="3" t="s">
        <v>936</v>
      </c>
      <c r="D183" s="4" t="s">
        <v>1049</v>
      </c>
      <c r="E183" s="5">
        <v>7</v>
      </c>
      <c r="F183" s="4" t="s">
        <v>1022</v>
      </c>
      <c r="G183" s="3" t="s">
        <v>1023</v>
      </c>
      <c r="H183" s="4" t="s">
        <v>153</v>
      </c>
      <c r="I183" s="3" t="s">
        <v>727</v>
      </c>
      <c r="J183" s="4" t="s">
        <v>940</v>
      </c>
      <c r="K183" s="8">
        <v>833333.33</v>
      </c>
      <c r="L183" s="7"/>
      <c r="M183" s="6"/>
      <c r="N183" s="6"/>
      <c r="O183" s="6"/>
      <c r="P183" s="6"/>
      <c r="Q183" s="6"/>
      <c r="R183" s="6"/>
      <c r="S183" s="6"/>
      <c r="T183" s="6"/>
    </row>
    <row r="184" spans="1:20" ht="12.75" hidden="1" customHeight="1">
      <c r="A184" s="3" t="s">
        <v>934</v>
      </c>
      <c r="B184" s="3" t="s">
        <v>1028</v>
      </c>
      <c r="C184" s="3" t="s">
        <v>936</v>
      </c>
      <c r="D184" s="4" t="s">
        <v>1049</v>
      </c>
      <c r="E184" s="5">
        <v>8</v>
      </c>
      <c r="F184" s="4" t="s">
        <v>1022</v>
      </c>
      <c r="G184" s="3" t="s">
        <v>1023</v>
      </c>
      <c r="H184" s="4" t="s">
        <v>153</v>
      </c>
      <c r="I184" s="3" t="s">
        <v>1114</v>
      </c>
      <c r="J184" s="4" t="s">
        <v>940</v>
      </c>
      <c r="K184" s="8">
        <v>-833333.33</v>
      </c>
      <c r="L184" s="7"/>
      <c r="M184" s="6"/>
      <c r="N184" s="6"/>
      <c r="O184" s="6"/>
      <c r="P184" s="6"/>
      <c r="Q184" s="6"/>
      <c r="R184" s="6"/>
      <c r="S184" s="6"/>
      <c r="T184" s="6"/>
    </row>
    <row r="185" spans="1:20" ht="12.75" hidden="1" customHeight="1">
      <c r="A185" s="3" t="s">
        <v>934</v>
      </c>
      <c r="B185" s="3" t="s">
        <v>1028</v>
      </c>
      <c r="C185" s="3" t="s">
        <v>936</v>
      </c>
      <c r="D185" s="4" t="s">
        <v>1049</v>
      </c>
      <c r="E185" s="5">
        <v>9</v>
      </c>
      <c r="F185" s="4" t="s">
        <v>1050</v>
      </c>
      <c r="G185" s="3" t="s">
        <v>1051</v>
      </c>
      <c r="H185" s="4" t="s">
        <v>122</v>
      </c>
      <c r="I185" s="3" t="s">
        <v>727</v>
      </c>
      <c r="J185" s="4" t="s">
        <v>1052</v>
      </c>
      <c r="K185" s="8">
        <v>-3018867.92</v>
      </c>
      <c r="L185" s="7"/>
      <c r="M185" s="6"/>
      <c r="N185" s="6"/>
      <c r="O185" s="6"/>
      <c r="P185" s="6"/>
      <c r="Q185" s="6"/>
      <c r="R185" s="6"/>
      <c r="S185" s="6"/>
      <c r="T185" s="6"/>
    </row>
    <row r="186" spans="1:20" ht="12.75" hidden="1" customHeight="1">
      <c r="A186" s="3" t="s">
        <v>934</v>
      </c>
      <c r="B186" s="3" t="s">
        <v>1028</v>
      </c>
      <c r="C186" s="3" t="s">
        <v>936</v>
      </c>
      <c r="D186" s="4" t="s">
        <v>1049</v>
      </c>
      <c r="E186" s="5">
        <v>10</v>
      </c>
      <c r="F186" s="4" t="s">
        <v>1050</v>
      </c>
      <c r="G186" s="3" t="s">
        <v>1051</v>
      </c>
      <c r="H186" s="4" t="s">
        <v>122</v>
      </c>
      <c r="I186" s="3" t="s">
        <v>1114</v>
      </c>
      <c r="J186" s="4" t="s">
        <v>1052</v>
      </c>
      <c r="K186" s="8">
        <v>3018867.92</v>
      </c>
      <c r="L186" s="7"/>
      <c r="M186" s="6"/>
      <c r="N186" s="6"/>
      <c r="O186" s="6"/>
      <c r="P186" s="6"/>
      <c r="Q186" s="6"/>
      <c r="R186" s="6"/>
      <c r="S186" s="6"/>
      <c r="T186" s="6"/>
    </row>
    <row r="187" spans="1:20" ht="12.75" hidden="1" customHeight="1">
      <c r="A187" s="3" t="s">
        <v>934</v>
      </c>
      <c r="B187" s="3" t="s">
        <v>1028</v>
      </c>
      <c r="C187" s="3" t="s">
        <v>936</v>
      </c>
      <c r="D187" s="4" t="s">
        <v>1049</v>
      </c>
      <c r="E187" s="5">
        <v>11</v>
      </c>
      <c r="F187" s="4" t="s">
        <v>1053</v>
      </c>
      <c r="G187" s="3" t="s">
        <v>977</v>
      </c>
      <c r="H187" s="4" t="s">
        <v>70</v>
      </c>
      <c r="I187" s="3" t="s">
        <v>727</v>
      </c>
      <c r="J187" s="4" t="s">
        <v>997</v>
      </c>
      <c r="K187" s="7"/>
      <c r="L187" s="8">
        <v>424528.3</v>
      </c>
      <c r="M187" s="6"/>
      <c r="N187" s="6"/>
      <c r="O187" s="6"/>
      <c r="P187" s="6"/>
      <c r="Q187" s="6"/>
      <c r="R187" s="6"/>
      <c r="S187" s="6"/>
      <c r="T187" s="6"/>
    </row>
    <row r="188" spans="1:20" ht="12.75" hidden="1" customHeight="1">
      <c r="A188" s="3" t="s">
        <v>934</v>
      </c>
      <c r="B188" s="3" t="s">
        <v>1028</v>
      </c>
      <c r="C188" s="3" t="s">
        <v>936</v>
      </c>
      <c r="D188" s="4" t="s">
        <v>1049</v>
      </c>
      <c r="E188" s="5">
        <v>12</v>
      </c>
      <c r="F188" s="4" t="s">
        <v>1053</v>
      </c>
      <c r="G188" s="3" t="s">
        <v>977</v>
      </c>
      <c r="H188" s="4" t="s">
        <v>70</v>
      </c>
      <c r="I188" s="3" t="s">
        <v>1114</v>
      </c>
      <c r="J188" s="4" t="s">
        <v>997</v>
      </c>
      <c r="K188" s="7"/>
      <c r="L188" s="8">
        <v>-424528.3</v>
      </c>
      <c r="M188" s="6"/>
      <c r="N188" s="6"/>
      <c r="O188" s="6"/>
      <c r="P188" s="6"/>
      <c r="Q188" s="6"/>
      <c r="R188" s="6"/>
      <c r="S188" s="6"/>
      <c r="T188" s="6"/>
    </row>
    <row r="189" spans="1:20" ht="12.75" hidden="1" customHeight="1">
      <c r="A189" s="3" t="s">
        <v>934</v>
      </c>
      <c r="B189" s="3" t="s">
        <v>1028</v>
      </c>
      <c r="C189" s="3" t="s">
        <v>936</v>
      </c>
      <c r="D189" s="4" t="s">
        <v>1049</v>
      </c>
      <c r="E189" s="5">
        <v>13</v>
      </c>
      <c r="F189" s="4" t="s">
        <v>1054</v>
      </c>
      <c r="G189" s="3" t="s">
        <v>977</v>
      </c>
      <c r="H189" s="4" t="s">
        <v>70</v>
      </c>
      <c r="I189" s="3" t="s">
        <v>727</v>
      </c>
      <c r="J189" s="4" t="s">
        <v>997</v>
      </c>
      <c r="K189" s="7"/>
      <c r="L189" s="8">
        <v>32547.17</v>
      </c>
      <c r="M189" s="6"/>
      <c r="N189" s="6"/>
      <c r="O189" s="6"/>
      <c r="P189" s="6"/>
      <c r="Q189" s="6"/>
      <c r="R189" s="6"/>
      <c r="S189" s="6"/>
      <c r="T189" s="6"/>
    </row>
    <row r="190" spans="1:20" ht="12.75" hidden="1" customHeight="1">
      <c r="A190" s="3" t="s">
        <v>934</v>
      </c>
      <c r="B190" s="3" t="s">
        <v>1028</v>
      </c>
      <c r="C190" s="3" t="s">
        <v>936</v>
      </c>
      <c r="D190" s="4" t="s">
        <v>1049</v>
      </c>
      <c r="E190" s="5">
        <v>14</v>
      </c>
      <c r="F190" s="4" t="s">
        <v>1054</v>
      </c>
      <c r="G190" s="3" t="s">
        <v>977</v>
      </c>
      <c r="H190" s="4" t="s">
        <v>70</v>
      </c>
      <c r="I190" s="3" t="s">
        <v>1114</v>
      </c>
      <c r="J190" s="4" t="s">
        <v>997</v>
      </c>
      <c r="K190" s="7"/>
      <c r="L190" s="8">
        <v>-32547.17</v>
      </c>
      <c r="M190" s="6"/>
      <c r="N190" s="6"/>
      <c r="O190" s="6"/>
      <c r="P190" s="6"/>
      <c r="Q190" s="6"/>
      <c r="R190" s="6"/>
      <c r="S190" s="6"/>
      <c r="T190" s="6"/>
    </row>
    <row r="191" spans="1:20" ht="12.75" hidden="1" customHeight="1">
      <c r="A191" s="3" t="s">
        <v>934</v>
      </c>
      <c r="B191" s="3" t="s">
        <v>1028</v>
      </c>
      <c r="C191" s="3" t="s">
        <v>936</v>
      </c>
      <c r="D191" s="4" t="s">
        <v>1049</v>
      </c>
      <c r="E191" s="5">
        <v>15</v>
      </c>
      <c r="F191" s="4" t="s">
        <v>1055</v>
      </c>
      <c r="G191" s="3" t="s">
        <v>1024</v>
      </c>
      <c r="H191" s="4" t="s">
        <v>123</v>
      </c>
      <c r="I191" s="3" t="s">
        <v>727</v>
      </c>
      <c r="J191" s="4" t="s">
        <v>940</v>
      </c>
      <c r="K191" s="8">
        <v>-4338.8599999999997</v>
      </c>
      <c r="L191" s="7"/>
      <c r="M191" s="6"/>
      <c r="N191" s="6"/>
      <c r="O191" s="6"/>
      <c r="P191" s="6"/>
      <c r="Q191" s="6"/>
      <c r="R191" s="6"/>
      <c r="S191" s="6"/>
      <c r="T191" s="6"/>
    </row>
    <row r="192" spans="1:20" ht="12.75" hidden="1" customHeight="1">
      <c r="A192" s="3" t="s">
        <v>934</v>
      </c>
      <c r="B192" s="3" t="s">
        <v>1028</v>
      </c>
      <c r="C192" s="3" t="s">
        <v>936</v>
      </c>
      <c r="D192" s="4" t="s">
        <v>1049</v>
      </c>
      <c r="E192" s="5">
        <v>16</v>
      </c>
      <c r="F192" s="4" t="s">
        <v>1055</v>
      </c>
      <c r="G192" s="3" t="s">
        <v>1024</v>
      </c>
      <c r="H192" s="4" t="s">
        <v>123</v>
      </c>
      <c r="I192" s="3" t="s">
        <v>1114</v>
      </c>
      <c r="J192" s="4" t="s">
        <v>940</v>
      </c>
      <c r="K192" s="8">
        <v>4338.8599999999997</v>
      </c>
      <c r="L192" s="7"/>
      <c r="M192" s="6"/>
      <c r="N192" s="6"/>
      <c r="O192" s="6"/>
      <c r="P192" s="6"/>
      <c r="Q192" s="6"/>
      <c r="R192" s="6"/>
      <c r="S192" s="6"/>
      <c r="T192" s="6"/>
    </row>
    <row r="193" spans="1:20" ht="12.75" hidden="1" customHeight="1">
      <c r="A193" s="3" t="s">
        <v>934</v>
      </c>
      <c r="B193" s="3" t="s">
        <v>1028</v>
      </c>
      <c r="C193" s="3" t="s">
        <v>936</v>
      </c>
      <c r="D193" s="4" t="s">
        <v>1049</v>
      </c>
      <c r="E193" s="5">
        <v>17</v>
      </c>
      <c r="F193" s="4" t="s">
        <v>1055</v>
      </c>
      <c r="G193" s="3" t="s">
        <v>1025</v>
      </c>
      <c r="H193" s="4" t="s">
        <v>45</v>
      </c>
      <c r="I193" s="3" t="s">
        <v>727</v>
      </c>
      <c r="J193" s="4" t="s">
        <v>940</v>
      </c>
      <c r="K193" s="8">
        <v>-1785.13</v>
      </c>
      <c r="L193" s="7"/>
      <c r="M193" s="6"/>
      <c r="N193" s="6"/>
      <c r="O193" s="6"/>
      <c r="P193" s="6"/>
      <c r="Q193" s="6"/>
      <c r="R193" s="6"/>
      <c r="S193" s="6"/>
      <c r="T193" s="6"/>
    </row>
    <row r="194" spans="1:20" ht="12.75" hidden="1" customHeight="1">
      <c r="A194" s="3" t="s">
        <v>934</v>
      </c>
      <c r="B194" s="3" t="s">
        <v>1028</v>
      </c>
      <c r="C194" s="3" t="s">
        <v>936</v>
      </c>
      <c r="D194" s="4" t="s">
        <v>1049</v>
      </c>
      <c r="E194" s="5">
        <v>18</v>
      </c>
      <c r="F194" s="4" t="s">
        <v>1055</v>
      </c>
      <c r="G194" s="3" t="s">
        <v>1025</v>
      </c>
      <c r="H194" s="4" t="s">
        <v>45</v>
      </c>
      <c r="I194" s="3" t="s">
        <v>1114</v>
      </c>
      <c r="J194" s="4" t="s">
        <v>940</v>
      </c>
      <c r="K194" s="8">
        <v>1785.13</v>
      </c>
      <c r="L194" s="7"/>
      <c r="M194" s="6"/>
      <c r="N194" s="6"/>
      <c r="O194" s="6"/>
      <c r="P194" s="6"/>
      <c r="Q194" s="6"/>
      <c r="R194" s="6"/>
      <c r="S194" s="6"/>
      <c r="T194" s="6"/>
    </row>
    <row r="195" spans="1:20" ht="12.75" hidden="1" customHeight="1">
      <c r="A195" s="3" t="s">
        <v>934</v>
      </c>
      <c r="B195" s="3" t="s">
        <v>1028</v>
      </c>
      <c r="C195" s="3" t="s">
        <v>936</v>
      </c>
      <c r="D195" s="4"/>
      <c r="E195" s="5"/>
      <c r="F195" s="4" t="s">
        <v>988</v>
      </c>
      <c r="G195" s="3"/>
      <c r="H195" s="4"/>
      <c r="I195" s="3"/>
      <c r="J195" s="4"/>
      <c r="K195" s="8">
        <v>36590.75</v>
      </c>
      <c r="L195" s="8">
        <v>36590.75</v>
      </c>
      <c r="M195" s="6"/>
      <c r="N195" s="6"/>
      <c r="O195" s="6"/>
      <c r="P195" s="6"/>
      <c r="Q195" s="6"/>
      <c r="R195" s="6"/>
      <c r="S195" s="6"/>
      <c r="T195" s="6"/>
    </row>
    <row r="196" spans="1:20" ht="12.75" hidden="1" customHeight="1">
      <c r="A196" s="3" t="s">
        <v>934</v>
      </c>
      <c r="B196" s="3" t="s">
        <v>1028</v>
      </c>
      <c r="C196" s="3"/>
      <c r="D196" s="4"/>
      <c r="E196" s="5"/>
      <c r="F196" s="4" t="s">
        <v>989</v>
      </c>
      <c r="G196" s="3"/>
      <c r="H196" s="4"/>
      <c r="I196" s="3"/>
      <c r="J196" s="4"/>
      <c r="K196" s="8">
        <v>36590.75</v>
      </c>
      <c r="L196" s="8">
        <v>36590.75</v>
      </c>
      <c r="M196" s="6"/>
      <c r="N196" s="6"/>
      <c r="O196" s="6"/>
      <c r="P196" s="6"/>
      <c r="Q196" s="6"/>
      <c r="R196" s="6"/>
      <c r="S196" s="6"/>
      <c r="T196" s="6"/>
    </row>
    <row r="197" spans="1:20" ht="12.75" hidden="1" customHeight="1">
      <c r="A197" s="3" t="s">
        <v>934</v>
      </c>
      <c r="B197" s="3" t="s">
        <v>1111</v>
      </c>
      <c r="C197" s="3" t="s">
        <v>1112</v>
      </c>
      <c r="D197" s="4" t="s">
        <v>1113</v>
      </c>
      <c r="E197" s="5">
        <v>1</v>
      </c>
      <c r="F197" s="4" t="s">
        <v>1030</v>
      </c>
      <c r="G197" s="3" t="s">
        <v>948</v>
      </c>
      <c r="H197" s="4" t="s">
        <v>949</v>
      </c>
      <c r="I197" s="3" t="s">
        <v>23</v>
      </c>
      <c r="J197" s="4" t="s">
        <v>940</v>
      </c>
      <c r="K197" s="8"/>
      <c r="L197" s="8">
        <v>35377.56</v>
      </c>
      <c r="M197" s="6"/>
      <c r="N197" s="6"/>
      <c r="O197" s="6"/>
      <c r="P197" s="6"/>
      <c r="Q197" s="6"/>
      <c r="R197" s="6"/>
      <c r="S197" s="6"/>
      <c r="T197" s="6"/>
    </row>
    <row r="198" spans="1:20" hidden="1">
      <c r="A198">
        <v>2018</v>
      </c>
      <c r="B198">
        <v>4</v>
      </c>
      <c r="C198">
        <v>30</v>
      </c>
      <c r="D198" t="s">
        <v>1113</v>
      </c>
      <c r="E198">
        <v>2</v>
      </c>
      <c r="F198" t="s">
        <v>1030</v>
      </c>
      <c r="G198">
        <v>60210703</v>
      </c>
      <c r="H198" t="s">
        <v>949</v>
      </c>
      <c r="I198" t="s">
        <v>1114</v>
      </c>
      <c r="J198" t="s">
        <v>940</v>
      </c>
      <c r="L198">
        <v>-35377.56</v>
      </c>
    </row>
    <row r="199" spans="1:20" hidden="1">
      <c r="A199">
        <v>2018</v>
      </c>
      <c r="B199">
        <v>4</v>
      </c>
      <c r="C199">
        <v>30</v>
      </c>
      <c r="D199" t="s">
        <v>1113</v>
      </c>
      <c r="E199">
        <v>3</v>
      </c>
      <c r="F199" t="s">
        <v>951</v>
      </c>
      <c r="G199">
        <v>60110205</v>
      </c>
      <c r="H199" t="s">
        <v>953</v>
      </c>
      <c r="I199" t="s">
        <v>10</v>
      </c>
      <c r="J199" t="s">
        <v>940</v>
      </c>
      <c r="L199">
        <v>-1988444.95</v>
      </c>
    </row>
    <row r="200" spans="1:20" hidden="1">
      <c r="A200">
        <v>2018</v>
      </c>
      <c r="B200">
        <v>4</v>
      </c>
      <c r="C200">
        <v>30</v>
      </c>
      <c r="D200" t="s">
        <v>1113</v>
      </c>
      <c r="E200">
        <v>4</v>
      </c>
      <c r="F200" t="s">
        <v>951</v>
      </c>
      <c r="G200">
        <v>60110205</v>
      </c>
      <c r="H200" t="s">
        <v>953</v>
      </c>
      <c r="I200" t="s">
        <v>4</v>
      </c>
      <c r="J200" t="s">
        <v>940</v>
      </c>
      <c r="L200">
        <v>1988444.95</v>
      </c>
    </row>
    <row r="201" spans="1:20" hidden="1">
      <c r="A201">
        <v>2018</v>
      </c>
      <c r="B201">
        <v>4</v>
      </c>
      <c r="C201">
        <v>30</v>
      </c>
      <c r="D201" t="s">
        <v>1113</v>
      </c>
      <c r="E201">
        <v>5</v>
      </c>
      <c r="F201" t="s">
        <v>954</v>
      </c>
      <c r="G201">
        <v>6111</v>
      </c>
      <c r="H201" t="s">
        <v>66</v>
      </c>
      <c r="I201" t="s">
        <v>10</v>
      </c>
      <c r="J201" t="s">
        <v>940</v>
      </c>
      <c r="L201">
        <v>324546.24</v>
      </c>
    </row>
    <row r="202" spans="1:20" hidden="1">
      <c r="A202">
        <v>2018</v>
      </c>
      <c r="B202">
        <v>4</v>
      </c>
      <c r="C202">
        <v>30</v>
      </c>
      <c r="D202" t="s">
        <v>1113</v>
      </c>
      <c r="E202">
        <v>6</v>
      </c>
      <c r="F202" t="s">
        <v>954</v>
      </c>
      <c r="G202">
        <v>6111</v>
      </c>
      <c r="H202" t="s">
        <v>66</v>
      </c>
      <c r="I202" t="s">
        <v>18</v>
      </c>
      <c r="J202" t="s">
        <v>940</v>
      </c>
      <c r="L202">
        <v>-324546.24</v>
      </c>
    </row>
    <row r="203" spans="1:20" hidden="1">
      <c r="A203">
        <v>2018</v>
      </c>
      <c r="B203">
        <v>4</v>
      </c>
      <c r="C203">
        <v>30</v>
      </c>
      <c r="D203" t="s">
        <v>1113</v>
      </c>
      <c r="E203">
        <v>7</v>
      </c>
      <c r="F203" t="s">
        <v>956</v>
      </c>
      <c r="G203">
        <v>6101</v>
      </c>
      <c r="H203" t="s">
        <v>944</v>
      </c>
      <c r="I203" t="s">
        <v>10</v>
      </c>
      <c r="J203" t="s">
        <v>945</v>
      </c>
      <c r="L203">
        <v>453606</v>
      </c>
    </row>
    <row r="204" spans="1:20" hidden="1">
      <c r="A204">
        <v>2018</v>
      </c>
      <c r="B204">
        <v>4</v>
      </c>
      <c r="C204">
        <v>30</v>
      </c>
      <c r="D204" t="s">
        <v>1113</v>
      </c>
      <c r="E204">
        <v>8</v>
      </c>
      <c r="F204" t="s">
        <v>956</v>
      </c>
      <c r="G204">
        <v>6101</v>
      </c>
      <c r="H204" t="s">
        <v>944</v>
      </c>
      <c r="I204" t="s">
        <v>8</v>
      </c>
      <c r="J204" t="s">
        <v>945</v>
      </c>
      <c r="L204">
        <v>-453606</v>
      </c>
    </row>
    <row r="205" spans="1:20" hidden="1">
      <c r="A205">
        <v>2018</v>
      </c>
      <c r="B205">
        <v>4</v>
      </c>
      <c r="C205">
        <v>30</v>
      </c>
      <c r="D205" t="s">
        <v>1113</v>
      </c>
      <c r="E205">
        <v>9</v>
      </c>
      <c r="F205" t="s">
        <v>957</v>
      </c>
      <c r="G205">
        <v>6021060301</v>
      </c>
      <c r="H205" t="s">
        <v>858</v>
      </c>
      <c r="I205" t="s">
        <v>10</v>
      </c>
      <c r="J205" t="s">
        <v>959</v>
      </c>
      <c r="L205">
        <v>-155323.35</v>
      </c>
    </row>
    <row r="206" spans="1:20" hidden="1">
      <c r="A206">
        <v>2018</v>
      </c>
      <c r="B206">
        <v>4</v>
      </c>
      <c r="C206">
        <v>30</v>
      </c>
      <c r="D206" t="s">
        <v>1113</v>
      </c>
      <c r="E206">
        <v>10</v>
      </c>
      <c r="F206" t="s">
        <v>957</v>
      </c>
      <c r="G206">
        <v>6021060301</v>
      </c>
      <c r="H206" t="s">
        <v>858</v>
      </c>
      <c r="I206" t="s">
        <v>18</v>
      </c>
      <c r="J206" t="s">
        <v>959</v>
      </c>
      <c r="L206">
        <v>-3324.42</v>
      </c>
    </row>
    <row r="207" spans="1:20" hidden="1">
      <c r="A207">
        <v>2018</v>
      </c>
      <c r="B207">
        <v>4</v>
      </c>
      <c r="C207">
        <v>30</v>
      </c>
      <c r="D207" t="s">
        <v>1113</v>
      </c>
      <c r="E207">
        <v>11</v>
      </c>
      <c r="F207" t="s">
        <v>957</v>
      </c>
      <c r="G207">
        <v>6021060301</v>
      </c>
      <c r="H207" t="s">
        <v>858</v>
      </c>
      <c r="I207" t="s">
        <v>17</v>
      </c>
      <c r="J207" t="s">
        <v>959</v>
      </c>
      <c r="L207">
        <v>-50338.94</v>
      </c>
    </row>
    <row r="208" spans="1:20" hidden="1">
      <c r="A208">
        <v>2018</v>
      </c>
      <c r="B208">
        <v>4</v>
      </c>
      <c r="C208">
        <v>30</v>
      </c>
      <c r="D208" t="s">
        <v>1113</v>
      </c>
      <c r="E208">
        <v>12</v>
      </c>
      <c r="F208" t="s">
        <v>957</v>
      </c>
      <c r="G208">
        <v>6021060301</v>
      </c>
      <c r="H208" t="s">
        <v>858</v>
      </c>
      <c r="I208" t="s">
        <v>6</v>
      </c>
      <c r="J208" t="s">
        <v>959</v>
      </c>
      <c r="L208">
        <v>208986.71</v>
      </c>
    </row>
    <row r="209" spans="1:12" hidden="1">
      <c r="A209">
        <v>2018</v>
      </c>
      <c r="B209">
        <v>4</v>
      </c>
      <c r="C209">
        <v>30</v>
      </c>
      <c r="D209" t="s">
        <v>1115</v>
      </c>
      <c r="E209">
        <v>1</v>
      </c>
      <c r="F209" t="s">
        <v>1013</v>
      </c>
      <c r="G209">
        <v>64110302</v>
      </c>
      <c r="H209" t="s">
        <v>1015</v>
      </c>
      <c r="I209" t="s">
        <v>727</v>
      </c>
      <c r="J209" t="s">
        <v>1016</v>
      </c>
      <c r="K209">
        <v>-2890000</v>
      </c>
    </row>
    <row r="210" spans="1:12" hidden="1">
      <c r="A210">
        <v>2018</v>
      </c>
      <c r="B210">
        <v>4</v>
      </c>
      <c r="C210">
        <v>30</v>
      </c>
      <c r="D210" t="s">
        <v>1115</v>
      </c>
      <c r="E210">
        <v>2</v>
      </c>
      <c r="F210" t="s">
        <v>1013</v>
      </c>
      <c r="G210">
        <v>64110302</v>
      </c>
      <c r="H210" t="s">
        <v>1015</v>
      </c>
      <c r="I210" t="s">
        <v>1114</v>
      </c>
      <c r="J210" t="s">
        <v>1016</v>
      </c>
      <c r="K210">
        <v>2890000</v>
      </c>
    </row>
    <row r="211" spans="1:12" hidden="1">
      <c r="A211">
        <v>2018</v>
      </c>
      <c r="B211">
        <v>4</v>
      </c>
      <c r="C211">
        <v>30</v>
      </c>
      <c r="D211" t="s">
        <v>1115</v>
      </c>
      <c r="E211">
        <v>3</v>
      </c>
      <c r="F211" t="s">
        <v>1017</v>
      </c>
      <c r="G211">
        <v>6051</v>
      </c>
      <c r="H211" t="s">
        <v>70</v>
      </c>
      <c r="I211" t="s">
        <v>727</v>
      </c>
      <c r="J211" t="s">
        <v>1018</v>
      </c>
      <c r="L211">
        <v>53213.16</v>
      </c>
    </row>
    <row r="212" spans="1:12" hidden="1">
      <c r="A212">
        <v>2018</v>
      </c>
      <c r="B212">
        <v>4</v>
      </c>
      <c r="C212">
        <v>30</v>
      </c>
      <c r="D212" t="s">
        <v>1115</v>
      </c>
      <c r="E212">
        <v>4</v>
      </c>
      <c r="F212" t="s">
        <v>1017</v>
      </c>
      <c r="G212">
        <v>6051</v>
      </c>
      <c r="H212" t="s">
        <v>70</v>
      </c>
      <c r="I212" t="s">
        <v>1114</v>
      </c>
      <c r="J212" t="s">
        <v>1018</v>
      </c>
      <c r="L212">
        <v>-53213.16</v>
      </c>
    </row>
    <row r="213" spans="1:12" hidden="1">
      <c r="A213">
        <v>2018</v>
      </c>
      <c r="B213">
        <v>4</v>
      </c>
      <c r="C213">
        <v>30</v>
      </c>
      <c r="D213" t="s">
        <v>1115</v>
      </c>
      <c r="E213">
        <v>5</v>
      </c>
      <c r="F213" t="s">
        <v>1019</v>
      </c>
      <c r="G213">
        <v>660243</v>
      </c>
      <c r="H213" t="s">
        <v>155</v>
      </c>
      <c r="I213" t="s">
        <v>727</v>
      </c>
      <c r="J213" t="s">
        <v>1021</v>
      </c>
      <c r="K213">
        <v>-10930.68</v>
      </c>
    </row>
    <row r="214" spans="1:12" hidden="1">
      <c r="A214">
        <v>2018</v>
      </c>
      <c r="B214">
        <v>4</v>
      </c>
      <c r="C214">
        <v>30</v>
      </c>
      <c r="D214" t="s">
        <v>1115</v>
      </c>
      <c r="E214">
        <v>6</v>
      </c>
      <c r="F214" t="s">
        <v>1019</v>
      </c>
      <c r="G214">
        <v>660243</v>
      </c>
      <c r="H214" t="s">
        <v>155</v>
      </c>
      <c r="I214" t="s">
        <v>29</v>
      </c>
      <c r="J214" t="s">
        <v>1021</v>
      </c>
      <c r="K214">
        <v>10930.68</v>
      </c>
    </row>
    <row r="215" spans="1:12" hidden="1">
      <c r="A215">
        <v>2018</v>
      </c>
      <c r="B215">
        <v>4</v>
      </c>
      <c r="C215">
        <v>30</v>
      </c>
      <c r="D215" t="s">
        <v>1115</v>
      </c>
      <c r="E215">
        <v>7</v>
      </c>
      <c r="F215" t="s">
        <v>1022</v>
      </c>
      <c r="G215">
        <v>660241</v>
      </c>
      <c r="H215" t="s">
        <v>153</v>
      </c>
      <c r="I215" t="s">
        <v>727</v>
      </c>
      <c r="J215" t="s">
        <v>940</v>
      </c>
      <c r="K215">
        <v>833333.33</v>
      </c>
    </row>
    <row r="216" spans="1:12" hidden="1">
      <c r="A216">
        <v>2018</v>
      </c>
      <c r="B216">
        <v>4</v>
      </c>
      <c r="C216">
        <v>30</v>
      </c>
      <c r="D216" t="s">
        <v>1115</v>
      </c>
      <c r="E216">
        <v>8</v>
      </c>
      <c r="F216" t="s">
        <v>1022</v>
      </c>
      <c r="G216">
        <v>660241</v>
      </c>
      <c r="H216" t="s">
        <v>153</v>
      </c>
      <c r="I216" t="s">
        <v>1114</v>
      </c>
      <c r="J216" t="s">
        <v>940</v>
      </c>
      <c r="K216">
        <v>-833333.33</v>
      </c>
    </row>
    <row r="217" spans="1:12" hidden="1">
      <c r="A217">
        <v>2018</v>
      </c>
      <c r="B217">
        <v>4</v>
      </c>
      <c r="C217">
        <v>30</v>
      </c>
      <c r="D217" t="s">
        <v>1115</v>
      </c>
      <c r="E217">
        <v>9</v>
      </c>
      <c r="F217" t="s">
        <v>1055</v>
      </c>
      <c r="G217">
        <v>660213</v>
      </c>
      <c r="H217" t="s">
        <v>123</v>
      </c>
      <c r="I217" t="s">
        <v>727</v>
      </c>
      <c r="J217" t="s">
        <v>940</v>
      </c>
      <c r="K217">
        <v>-12365.9</v>
      </c>
    </row>
    <row r="218" spans="1:12" hidden="1">
      <c r="A218">
        <v>2018</v>
      </c>
      <c r="B218">
        <v>4</v>
      </c>
      <c r="C218">
        <v>30</v>
      </c>
      <c r="D218" t="s">
        <v>1115</v>
      </c>
      <c r="E218">
        <v>10</v>
      </c>
      <c r="F218" t="s">
        <v>1055</v>
      </c>
      <c r="G218">
        <v>660213</v>
      </c>
      <c r="H218" t="s">
        <v>123</v>
      </c>
      <c r="I218" t="s">
        <v>1114</v>
      </c>
      <c r="J218" t="s">
        <v>940</v>
      </c>
      <c r="K218">
        <v>12365.9</v>
      </c>
    </row>
    <row r="219" spans="1:12" hidden="1">
      <c r="A219">
        <v>2018</v>
      </c>
      <c r="B219">
        <v>4</v>
      </c>
      <c r="C219">
        <v>30</v>
      </c>
      <c r="D219" t="s">
        <v>1115</v>
      </c>
      <c r="E219">
        <v>11</v>
      </c>
      <c r="F219" t="s">
        <v>1055</v>
      </c>
      <c r="G219">
        <v>6403</v>
      </c>
      <c r="H219" t="s">
        <v>45</v>
      </c>
      <c r="I219" t="s">
        <v>727</v>
      </c>
      <c r="J219" t="s">
        <v>940</v>
      </c>
      <c r="K219">
        <v>-5087.6899999999996</v>
      </c>
    </row>
    <row r="220" spans="1:12" hidden="1">
      <c r="A220">
        <v>2018</v>
      </c>
      <c r="B220">
        <v>4</v>
      </c>
      <c r="C220">
        <v>30</v>
      </c>
      <c r="D220" t="s">
        <v>1115</v>
      </c>
      <c r="E220">
        <v>12</v>
      </c>
      <c r="F220" t="s">
        <v>1055</v>
      </c>
      <c r="G220">
        <v>6403</v>
      </c>
      <c r="H220" t="s">
        <v>45</v>
      </c>
      <c r="I220" t="s">
        <v>1114</v>
      </c>
      <c r="J220" t="s">
        <v>940</v>
      </c>
      <c r="K220">
        <v>5087.6899999999996</v>
      </c>
    </row>
    <row r="221" spans="1:12" hidden="1">
      <c r="A221">
        <v>2018</v>
      </c>
      <c r="B221">
        <v>4</v>
      </c>
      <c r="C221">
        <v>30</v>
      </c>
      <c r="D221" t="s">
        <v>1116</v>
      </c>
      <c r="E221">
        <v>1</v>
      </c>
      <c r="F221" t="s">
        <v>938</v>
      </c>
      <c r="G221">
        <v>6111</v>
      </c>
      <c r="H221" t="s">
        <v>66</v>
      </c>
      <c r="I221" t="s">
        <v>13</v>
      </c>
      <c r="J221" t="s">
        <v>940</v>
      </c>
      <c r="L221">
        <v>-1052666.67</v>
      </c>
    </row>
    <row r="222" spans="1:12" hidden="1">
      <c r="A222">
        <v>2018</v>
      </c>
      <c r="B222">
        <v>4</v>
      </c>
      <c r="C222">
        <v>30</v>
      </c>
      <c r="D222" t="s">
        <v>1116</v>
      </c>
      <c r="E222">
        <v>2</v>
      </c>
      <c r="F222" t="s">
        <v>938</v>
      </c>
      <c r="G222">
        <v>6111</v>
      </c>
      <c r="H222" t="s">
        <v>66</v>
      </c>
      <c r="I222" t="s">
        <v>4</v>
      </c>
      <c r="J222" t="s">
        <v>940</v>
      </c>
      <c r="L222">
        <v>1052666.67</v>
      </c>
    </row>
    <row r="223" spans="1:12" hidden="1">
      <c r="A223">
        <v>2018</v>
      </c>
      <c r="B223">
        <v>4</v>
      </c>
      <c r="C223">
        <v>30</v>
      </c>
      <c r="D223" t="s">
        <v>1116</v>
      </c>
      <c r="E223">
        <v>3</v>
      </c>
      <c r="F223" t="s">
        <v>942</v>
      </c>
      <c r="G223">
        <v>6101</v>
      </c>
      <c r="H223" t="s">
        <v>944</v>
      </c>
      <c r="I223" t="s">
        <v>12</v>
      </c>
      <c r="J223" t="s">
        <v>945</v>
      </c>
      <c r="L223">
        <v>1876512.36</v>
      </c>
    </row>
    <row r="224" spans="1:12" hidden="1">
      <c r="A224">
        <v>2018</v>
      </c>
      <c r="B224">
        <v>4</v>
      </c>
      <c r="C224">
        <v>30</v>
      </c>
      <c r="D224" t="s">
        <v>1116</v>
      </c>
      <c r="E224">
        <v>4</v>
      </c>
      <c r="F224" t="s">
        <v>942</v>
      </c>
      <c r="G224">
        <v>6101</v>
      </c>
      <c r="H224" t="s">
        <v>944</v>
      </c>
      <c r="I224" t="s">
        <v>15</v>
      </c>
      <c r="J224" t="s">
        <v>945</v>
      </c>
      <c r="L224">
        <v>-6516329.7999999998</v>
      </c>
    </row>
    <row r="225" spans="1:12" hidden="1">
      <c r="A225">
        <v>2018</v>
      </c>
      <c r="B225">
        <v>4</v>
      </c>
      <c r="C225">
        <v>30</v>
      </c>
      <c r="D225" t="s">
        <v>1116</v>
      </c>
      <c r="E225">
        <v>5</v>
      </c>
      <c r="F225" t="s">
        <v>999</v>
      </c>
      <c r="G225">
        <v>6021060201</v>
      </c>
      <c r="H225" t="s">
        <v>858</v>
      </c>
      <c r="I225" t="s">
        <v>13</v>
      </c>
      <c r="J225" t="s">
        <v>959</v>
      </c>
      <c r="L225">
        <v>-4061.18</v>
      </c>
    </row>
    <row r="226" spans="1:12" hidden="1">
      <c r="A226">
        <v>2018</v>
      </c>
      <c r="B226">
        <v>4</v>
      </c>
      <c r="C226">
        <v>30</v>
      </c>
      <c r="D226" t="s">
        <v>1116</v>
      </c>
      <c r="E226">
        <v>6</v>
      </c>
      <c r="F226" t="s">
        <v>1000</v>
      </c>
      <c r="G226">
        <v>6021060201</v>
      </c>
      <c r="H226" t="s">
        <v>858</v>
      </c>
      <c r="I226" t="s">
        <v>15</v>
      </c>
      <c r="J226" t="s">
        <v>959</v>
      </c>
      <c r="L226">
        <v>-2011.59</v>
      </c>
    </row>
    <row r="227" spans="1:12" hidden="1">
      <c r="A227">
        <v>2018</v>
      </c>
      <c r="B227">
        <v>4</v>
      </c>
      <c r="C227">
        <v>30</v>
      </c>
      <c r="D227" t="s">
        <v>1116</v>
      </c>
      <c r="E227">
        <v>7</v>
      </c>
      <c r="F227" t="s">
        <v>1001</v>
      </c>
      <c r="G227">
        <v>6021060201</v>
      </c>
      <c r="H227" t="s">
        <v>858</v>
      </c>
      <c r="I227" t="s">
        <v>6</v>
      </c>
      <c r="J227" t="s">
        <v>959</v>
      </c>
      <c r="L227">
        <v>17683.77</v>
      </c>
    </row>
    <row r="228" spans="1:12" hidden="1">
      <c r="A228">
        <v>2018</v>
      </c>
      <c r="B228">
        <v>4</v>
      </c>
      <c r="C228">
        <v>30</v>
      </c>
      <c r="D228" t="s">
        <v>1116</v>
      </c>
      <c r="E228">
        <v>8</v>
      </c>
      <c r="F228" t="s">
        <v>1117</v>
      </c>
      <c r="G228">
        <v>6101</v>
      </c>
      <c r="H228" t="s">
        <v>944</v>
      </c>
      <c r="I228" t="s">
        <v>14</v>
      </c>
      <c r="J228" t="s">
        <v>945</v>
      </c>
      <c r="L228">
        <v>4639817.4400000004</v>
      </c>
    </row>
    <row r="229" spans="1:12" hidden="1">
      <c r="A229">
        <v>2018</v>
      </c>
      <c r="B229">
        <v>4</v>
      </c>
      <c r="C229">
        <v>30</v>
      </c>
      <c r="D229" t="s">
        <v>1116</v>
      </c>
      <c r="E229">
        <v>9</v>
      </c>
      <c r="F229" t="s">
        <v>1118</v>
      </c>
      <c r="G229">
        <v>602103</v>
      </c>
      <c r="H229" t="s">
        <v>996</v>
      </c>
      <c r="I229" t="s">
        <v>15</v>
      </c>
      <c r="J229" t="s">
        <v>940</v>
      </c>
      <c r="L229">
        <v>49935.17</v>
      </c>
    </row>
    <row r="230" spans="1:12" hidden="1">
      <c r="A230">
        <v>2018</v>
      </c>
      <c r="B230">
        <v>4</v>
      </c>
      <c r="C230">
        <v>30</v>
      </c>
      <c r="D230" t="s">
        <v>1116</v>
      </c>
      <c r="E230">
        <v>10</v>
      </c>
      <c r="F230" t="s">
        <v>1118</v>
      </c>
      <c r="G230">
        <v>602103</v>
      </c>
      <c r="H230" t="s">
        <v>996</v>
      </c>
      <c r="I230" t="s">
        <v>14</v>
      </c>
      <c r="J230" t="s">
        <v>940</v>
      </c>
      <c r="L230">
        <v>-49935.17</v>
      </c>
    </row>
    <row r="231" spans="1:12" hidden="1">
      <c r="A231">
        <v>2018</v>
      </c>
      <c r="B231">
        <v>4</v>
      </c>
      <c r="C231">
        <v>30</v>
      </c>
      <c r="D231" t="s">
        <v>1116</v>
      </c>
      <c r="E231">
        <v>11</v>
      </c>
      <c r="F231" t="s">
        <v>998</v>
      </c>
      <c r="G231">
        <v>6021060201</v>
      </c>
      <c r="H231" t="s">
        <v>858</v>
      </c>
      <c r="I231" t="s">
        <v>12</v>
      </c>
      <c r="J231" t="s">
        <v>959</v>
      </c>
      <c r="L231">
        <v>-11611</v>
      </c>
    </row>
    <row r="232" spans="1:12" hidden="1">
      <c r="A232">
        <v>2018</v>
      </c>
      <c r="B232">
        <v>4</v>
      </c>
      <c r="C232">
        <v>30</v>
      </c>
      <c r="D232" t="s">
        <v>1116</v>
      </c>
      <c r="E232">
        <v>12</v>
      </c>
      <c r="F232" t="s">
        <v>994</v>
      </c>
      <c r="G232">
        <v>602103</v>
      </c>
      <c r="H232" t="s">
        <v>996</v>
      </c>
      <c r="I232" t="s">
        <v>15</v>
      </c>
      <c r="J232" t="s">
        <v>940</v>
      </c>
      <c r="L232">
        <v>-54923.75</v>
      </c>
    </row>
    <row r="233" spans="1:12" hidden="1">
      <c r="A233">
        <v>2018</v>
      </c>
      <c r="B233">
        <v>4</v>
      </c>
      <c r="C233">
        <v>30</v>
      </c>
      <c r="D233" t="s">
        <v>1116</v>
      </c>
      <c r="E233">
        <v>13</v>
      </c>
      <c r="F233" t="s">
        <v>994</v>
      </c>
      <c r="G233">
        <v>602103</v>
      </c>
      <c r="H233" t="s">
        <v>996</v>
      </c>
      <c r="I233" t="s">
        <v>727</v>
      </c>
      <c r="J233" t="s">
        <v>997</v>
      </c>
      <c r="L233">
        <v>54923.75</v>
      </c>
    </row>
    <row r="234" spans="1:12" hidden="1">
      <c r="A234">
        <v>2018</v>
      </c>
      <c r="B234">
        <v>4</v>
      </c>
      <c r="C234">
        <v>30</v>
      </c>
      <c r="D234" t="s">
        <v>1119</v>
      </c>
      <c r="E234">
        <v>1</v>
      </c>
      <c r="F234" t="s">
        <v>962</v>
      </c>
      <c r="G234">
        <v>6021060102</v>
      </c>
      <c r="H234" t="s">
        <v>964</v>
      </c>
      <c r="I234" t="s">
        <v>14</v>
      </c>
      <c r="J234" t="s">
        <v>940</v>
      </c>
      <c r="L234">
        <v>-3363.64</v>
      </c>
    </row>
    <row r="235" spans="1:12" hidden="1">
      <c r="A235">
        <v>2018</v>
      </c>
      <c r="B235">
        <v>4</v>
      </c>
      <c r="C235">
        <v>30</v>
      </c>
      <c r="D235" t="s">
        <v>1119</v>
      </c>
      <c r="E235">
        <v>2</v>
      </c>
      <c r="F235" t="s">
        <v>962</v>
      </c>
      <c r="G235">
        <v>6021060102</v>
      </c>
      <c r="H235" t="s">
        <v>964</v>
      </c>
      <c r="I235" t="s">
        <v>727</v>
      </c>
      <c r="J235" t="s">
        <v>940</v>
      </c>
      <c r="L235">
        <v>3363.64</v>
      </c>
    </row>
    <row r="236" spans="1:12" hidden="1">
      <c r="A236">
        <v>2018</v>
      </c>
      <c r="B236">
        <v>4</v>
      </c>
      <c r="C236">
        <v>30</v>
      </c>
      <c r="D236" t="s">
        <v>1119</v>
      </c>
      <c r="E236">
        <v>3</v>
      </c>
      <c r="F236" t="s">
        <v>1120</v>
      </c>
      <c r="G236">
        <v>6021060101</v>
      </c>
      <c r="H236" t="s">
        <v>858</v>
      </c>
      <c r="I236" t="s">
        <v>14</v>
      </c>
      <c r="J236" t="s">
        <v>940</v>
      </c>
      <c r="L236">
        <v>-49048.19</v>
      </c>
    </row>
    <row r="237" spans="1:12" hidden="1">
      <c r="A237">
        <v>2018</v>
      </c>
      <c r="B237">
        <v>4</v>
      </c>
      <c r="C237">
        <v>30</v>
      </c>
      <c r="D237" t="s">
        <v>1119</v>
      </c>
      <c r="E237">
        <v>4</v>
      </c>
      <c r="F237" t="s">
        <v>1120</v>
      </c>
      <c r="G237">
        <v>6021060101</v>
      </c>
      <c r="H237" t="s">
        <v>858</v>
      </c>
      <c r="I237" t="s">
        <v>727</v>
      </c>
      <c r="J237" t="s">
        <v>940</v>
      </c>
      <c r="L237">
        <v>49048.19</v>
      </c>
    </row>
    <row r="238" spans="1:12" hidden="1">
      <c r="A238">
        <v>2018</v>
      </c>
      <c r="B238">
        <v>4</v>
      </c>
      <c r="C238">
        <v>30</v>
      </c>
      <c r="D238" t="s">
        <v>1119</v>
      </c>
      <c r="E238">
        <v>5</v>
      </c>
      <c r="F238" t="s">
        <v>968</v>
      </c>
      <c r="G238">
        <v>6021060102</v>
      </c>
      <c r="H238" t="s">
        <v>964</v>
      </c>
      <c r="I238" t="s">
        <v>14</v>
      </c>
      <c r="J238" t="s">
        <v>940</v>
      </c>
      <c r="L238">
        <v>-32336.080000000002</v>
      </c>
    </row>
    <row r="239" spans="1:12" hidden="1">
      <c r="A239">
        <v>2018</v>
      </c>
      <c r="B239">
        <v>4</v>
      </c>
      <c r="C239">
        <v>30</v>
      </c>
      <c r="D239" t="s">
        <v>1119</v>
      </c>
      <c r="E239">
        <v>6</v>
      </c>
      <c r="F239" t="s">
        <v>968</v>
      </c>
      <c r="G239">
        <v>6021060102</v>
      </c>
      <c r="H239" t="s">
        <v>964</v>
      </c>
      <c r="I239" t="s">
        <v>15</v>
      </c>
      <c r="J239" t="s">
        <v>940</v>
      </c>
      <c r="L239">
        <v>32336.080000000002</v>
      </c>
    </row>
    <row r="240" spans="1:12" hidden="1">
      <c r="A240">
        <v>2018</v>
      </c>
      <c r="B240">
        <v>4</v>
      </c>
      <c r="C240">
        <v>30</v>
      </c>
      <c r="D240" t="s">
        <v>1119</v>
      </c>
      <c r="E240">
        <v>7</v>
      </c>
      <c r="F240" t="s">
        <v>965</v>
      </c>
      <c r="G240">
        <v>6021060101</v>
      </c>
      <c r="H240" t="s">
        <v>858</v>
      </c>
      <c r="I240" t="s">
        <v>14</v>
      </c>
      <c r="J240" t="s">
        <v>940</v>
      </c>
      <c r="L240">
        <v>-195399.34</v>
      </c>
    </row>
    <row r="241" spans="1:12" hidden="1">
      <c r="A241">
        <v>2018</v>
      </c>
      <c r="B241">
        <v>4</v>
      </c>
      <c r="C241">
        <v>30</v>
      </c>
      <c r="D241" t="s">
        <v>1119</v>
      </c>
      <c r="E241">
        <v>8</v>
      </c>
      <c r="F241" t="s">
        <v>965</v>
      </c>
      <c r="G241">
        <v>6021060101</v>
      </c>
      <c r="H241" t="s">
        <v>858</v>
      </c>
      <c r="I241" t="s">
        <v>15</v>
      </c>
      <c r="J241" t="s">
        <v>940</v>
      </c>
      <c r="L241">
        <v>195399.34</v>
      </c>
    </row>
    <row r="242" spans="1:12" hidden="1">
      <c r="A242">
        <v>2018</v>
      </c>
      <c r="B242">
        <v>4</v>
      </c>
      <c r="C242">
        <v>30</v>
      </c>
      <c r="D242" t="s">
        <v>1119</v>
      </c>
      <c r="E242">
        <v>9</v>
      </c>
      <c r="F242" t="s">
        <v>1121</v>
      </c>
      <c r="G242">
        <v>6021060103</v>
      </c>
      <c r="H242" t="s">
        <v>1122</v>
      </c>
      <c r="I242" t="s">
        <v>14</v>
      </c>
      <c r="J242" t="s">
        <v>940</v>
      </c>
      <c r="L242">
        <v>-379905.03</v>
      </c>
    </row>
    <row r="243" spans="1:12" hidden="1">
      <c r="A243">
        <v>2018</v>
      </c>
      <c r="B243">
        <v>4</v>
      </c>
      <c r="C243">
        <v>30</v>
      </c>
      <c r="D243" t="s">
        <v>1119</v>
      </c>
      <c r="E243">
        <v>10</v>
      </c>
      <c r="F243" t="s">
        <v>1121</v>
      </c>
      <c r="G243">
        <v>6021060103</v>
      </c>
      <c r="H243" t="s">
        <v>1122</v>
      </c>
      <c r="I243" t="s">
        <v>15</v>
      </c>
      <c r="J243" t="s">
        <v>940</v>
      </c>
      <c r="L243">
        <v>379905.03</v>
      </c>
    </row>
    <row r="244" spans="1:12" hidden="1">
      <c r="A244">
        <v>2018</v>
      </c>
      <c r="B244">
        <v>4</v>
      </c>
      <c r="C244">
        <v>30</v>
      </c>
      <c r="D244" t="s">
        <v>1119</v>
      </c>
      <c r="E244">
        <v>11</v>
      </c>
      <c r="F244" t="s">
        <v>967</v>
      </c>
      <c r="G244">
        <v>6021060101</v>
      </c>
      <c r="H244" t="s">
        <v>858</v>
      </c>
      <c r="I244" t="s">
        <v>14</v>
      </c>
      <c r="J244" t="s">
        <v>940</v>
      </c>
      <c r="L244">
        <v>-60140.43</v>
      </c>
    </row>
    <row r="245" spans="1:12" hidden="1">
      <c r="A245">
        <v>2018</v>
      </c>
      <c r="B245">
        <v>4</v>
      </c>
      <c r="C245">
        <v>30</v>
      </c>
      <c r="D245" t="s">
        <v>1119</v>
      </c>
      <c r="E245">
        <v>12</v>
      </c>
      <c r="F245" t="s">
        <v>967</v>
      </c>
      <c r="G245">
        <v>6021060101</v>
      </c>
      <c r="H245" t="s">
        <v>858</v>
      </c>
      <c r="I245" t="s">
        <v>15</v>
      </c>
      <c r="J245" t="s">
        <v>940</v>
      </c>
      <c r="L245">
        <v>60140.43</v>
      </c>
    </row>
    <row r="246" spans="1:12" hidden="1">
      <c r="A246">
        <v>2018</v>
      </c>
      <c r="B246">
        <v>4</v>
      </c>
      <c r="C246">
        <v>30</v>
      </c>
      <c r="D246" t="s">
        <v>1119</v>
      </c>
      <c r="E246">
        <v>13</v>
      </c>
      <c r="F246" t="s">
        <v>1123</v>
      </c>
      <c r="G246">
        <v>6021060102</v>
      </c>
      <c r="H246" t="s">
        <v>964</v>
      </c>
      <c r="I246" t="s">
        <v>14</v>
      </c>
      <c r="J246" t="s">
        <v>940</v>
      </c>
      <c r="L246">
        <v>-831.38</v>
      </c>
    </row>
    <row r="247" spans="1:12" hidden="1">
      <c r="A247">
        <v>2018</v>
      </c>
      <c r="B247">
        <v>4</v>
      </c>
      <c r="C247">
        <v>30</v>
      </c>
      <c r="D247" t="s">
        <v>1119</v>
      </c>
      <c r="E247">
        <v>14</v>
      </c>
      <c r="F247" t="s">
        <v>1123</v>
      </c>
      <c r="G247">
        <v>6021060102</v>
      </c>
      <c r="H247" t="s">
        <v>964</v>
      </c>
      <c r="I247" t="s">
        <v>727</v>
      </c>
      <c r="J247" t="s">
        <v>940</v>
      </c>
      <c r="L247">
        <v>831.38</v>
      </c>
    </row>
    <row r="248" spans="1:12" hidden="1">
      <c r="A248">
        <v>2018</v>
      </c>
      <c r="B248">
        <v>4</v>
      </c>
      <c r="C248">
        <v>30</v>
      </c>
      <c r="D248" t="s">
        <v>1119</v>
      </c>
      <c r="E248">
        <v>15</v>
      </c>
      <c r="F248" t="s">
        <v>973</v>
      </c>
      <c r="G248">
        <v>6021060101</v>
      </c>
      <c r="H248" t="s">
        <v>858</v>
      </c>
      <c r="I248" t="s">
        <v>14</v>
      </c>
      <c r="J248" t="s">
        <v>940</v>
      </c>
      <c r="L248">
        <v>-118407.97</v>
      </c>
    </row>
    <row r="249" spans="1:12" hidden="1">
      <c r="A249">
        <v>2018</v>
      </c>
      <c r="B249">
        <v>4</v>
      </c>
      <c r="C249">
        <v>30</v>
      </c>
      <c r="D249" t="s">
        <v>1119</v>
      </c>
      <c r="E249">
        <v>16</v>
      </c>
      <c r="F249" t="s">
        <v>973</v>
      </c>
      <c r="G249">
        <v>6021060101</v>
      </c>
      <c r="H249" t="s">
        <v>858</v>
      </c>
      <c r="I249" t="s">
        <v>15</v>
      </c>
      <c r="J249" t="s">
        <v>940</v>
      </c>
      <c r="L249">
        <v>118407.97</v>
      </c>
    </row>
    <row r="250" spans="1:12" hidden="1">
      <c r="A250">
        <v>2018</v>
      </c>
      <c r="B250">
        <v>4</v>
      </c>
      <c r="C250">
        <v>30</v>
      </c>
      <c r="D250" t="s">
        <v>1119</v>
      </c>
      <c r="E250">
        <v>17</v>
      </c>
      <c r="F250" t="s">
        <v>980</v>
      </c>
      <c r="G250">
        <v>6101</v>
      </c>
      <c r="H250" t="s">
        <v>944</v>
      </c>
      <c r="I250" t="s">
        <v>14</v>
      </c>
      <c r="J250" t="s">
        <v>945</v>
      </c>
      <c r="L250">
        <v>-424633.21</v>
      </c>
    </row>
    <row r="251" spans="1:12" hidden="1">
      <c r="A251">
        <v>2018</v>
      </c>
      <c r="B251">
        <v>4</v>
      </c>
      <c r="C251">
        <v>30</v>
      </c>
      <c r="D251" t="s">
        <v>1119</v>
      </c>
      <c r="E251">
        <v>18</v>
      </c>
      <c r="F251" t="s">
        <v>980</v>
      </c>
      <c r="G251">
        <v>6101</v>
      </c>
      <c r="H251" t="s">
        <v>944</v>
      </c>
      <c r="I251" t="s">
        <v>15</v>
      </c>
      <c r="J251" t="s">
        <v>945</v>
      </c>
      <c r="L251">
        <v>424633.21</v>
      </c>
    </row>
    <row r="252" spans="1:12" hidden="1">
      <c r="A252">
        <v>2018</v>
      </c>
      <c r="B252">
        <v>4</v>
      </c>
      <c r="C252">
        <v>30</v>
      </c>
      <c r="D252" t="s">
        <v>1119</v>
      </c>
      <c r="E252">
        <v>19</v>
      </c>
      <c r="F252" t="s">
        <v>1124</v>
      </c>
      <c r="G252">
        <v>6021060101</v>
      </c>
      <c r="H252" t="s">
        <v>858</v>
      </c>
      <c r="I252" t="s">
        <v>9</v>
      </c>
      <c r="J252" t="s">
        <v>959</v>
      </c>
      <c r="L252">
        <v>-3600</v>
      </c>
    </row>
    <row r="253" spans="1:12" hidden="1">
      <c r="A253">
        <v>2018</v>
      </c>
      <c r="B253">
        <v>4</v>
      </c>
      <c r="C253">
        <v>30</v>
      </c>
      <c r="D253" t="s">
        <v>1119</v>
      </c>
      <c r="E253">
        <v>20</v>
      </c>
      <c r="F253" t="s">
        <v>1125</v>
      </c>
      <c r="G253">
        <v>6021060101</v>
      </c>
      <c r="H253" t="s">
        <v>858</v>
      </c>
      <c r="I253" t="s">
        <v>8</v>
      </c>
      <c r="J253" t="s">
        <v>959</v>
      </c>
      <c r="L253">
        <v>-250400</v>
      </c>
    </row>
    <row r="254" spans="1:12" hidden="1">
      <c r="A254">
        <v>2018</v>
      </c>
      <c r="B254">
        <v>4</v>
      </c>
      <c r="C254">
        <v>30</v>
      </c>
      <c r="D254" t="s">
        <v>1119</v>
      </c>
      <c r="E254">
        <v>21</v>
      </c>
      <c r="F254" t="s">
        <v>1126</v>
      </c>
      <c r="G254">
        <v>6021060101</v>
      </c>
      <c r="H254" t="s">
        <v>858</v>
      </c>
      <c r="I254" t="s">
        <v>14</v>
      </c>
      <c r="J254" t="s">
        <v>959</v>
      </c>
      <c r="L254">
        <v>-57500</v>
      </c>
    </row>
    <row r="255" spans="1:12" hidden="1">
      <c r="A255">
        <v>2018</v>
      </c>
      <c r="B255">
        <v>4</v>
      </c>
      <c r="C255">
        <v>30</v>
      </c>
      <c r="D255" t="s">
        <v>1119</v>
      </c>
      <c r="E255">
        <v>22</v>
      </c>
      <c r="F255" t="s">
        <v>1127</v>
      </c>
      <c r="G255">
        <v>6021060101</v>
      </c>
      <c r="H255" t="s">
        <v>858</v>
      </c>
      <c r="I255" t="s">
        <v>6</v>
      </c>
      <c r="J255" t="s">
        <v>959</v>
      </c>
      <c r="L255">
        <v>311500</v>
      </c>
    </row>
    <row r="256" spans="1:12" hidden="1">
      <c r="A256">
        <v>2018</v>
      </c>
      <c r="B256">
        <v>4</v>
      </c>
      <c r="C256">
        <v>30</v>
      </c>
      <c r="D256" t="s">
        <v>1119</v>
      </c>
      <c r="E256">
        <v>23</v>
      </c>
      <c r="F256" t="s">
        <v>1128</v>
      </c>
      <c r="G256">
        <v>660211</v>
      </c>
      <c r="H256" t="s">
        <v>121</v>
      </c>
      <c r="I256" t="s">
        <v>14</v>
      </c>
      <c r="J256" t="s">
        <v>940</v>
      </c>
      <c r="K256">
        <v>636414.80000000005</v>
      </c>
    </row>
    <row r="257" spans="1:12" hidden="1">
      <c r="A257">
        <v>2018</v>
      </c>
      <c r="B257">
        <v>4</v>
      </c>
      <c r="C257">
        <v>30</v>
      </c>
      <c r="D257" t="s">
        <v>1119</v>
      </c>
      <c r="E257">
        <v>24</v>
      </c>
      <c r="F257" t="s">
        <v>1128</v>
      </c>
      <c r="G257">
        <v>6051</v>
      </c>
      <c r="H257" t="s">
        <v>70</v>
      </c>
      <c r="I257" t="s">
        <v>727</v>
      </c>
      <c r="J257" t="s">
        <v>940</v>
      </c>
      <c r="L257">
        <v>636414.80000000005</v>
      </c>
    </row>
    <row r="258" spans="1:12" hidden="1">
      <c r="A258">
        <v>2018</v>
      </c>
      <c r="B258">
        <v>4</v>
      </c>
      <c r="C258">
        <v>30</v>
      </c>
      <c r="D258" t="s">
        <v>1119</v>
      </c>
      <c r="E258">
        <v>25</v>
      </c>
      <c r="F258" t="s">
        <v>1129</v>
      </c>
      <c r="G258">
        <v>660211</v>
      </c>
      <c r="H258" t="s">
        <v>121</v>
      </c>
      <c r="I258" t="s">
        <v>14</v>
      </c>
      <c r="J258" t="s">
        <v>940</v>
      </c>
      <c r="K258">
        <v>70208.25</v>
      </c>
    </row>
    <row r="259" spans="1:12" hidden="1">
      <c r="A259">
        <v>2018</v>
      </c>
      <c r="B259">
        <v>4</v>
      </c>
      <c r="C259">
        <v>30</v>
      </c>
      <c r="D259" t="s">
        <v>1119</v>
      </c>
      <c r="E259">
        <v>26</v>
      </c>
      <c r="F259" t="s">
        <v>1129</v>
      </c>
      <c r="G259">
        <v>6051</v>
      </c>
      <c r="H259" t="s">
        <v>70</v>
      </c>
      <c r="I259" t="s">
        <v>727</v>
      </c>
      <c r="J259" t="s">
        <v>940</v>
      </c>
      <c r="L259">
        <v>70208.25</v>
      </c>
    </row>
    <row r="260" spans="1:12" hidden="1">
      <c r="A260">
        <v>2018</v>
      </c>
      <c r="B260">
        <v>4</v>
      </c>
      <c r="C260">
        <v>30</v>
      </c>
      <c r="D260" t="s">
        <v>1130</v>
      </c>
      <c r="E260">
        <v>1</v>
      </c>
      <c r="F260" t="s">
        <v>1131</v>
      </c>
      <c r="G260">
        <v>60210704</v>
      </c>
      <c r="H260" t="s">
        <v>3</v>
      </c>
      <c r="I260" t="s">
        <v>22</v>
      </c>
      <c r="J260" t="s">
        <v>940</v>
      </c>
      <c r="L260">
        <v>-35377.360000000001</v>
      </c>
    </row>
    <row r="261" spans="1:12" hidden="1">
      <c r="A261">
        <v>2018</v>
      </c>
      <c r="B261">
        <v>4</v>
      </c>
      <c r="C261">
        <v>30</v>
      </c>
      <c r="D261" t="s">
        <v>1130</v>
      </c>
      <c r="E261">
        <v>2</v>
      </c>
      <c r="F261" t="s">
        <v>1132</v>
      </c>
      <c r="G261">
        <v>60210704</v>
      </c>
      <c r="H261" t="s">
        <v>3</v>
      </c>
      <c r="I261" t="s">
        <v>1114</v>
      </c>
      <c r="J261" t="s">
        <v>940</v>
      </c>
      <c r="L261">
        <v>35377.360000000001</v>
      </c>
    </row>
    <row r="262" spans="1:12" hidden="1">
      <c r="A262">
        <v>2018</v>
      </c>
      <c r="B262">
        <v>4</v>
      </c>
      <c r="C262">
        <v>30</v>
      </c>
      <c r="D262" t="s">
        <v>1130</v>
      </c>
      <c r="E262">
        <v>3</v>
      </c>
      <c r="F262" t="s">
        <v>1133</v>
      </c>
      <c r="G262">
        <v>60210704</v>
      </c>
      <c r="H262" t="s">
        <v>3</v>
      </c>
      <c r="I262" t="s">
        <v>22</v>
      </c>
      <c r="J262" t="s">
        <v>940</v>
      </c>
      <c r="L262">
        <v>188679.25</v>
      </c>
    </row>
    <row r="263" spans="1:12" hidden="1">
      <c r="A263">
        <v>2018</v>
      </c>
      <c r="B263">
        <v>4</v>
      </c>
      <c r="C263">
        <v>30</v>
      </c>
      <c r="D263" t="s">
        <v>1130</v>
      </c>
      <c r="E263">
        <v>4</v>
      </c>
      <c r="F263" t="s">
        <v>1134</v>
      </c>
      <c r="G263">
        <v>60210704</v>
      </c>
      <c r="H263" t="s">
        <v>3</v>
      </c>
      <c r="I263" t="s">
        <v>1114</v>
      </c>
      <c r="J263" t="s">
        <v>940</v>
      </c>
      <c r="L263">
        <v>-188679.25</v>
      </c>
    </row>
    <row r="264" spans="1:12" hidden="1">
      <c r="A264">
        <v>2018</v>
      </c>
      <c r="B264">
        <v>4</v>
      </c>
      <c r="C264">
        <v>30</v>
      </c>
      <c r="F264" t="s">
        <v>988</v>
      </c>
      <c r="K264">
        <v>706623.05</v>
      </c>
      <c r="L264">
        <v>706623.05</v>
      </c>
    </row>
    <row r="265" spans="1:12" hidden="1">
      <c r="A265">
        <v>2018</v>
      </c>
      <c r="B265">
        <v>4</v>
      </c>
      <c r="F265" t="s">
        <v>989</v>
      </c>
      <c r="K265">
        <v>706623.05</v>
      </c>
      <c r="L265">
        <v>706623.05</v>
      </c>
    </row>
    <row r="266" spans="1:12" hidden="1">
      <c r="A266">
        <v>2018</v>
      </c>
      <c r="F266" t="s">
        <v>1026</v>
      </c>
      <c r="K266">
        <v>954557.9</v>
      </c>
      <c r="L266">
        <v>954557.9</v>
      </c>
    </row>
  </sheetData>
  <autoFilter ref="A5:T266">
    <filterColumn colId="5">
      <filters>
        <filter val="大业创智考核调整"/>
        <filter val="大业创智考核调整（17年考核调减6644万，1月账面已冲回17747772.03元）"/>
      </filters>
    </filterColumn>
  </autoFilter>
  <mergeCells count="14">
    <mergeCell ref="A1:L1"/>
    <mergeCell ref="A2:B2"/>
    <mergeCell ref="C2:D2"/>
    <mergeCell ref="H2:I2"/>
    <mergeCell ref="A4:A5"/>
    <mergeCell ref="B4:B5"/>
    <mergeCell ref="C4:C5"/>
    <mergeCell ref="D4:D5"/>
    <mergeCell ref="E4:E5"/>
    <mergeCell ref="F4:F5"/>
    <mergeCell ref="G4:G5"/>
    <mergeCell ref="H4:H5"/>
    <mergeCell ref="I4:I5"/>
    <mergeCell ref="J4:J5"/>
  </mergeCells>
  <phoneticPr fontId="4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利润考核表结果表</vt:lpstr>
      <vt:lpstr>费用考核表结果表</vt:lpstr>
      <vt:lpstr>用友贴出原始数据-利润表</vt:lpstr>
      <vt:lpstr>用友贴出原始数据-费用表</vt:lpstr>
      <vt:lpstr>费用表【邓姐发】</vt:lpstr>
      <vt:lpstr>财务报表【邓姐发】</vt:lpstr>
      <vt:lpstr>资金及牌照费</vt:lpstr>
      <vt:lpstr>自动导入资金模版</vt:lpstr>
      <vt:lpstr>导出调整事项备查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彭咏</cp:lastModifiedBy>
  <dcterms:created xsi:type="dcterms:W3CDTF">2006-09-16T00:00:00Z</dcterms:created>
  <dcterms:modified xsi:type="dcterms:W3CDTF">2019-05-09T03:35:28Z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