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考核\考核调整\2018.05\"/>
    </mc:Choice>
  </mc:AlternateContent>
  <bookViews>
    <workbookView xWindow="0" yWindow="0" windowWidth="28080" windowHeight="13050" tabRatio="753"/>
  </bookViews>
  <sheets>
    <sheet name="利润考核表结果表" sheetId="2" r:id="rId1"/>
    <sheet name="费用考核表结果表" sheetId="6" r:id="rId2"/>
    <sheet name="用友贴出原始数据-利润表" sheetId="1" r:id="rId3"/>
    <sheet name="用友贴出原始数据-费用表" sheetId="8" r:id="rId4"/>
    <sheet name="人数【人力发】" sheetId="10" r:id="rId5"/>
    <sheet name="费用表【邓姐发】" sheetId="7" r:id="rId6"/>
    <sheet name="财务报表【邓姐发】" sheetId="5" r:id="rId7"/>
    <sheet name="资金及牌照费" sheetId="3" r:id="rId8"/>
    <sheet name="自动导入资金模版" sheetId="9" r:id="rId9"/>
    <sheet name="导出调整事项备查" sheetId="4" r:id="rId10"/>
  </sheets>
  <externalReferences>
    <externalReference r:id="rId11"/>
    <externalReference r:id="rId12"/>
    <externalReference r:id="rId13"/>
    <externalReference r:id="rId14"/>
    <externalReference r:id="rId15"/>
    <externalReference r:id="rId16"/>
    <externalReference r:id="rId17"/>
  </externalReferences>
  <definedNames>
    <definedName name="_xlnm._FilterDatabase" localSheetId="9" hidden="1">导出调整事项备查!$A$5:$T$266</definedName>
  </definedNames>
  <calcPr calcId="152511"/>
</workbook>
</file>

<file path=xl/calcChain.xml><?xml version="1.0" encoding="utf-8"?>
<calcChain xmlns="http://schemas.openxmlformats.org/spreadsheetml/2006/main">
  <c r="B62" i="2" l="1"/>
  <c r="B37" i="2"/>
  <c r="B60" i="2"/>
  <c r="B55" i="2"/>
  <c r="N142" i="10" l="1"/>
  <c r="M142" i="10"/>
  <c r="L142" i="10"/>
  <c r="K142" i="10"/>
  <c r="J142" i="10"/>
  <c r="E142" i="10"/>
  <c r="D142" i="10"/>
  <c r="C142" i="10"/>
  <c r="B142" i="10"/>
  <c r="N141" i="10"/>
  <c r="M141" i="10"/>
  <c r="L141" i="10"/>
  <c r="K141" i="10"/>
  <c r="J141" i="10"/>
  <c r="E141" i="10"/>
  <c r="D141" i="10"/>
  <c r="C141" i="10"/>
  <c r="B141" i="10"/>
  <c r="N140" i="10"/>
  <c r="M140" i="10"/>
  <c r="L140" i="10"/>
  <c r="K140" i="10"/>
  <c r="J140" i="10"/>
  <c r="E140" i="10"/>
  <c r="D140" i="10"/>
  <c r="C140" i="10"/>
  <c r="B140" i="10"/>
  <c r="N139" i="10"/>
  <c r="M139" i="10"/>
  <c r="L139" i="10"/>
  <c r="K139" i="10"/>
  <c r="J139" i="10"/>
  <c r="E139" i="10"/>
  <c r="D139" i="10"/>
  <c r="C139" i="10"/>
  <c r="B139" i="10"/>
  <c r="N138" i="10"/>
  <c r="M138" i="10"/>
  <c r="L138" i="10"/>
  <c r="K138" i="10"/>
  <c r="J138" i="10"/>
  <c r="C138" i="10"/>
  <c r="B138" i="10"/>
  <c r="B136" i="10"/>
  <c r="E134" i="10"/>
  <c r="E138" i="10" s="1"/>
  <c r="D134" i="10"/>
  <c r="D138" i="10" s="1"/>
  <c r="I133" i="10"/>
  <c r="Q133" i="10" s="1"/>
  <c r="I132" i="10"/>
  <c r="Q132" i="10" s="1"/>
  <c r="I131" i="10"/>
  <c r="H131" i="10"/>
  <c r="G131" i="10"/>
  <c r="F131" i="10"/>
  <c r="I130" i="10"/>
  <c r="H130" i="10"/>
  <c r="G130" i="10"/>
  <c r="F130" i="10"/>
  <c r="I129" i="10"/>
  <c r="H129" i="10"/>
  <c r="G129" i="10"/>
  <c r="F129" i="10"/>
  <c r="I128" i="10"/>
  <c r="H128" i="10"/>
  <c r="G128" i="10"/>
  <c r="F128" i="10"/>
  <c r="I127" i="10"/>
  <c r="H127" i="10"/>
  <c r="G127" i="10"/>
  <c r="F127" i="10"/>
  <c r="I126" i="10"/>
  <c r="H126" i="10"/>
  <c r="G126" i="10"/>
  <c r="F126" i="10"/>
  <c r="I125" i="10"/>
  <c r="H125" i="10"/>
  <c r="G125" i="10"/>
  <c r="F125" i="10"/>
  <c r="I124" i="10"/>
  <c r="H124" i="10"/>
  <c r="G124" i="10"/>
  <c r="F124" i="10"/>
  <c r="I123" i="10"/>
  <c r="H123" i="10"/>
  <c r="G123" i="10"/>
  <c r="F123" i="10"/>
  <c r="I122" i="10"/>
  <c r="H122" i="10"/>
  <c r="G122" i="10"/>
  <c r="F122" i="10"/>
  <c r="I121" i="10"/>
  <c r="H121" i="10"/>
  <c r="G121" i="10"/>
  <c r="F121" i="10"/>
  <c r="I120" i="10"/>
  <c r="H120" i="10"/>
  <c r="G120" i="10"/>
  <c r="F120" i="10"/>
  <c r="I119" i="10"/>
  <c r="H119" i="10"/>
  <c r="G119" i="10"/>
  <c r="F119" i="10"/>
  <c r="I118" i="10"/>
  <c r="H118" i="10"/>
  <c r="G118" i="10"/>
  <c r="F118" i="10"/>
  <c r="I117" i="10"/>
  <c r="H117" i="10"/>
  <c r="G117" i="10"/>
  <c r="F117" i="10"/>
  <c r="I116" i="10"/>
  <c r="H116" i="10"/>
  <c r="G116" i="10"/>
  <c r="F116" i="10"/>
  <c r="I115" i="10"/>
  <c r="H115" i="10"/>
  <c r="G115" i="10"/>
  <c r="F115" i="10"/>
  <c r="I114" i="10"/>
  <c r="H114" i="10"/>
  <c r="G114" i="10"/>
  <c r="F114" i="10"/>
  <c r="I113" i="10"/>
  <c r="H113" i="10"/>
  <c r="G113" i="10"/>
  <c r="F113" i="10"/>
  <c r="I112" i="10"/>
  <c r="H112" i="10"/>
  <c r="G112" i="10"/>
  <c r="F112" i="10"/>
  <c r="I111" i="10"/>
  <c r="H111" i="10"/>
  <c r="G111" i="10"/>
  <c r="F111" i="10"/>
  <c r="I110" i="10"/>
  <c r="H110" i="10"/>
  <c r="G110" i="10"/>
  <c r="F110" i="10"/>
  <c r="I109" i="10"/>
  <c r="H109" i="10"/>
  <c r="G109" i="10"/>
  <c r="F109" i="10"/>
  <c r="I108" i="10"/>
  <c r="H108" i="10"/>
  <c r="G108" i="10"/>
  <c r="F108" i="10"/>
  <c r="I107" i="10"/>
  <c r="H107" i="10"/>
  <c r="G107" i="10"/>
  <c r="F107" i="10"/>
  <c r="I106" i="10"/>
  <c r="H106" i="10"/>
  <c r="G106" i="10"/>
  <c r="F106" i="10"/>
  <c r="I105" i="10"/>
  <c r="H105" i="10"/>
  <c r="G105" i="10"/>
  <c r="F105" i="10"/>
  <c r="I104" i="10"/>
  <c r="H104" i="10"/>
  <c r="G104" i="10"/>
  <c r="F104" i="10"/>
  <c r="I103" i="10"/>
  <c r="H103" i="10"/>
  <c r="G103" i="10"/>
  <c r="F103" i="10"/>
  <c r="I102" i="10"/>
  <c r="H102" i="10"/>
  <c r="G102" i="10"/>
  <c r="F102" i="10"/>
  <c r="I101" i="10"/>
  <c r="H101" i="10"/>
  <c r="G101" i="10"/>
  <c r="F101" i="10"/>
  <c r="I100" i="10"/>
  <c r="H100" i="10"/>
  <c r="G100" i="10"/>
  <c r="F100" i="10"/>
  <c r="I99" i="10"/>
  <c r="H99" i="10"/>
  <c r="G99" i="10"/>
  <c r="F99" i="10"/>
  <c r="I98" i="10"/>
  <c r="H98" i="10"/>
  <c r="G98" i="10"/>
  <c r="F98" i="10"/>
  <c r="I97" i="10"/>
  <c r="H97" i="10"/>
  <c r="G97" i="10"/>
  <c r="F97" i="10"/>
  <c r="I96" i="10"/>
  <c r="H96" i="10"/>
  <c r="G96" i="10"/>
  <c r="F96" i="10"/>
  <c r="I95" i="10"/>
  <c r="H95" i="10"/>
  <c r="G95" i="10"/>
  <c r="F95" i="10"/>
  <c r="I94" i="10"/>
  <c r="H94" i="10"/>
  <c r="G94" i="10"/>
  <c r="F94" i="10"/>
  <c r="I93" i="10"/>
  <c r="H93" i="10"/>
  <c r="G93" i="10"/>
  <c r="F93" i="10"/>
  <c r="I92" i="10"/>
  <c r="H92" i="10"/>
  <c r="G92" i="10"/>
  <c r="F92" i="10"/>
  <c r="I91" i="10"/>
  <c r="H91" i="10"/>
  <c r="G91" i="10"/>
  <c r="F91" i="10"/>
  <c r="I90" i="10"/>
  <c r="H90" i="10"/>
  <c r="G90" i="10"/>
  <c r="F90" i="10"/>
  <c r="I89" i="10"/>
  <c r="H89" i="10"/>
  <c r="G89" i="10"/>
  <c r="I88" i="10"/>
  <c r="H88" i="10"/>
  <c r="G88" i="10"/>
  <c r="Q88" i="10" s="1"/>
  <c r="I87" i="10"/>
  <c r="H87" i="10"/>
  <c r="G87" i="10"/>
  <c r="F87" i="10"/>
  <c r="Q87" i="10" s="1"/>
  <c r="I86" i="10"/>
  <c r="H86" i="10"/>
  <c r="G86" i="10"/>
  <c r="F86" i="10"/>
  <c r="Q86" i="10" s="1"/>
  <c r="I85" i="10"/>
  <c r="H85" i="10"/>
  <c r="G85" i="10"/>
  <c r="I84" i="10"/>
  <c r="H84" i="10"/>
  <c r="G84" i="10"/>
  <c r="F84" i="10"/>
  <c r="I83" i="10"/>
  <c r="H83" i="10"/>
  <c r="G83" i="10"/>
  <c r="F83" i="10"/>
  <c r="I82" i="10"/>
  <c r="H82" i="10"/>
  <c r="G82" i="10"/>
  <c r="F82" i="10"/>
  <c r="I81" i="10"/>
  <c r="H81" i="10"/>
  <c r="G81" i="10"/>
  <c r="F81" i="10"/>
  <c r="I80" i="10"/>
  <c r="H80" i="10"/>
  <c r="G80" i="10"/>
  <c r="F80" i="10"/>
  <c r="I79" i="10"/>
  <c r="H79" i="10"/>
  <c r="G79" i="10"/>
  <c r="F79" i="10"/>
  <c r="I78" i="10"/>
  <c r="H78" i="10"/>
  <c r="G78" i="10"/>
  <c r="F78" i="10"/>
  <c r="I77" i="10"/>
  <c r="H77" i="10"/>
  <c r="G77" i="10"/>
  <c r="F77" i="10"/>
  <c r="I76" i="10"/>
  <c r="H76" i="10"/>
  <c r="G76" i="10"/>
  <c r="F76" i="10"/>
  <c r="I75" i="10"/>
  <c r="H75" i="10"/>
  <c r="G75" i="10"/>
  <c r="F75" i="10"/>
  <c r="I74" i="10"/>
  <c r="H74" i="10"/>
  <c r="G74" i="10"/>
  <c r="F74" i="10"/>
  <c r="I73" i="10"/>
  <c r="H73" i="10"/>
  <c r="G73" i="10"/>
  <c r="F73" i="10"/>
  <c r="I72" i="10"/>
  <c r="H72" i="10"/>
  <c r="G72" i="10"/>
  <c r="F72" i="10"/>
  <c r="I71" i="10"/>
  <c r="H71" i="10"/>
  <c r="G71" i="10"/>
  <c r="F71" i="10"/>
  <c r="I70" i="10"/>
  <c r="H70" i="10"/>
  <c r="G70" i="10"/>
  <c r="F70" i="10"/>
  <c r="I69" i="10"/>
  <c r="H69" i="10"/>
  <c r="G69" i="10"/>
  <c r="F69" i="10"/>
  <c r="I68" i="10"/>
  <c r="H68" i="10"/>
  <c r="G68" i="10"/>
  <c r="F68" i="10"/>
  <c r="I67" i="10"/>
  <c r="H67" i="10"/>
  <c r="G67" i="10"/>
  <c r="F67" i="10"/>
  <c r="I66" i="10"/>
  <c r="H66" i="10"/>
  <c r="G66" i="10"/>
  <c r="F66" i="10"/>
  <c r="I65" i="10"/>
  <c r="H65" i="10"/>
  <c r="G65" i="10"/>
  <c r="F65" i="10"/>
  <c r="E63" i="10"/>
  <c r="D63" i="10"/>
  <c r="C63" i="10"/>
  <c r="I62" i="10"/>
  <c r="H62" i="10"/>
  <c r="G62" i="10"/>
  <c r="F62" i="10"/>
  <c r="I61" i="10"/>
  <c r="H61" i="10"/>
  <c r="G61" i="10"/>
  <c r="F61" i="10"/>
  <c r="I60" i="10"/>
  <c r="H60" i="10"/>
  <c r="G60" i="10"/>
  <c r="F60" i="10"/>
  <c r="I59" i="10"/>
  <c r="H59" i="10"/>
  <c r="G59" i="10"/>
  <c r="F59" i="10"/>
  <c r="I58" i="10"/>
  <c r="H58" i="10"/>
  <c r="G58" i="10"/>
  <c r="F58" i="10"/>
  <c r="I57" i="10"/>
  <c r="H57" i="10"/>
  <c r="G57" i="10"/>
  <c r="F57" i="10"/>
  <c r="I56" i="10"/>
  <c r="I142" i="10" s="1"/>
  <c r="H56" i="10"/>
  <c r="G56" i="10"/>
  <c r="F56" i="10"/>
  <c r="I55" i="10"/>
  <c r="H55" i="10"/>
  <c r="G55" i="10"/>
  <c r="F55" i="10"/>
  <c r="I54" i="10"/>
  <c r="H54" i="10"/>
  <c r="G54" i="10"/>
  <c r="F54" i="10"/>
  <c r="I53" i="10"/>
  <c r="H53" i="10"/>
  <c r="G53" i="10"/>
  <c r="F53" i="10"/>
  <c r="I52" i="10"/>
  <c r="H52" i="10"/>
  <c r="G52" i="10"/>
  <c r="F52" i="10"/>
  <c r="I51" i="10"/>
  <c r="H51" i="10"/>
  <c r="G51" i="10"/>
  <c r="F51" i="10"/>
  <c r="I50" i="10"/>
  <c r="H50" i="10"/>
  <c r="G50" i="10"/>
  <c r="F50" i="10"/>
  <c r="I49" i="10"/>
  <c r="H49" i="10"/>
  <c r="G49" i="10"/>
  <c r="F49" i="10"/>
  <c r="I48" i="10"/>
  <c r="H48" i="10"/>
  <c r="G48" i="10"/>
  <c r="F48" i="10"/>
  <c r="I47" i="10"/>
  <c r="H47" i="10"/>
  <c r="G47" i="10"/>
  <c r="F47" i="10"/>
  <c r="I46" i="10"/>
  <c r="H46" i="10"/>
  <c r="G46" i="10"/>
  <c r="F46" i="10"/>
  <c r="I45" i="10"/>
  <c r="H45" i="10"/>
  <c r="G45" i="10"/>
  <c r="F45" i="10"/>
  <c r="I44" i="10"/>
  <c r="H44" i="10"/>
  <c r="G44" i="10"/>
  <c r="F44" i="10"/>
  <c r="I43" i="10"/>
  <c r="H43" i="10"/>
  <c r="G43" i="10"/>
  <c r="F43" i="10"/>
  <c r="I42" i="10"/>
  <c r="H42" i="10"/>
  <c r="G42" i="10"/>
  <c r="F42" i="10"/>
  <c r="I41" i="10"/>
  <c r="H41" i="10"/>
  <c r="G41" i="10"/>
  <c r="F41" i="10"/>
  <c r="I40" i="10"/>
  <c r="I139" i="10" s="1"/>
  <c r="H40" i="10"/>
  <c r="H139" i="10" s="1"/>
  <c r="G40" i="10"/>
  <c r="F40" i="10"/>
  <c r="F139" i="10" s="1"/>
  <c r="I39" i="10"/>
  <c r="H39" i="10"/>
  <c r="G39" i="10"/>
  <c r="F39" i="10"/>
  <c r="I38" i="10"/>
  <c r="H38" i="10"/>
  <c r="G38" i="10"/>
  <c r="F38" i="10"/>
  <c r="I37" i="10"/>
  <c r="I63" i="10" s="1"/>
  <c r="H37" i="10"/>
  <c r="G37" i="10"/>
  <c r="F37" i="10"/>
  <c r="E36" i="10"/>
  <c r="D36" i="10"/>
  <c r="C36" i="10"/>
  <c r="I35" i="10"/>
  <c r="H35" i="10"/>
  <c r="G35" i="10"/>
  <c r="F35" i="10"/>
  <c r="I34" i="10"/>
  <c r="H34" i="10"/>
  <c r="G34" i="10"/>
  <c r="F34" i="10"/>
  <c r="I33" i="10"/>
  <c r="H33" i="10"/>
  <c r="G33" i="10"/>
  <c r="F33" i="10"/>
  <c r="I32" i="10"/>
  <c r="H32" i="10"/>
  <c r="G32" i="10"/>
  <c r="F32" i="10"/>
  <c r="I31" i="10"/>
  <c r="H31" i="10"/>
  <c r="G31" i="10"/>
  <c r="F31" i="10"/>
  <c r="I30" i="10"/>
  <c r="H30" i="10"/>
  <c r="G30" i="10"/>
  <c r="F30" i="10"/>
  <c r="I29" i="10"/>
  <c r="H29" i="10"/>
  <c r="G29" i="10"/>
  <c r="F29" i="10"/>
  <c r="I28" i="10"/>
  <c r="H28" i="10"/>
  <c r="G28" i="10"/>
  <c r="F28" i="10"/>
  <c r="I27" i="10"/>
  <c r="H27" i="10"/>
  <c r="G27" i="10"/>
  <c r="F27" i="10"/>
  <c r="I26" i="10"/>
  <c r="H26" i="10"/>
  <c r="G26" i="10"/>
  <c r="F26" i="10"/>
  <c r="I25" i="10"/>
  <c r="H25" i="10"/>
  <c r="G25" i="10"/>
  <c r="F25" i="10"/>
  <c r="I24" i="10"/>
  <c r="H24" i="10"/>
  <c r="G24" i="10"/>
  <c r="F24" i="10"/>
  <c r="I23" i="10"/>
  <c r="H23" i="10"/>
  <c r="G23" i="10"/>
  <c r="F23" i="10"/>
  <c r="I22" i="10"/>
  <c r="I36" i="10" s="1"/>
  <c r="H22" i="10"/>
  <c r="G22" i="10"/>
  <c r="F22" i="10"/>
  <c r="E21" i="10"/>
  <c r="D21" i="10"/>
  <c r="C21" i="10"/>
  <c r="I20" i="10"/>
  <c r="H20" i="10"/>
  <c r="G20" i="10"/>
  <c r="F20" i="10"/>
  <c r="Q20" i="10" s="1"/>
  <c r="I19" i="10"/>
  <c r="H19" i="10"/>
  <c r="G19" i="10"/>
  <c r="F19" i="10"/>
  <c r="Q19" i="10" s="1"/>
  <c r="I18" i="10"/>
  <c r="H18" i="10"/>
  <c r="Q18" i="10" s="1"/>
  <c r="I17" i="10"/>
  <c r="H17" i="10"/>
  <c r="G17" i="10"/>
  <c r="F17" i="10"/>
  <c r="I16" i="10"/>
  <c r="H16" i="10"/>
  <c r="G16" i="10"/>
  <c r="F16" i="10"/>
  <c r="I15" i="10"/>
  <c r="H15" i="10"/>
  <c r="G15" i="10"/>
  <c r="F15" i="10"/>
  <c r="I14" i="10"/>
  <c r="H14" i="10"/>
  <c r="G14" i="10"/>
  <c r="F14" i="10"/>
  <c r="I13" i="10"/>
  <c r="H13" i="10"/>
  <c r="G13" i="10"/>
  <c r="F13" i="10"/>
  <c r="I12" i="10"/>
  <c r="H12" i="10"/>
  <c r="G12" i="10"/>
  <c r="F12" i="10"/>
  <c r="I11" i="10"/>
  <c r="H11" i="10"/>
  <c r="G11" i="10"/>
  <c r="F11" i="10"/>
  <c r="I10" i="10"/>
  <c r="H10" i="10"/>
  <c r="G10" i="10"/>
  <c r="F10" i="10"/>
  <c r="I9" i="10"/>
  <c r="H9" i="10"/>
  <c r="G9" i="10"/>
  <c r="F9" i="10"/>
  <c r="I8" i="10"/>
  <c r="H8" i="10"/>
  <c r="G8" i="10"/>
  <c r="F8" i="10"/>
  <c r="E7" i="10"/>
  <c r="I6" i="10"/>
  <c r="I7" i="10" s="1"/>
  <c r="H6" i="10"/>
  <c r="H7" i="10" s="1"/>
  <c r="G6" i="10"/>
  <c r="G7" i="10" s="1"/>
  <c r="F6" i="10"/>
  <c r="F7" i="10" s="1"/>
  <c r="D6" i="10"/>
  <c r="Q6" i="10" s="1"/>
  <c r="G36" i="10" l="1"/>
  <c r="Q66" i="10"/>
  <c r="Q67" i="10"/>
  <c r="Q68" i="10"/>
  <c r="Q70" i="10"/>
  <c r="Q71" i="10"/>
  <c r="Q72" i="10"/>
  <c r="Q74" i="10"/>
  <c r="Q75" i="10"/>
  <c r="Q76" i="10"/>
  <c r="Q78" i="10"/>
  <c r="Q79" i="10"/>
  <c r="Q80" i="10"/>
  <c r="Q82" i="10"/>
  <c r="Q83" i="10"/>
  <c r="Q84" i="10"/>
  <c r="Q8" i="10"/>
  <c r="Q10" i="10"/>
  <c r="Q13" i="10"/>
  <c r="Q15" i="10"/>
  <c r="Q17" i="10"/>
  <c r="Q39" i="10"/>
  <c r="Q43" i="10"/>
  <c r="T26" i="10" s="1"/>
  <c r="Q46" i="10"/>
  <c r="Q52" i="10"/>
  <c r="T21" i="10" s="1"/>
  <c r="Q55" i="10"/>
  <c r="T12" i="10" s="1"/>
  <c r="Q59" i="10"/>
  <c r="Q91" i="10"/>
  <c r="Q95" i="10"/>
  <c r="Q99" i="10"/>
  <c r="Q103" i="10"/>
  <c r="Q107" i="10"/>
  <c r="Q111" i="10"/>
  <c r="Q120" i="10"/>
  <c r="Q122" i="10"/>
  <c r="Q123" i="10"/>
  <c r="Q124" i="10"/>
  <c r="Q126" i="10"/>
  <c r="Q127" i="10"/>
  <c r="Q128" i="10"/>
  <c r="Q130" i="10"/>
  <c r="Q131" i="10"/>
  <c r="Q9" i="10"/>
  <c r="Q11" i="10"/>
  <c r="Q12" i="10"/>
  <c r="Q14" i="10"/>
  <c r="Q16" i="10"/>
  <c r="Q38" i="10"/>
  <c r="Q42" i="10"/>
  <c r="T25" i="10" s="1"/>
  <c r="Q44" i="10"/>
  <c r="T27" i="10" s="1"/>
  <c r="Q47" i="10"/>
  <c r="Q48" i="10"/>
  <c r="Q50" i="10"/>
  <c r="T10" i="10" s="1"/>
  <c r="Q51" i="10"/>
  <c r="T16" i="10" s="1"/>
  <c r="Q54" i="10"/>
  <c r="T15" i="10" s="1"/>
  <c r="Q56" i="10"/>
  <c r="T20" i="10" s="1"/>
  <c r="Q58" i="10"/>
  <c r="T19" i="10" s="1"/>
  <c r="Q60" i="10"/>
  <c r="Q62" i="10"/>
  <c r="Q90" i="10"/>
  <c r="Q92" i="10"/>
  <c r="Q94" i="10"/>
  <c r="Q96" i="10"/>
  <c r="Q98" i="10"/>
  <c r="Q100" i="10"/>
  <c r="Q102" i="10"/>
  <c r="Q104" i="10"/>
  <c r="Q106" i="10"/>
  <c r="Q108" i="10"/>
  <c r="Q110" i="10"/>
  <c r="Q112" i="10"/>
  <c r="Q114" i="10"/>
  <c r="Q115" i="10"/>
  <c r="Q116" i="10"/>
  <c r="Q118" i="10"/>
  <c r="Q119" i="10"/>
  <c r="Q22" i="10"/>
  <c r="Q23" i="10"/>
  <c r="Q24" i="10"/>
  <c r="T8" i="10" s="1"/>
  <c r="Q25" i="10"/>
  <c r="Q26" i="10"/>
  <c r="T30" i="10" s="1"/>
  <c r="Q27" i="10"/>
  <c r="Q28" i="10"/>
  <c r="Q29" i="10"/>
  <c r="Q30" i="10"/>
  <c r="Q31" i="10"/>
  <c r="Q32" i="10"/>
  <c r="Q33" i="10"/>
  <c r="Q34" i="10"/>
  <c r="Q35" i="10"/>
  <c r="Q37" i="10"/>
  <c r="Q63" i="10" s="1"/>
  <c r="Q41" i="10"/>
  <c r="T24" i="10" s="1"/>
  <c r="Q45" i="10"/>
  <c r="T28" i="10" s="1"/>
  <c r="Q49" i="10"/>
  <c r="T11" i="10" s="1"/>
  <c r="Q53" i="10"/>
  <c r="T14" i="10" s="1"/>
  <c r="Q57" i="10"/>
  <c r="T17" i="10" s="1"/>
  <c r="Q61" i="10"/>
  <c r="Q65" i="10"/>
  <c r="Q69" i="10"/>
  <c r="Q73" i="10"/>
  <c r="Q77" i="10"/>
  <c r="Q81" i="10"/>
  <c r="Q85" i="10"/>
  <c r="Q89" i="10"/>
  <c r="Q93" i="10"/>
  <c r="Q97" i="10"/>
  <c r="Q101" i="10"/>
  <c r="Q105" i="10"/>
  <c r="Q109" i="10"/>
  <c r="Q113" i="10"/>
  <c r="Q117" i="10"/>
  <c r="Q121" i="10"/>
  <c r="Q125" i="10"/>
  <c r="Q129" i="10"/>
  <c r="M143" i="10"/>
  <c r="F36" i="10"/>
  <c r="B143" i="10"/>
  <c r="J143" i="10"/>
  <c r="N143" i="10"/>
  <c r="Q40" i="10"/>
  <c r="T23" i="10" s="1"/>
  <c r="L143" i="10"/>
  <c r="C143" i="10"/>
  <c r="K143" i="10"/>
  <c r="I140" i="10"/>
  <c r="H63" i="10"/>
  <c r="G134" i="10"/>
  <c r="G138" i="10" s="1"/>
  <c r="I141" i="10"/>
  <c r="F63" i="10"/>
  <c r="G21" i="10"/>
  <c r="G63" i="10"/>
  <c r="G139" i="10"/>
  <c r="G140" i="10"/>
  <c r="G141" i="10"/>
  <c r="G142" i="10"/>
  <c r="H134" i="10"/>
  <c r="H138" i="10" s="1"/>
  <c r="F141" i="10"/>
  <c r="H140" i="10"/>
  <c r="H141" i="10"/>
  <c r="H142" i="10"/>
  <c r="E64" i="10"/>
  <c r="E135" i="10" s="1"/>
  <c r="E143" i="10" s="1"/>
  <c r="I134" i="10"/>
  <c r="Q140" i="10"/>
  <c r="Q142" i="10"/>
  <c r="C64" i="10"/>
  <c r="H21" i="10"/>
  <c r="F21" i="10"/>
  <c r="D7" i="10"/>
  <c r="Q7" i="10" s="1"/>
  <c r="I21" i="10"/>
  <c r="H36" i="10"/>
  <c r="I138" i="10"/>
  <c r="F140" i="10"/>
  <c r="F142" i="10"/>
  <c r="F134" i="10"/>
  <c r="T22" i="10" l="1"/>
  <c r="T18" i="10"/>
  <c r="T29" i="10"/>
  <c r="Q36" i="10"/>
  <c r="T6" i="10" s="1"/>
  <c r="Q21" i="10"/>
  <c r="Q134" i="10"/>
  <c r="Q138" i="10" s="1"/>
  <c r="D64" i="10"/>
  <c r="F64" i="10"/>
  <c r="H64" i="10"/>
  <c r="H135" i="10" s="1"/>
  <c r="H143" i="10" s="1"/>
  <c r="G64" i="10"/>
  <c r="G135" i="10" s="1"/>
  <c r="G143" i="10" s="1"/>
  <c r="Q141" i="10"/>
  <c r="I64" i="10"/>
  <c r="I135" i="10" s="1"/>
  <c r="I143" i="10" s="1"/>
  <c r="Q139" i="10"/>
  <c r="F135" i="10"/>
  <c r="F138" i="10"/>
  <c r="Q64" i="10" l="1"/>
  <c r="Q135" i="10" s="1"/>
  <c r="Q143" i="10" s="1"/>
  <c r="T7" i="10"/>
  <c r="D135" i="10"/>
  <c r="F143" i="10"/>
  <c r="D143" i="10" l="1"/>
  <c r="D69" i="6" l="1"/>
  <c r="D66" i="6"/>
  <c r="C131" i="2"/>
  <c r="D131" i="2"/>
  <c r="AB131" i="2"/>
  <c r="AA131" i="2"/>
  <c r="Z131" i="2"/>
  <c r="V131" i="2"/>
  <c r="W131" i="2"/>
  <c r="X131" i="2"/>
  <c r="Y131" i="2"/>
  <c r="S131" i="2"/>
  <c r="R131" i="2"/>
  <c r="P131" i="2"/>
  <c r="O131" i="2"/>
  <c r="N131" i="2"/>
  <c r="M131" i="2"/>
  <c r="L131" i="2"/>
  <c r="J131" i="2"/>
  <c r="I131" i="2"/>
  <c r="H131" i="2"/>
  <c r="F131" i="2"/>
  <c r="E131" i="2"/>
  <c r="T131" i="2" l="1"/>
  <c r="T9" i="10"/>
  <c r="Q131" i="2"/>
  <c r="U131" i="2"/>
  <c r="T13" i="10"/>
  <c r="K131" i="2" s="1"/>
  <c r="C52" i="2"/>
  <c r="T4" i="10" l="1"/>
  <c r="U4" i="10" s="1"/>
  <c r="G131" i="2"/>
  <c r="E54" i="2"/>
  <c r="E52" i="2"/>
  <c r="B131" i="2" l="1"/>
  <c r="D103" i="6"/>
  <c r="H55" i="2" l="1"/>
  <c r="H45" i="2"/>
  <c r="C45" i="2" l="1"/>
  <c r="C37" i="2"/>
  <c r="C50" i="2"/>
  <c r="EH106" i="7" l="1"/>
  <c r="EG106" i="7"/>
  <c r="EF106" i="7"/>
  <c r="EE106" i="7"/>
  <c r="ED106" i="7"/>
  <c r="EC106" i="7"/>
  <c r="EB106" i="7"/>
  <c r="EH105" i="7"/>
  <c r="EG105" i="7"/>
  <c r="EF105" i="7"/>
  <c r="EE105" i="7"/>
  <c r="ED105" i="7"/>
  <c r="EC105" i="7"/>
  <c r="EB105" i="7"/>
  <c r="EH104" i="7"/>
  <c r="EG104" i="7"/>
  <c r="EF104" i="7"/>
  <c r="EE104" i="7"/>
  <c r="ED104" i="7"/>
  <c r="EC104" i="7"/>
  <c r="EB104" i="7"/>
  <c r="EH103" i="7"/>
  <c r="EG103" i="7"/>
  <c r="EF103" i="7"/>
  <c r="EE103" i="7"/>
  <c r="ED103" i="7"/>
  <c r="EC103" i="7"/>
  <c r="EB103" i="7"/>
  <c r="EH102" i="7"/>
  <c r="EG102" i="7"/>
  <c r="EF102" i="7"/>
  <c r="EE102" i="7"/>
  <c r="ED102" i="7"/>
  <c r="EC102" i="7"/>
  <c r="EB102" i="7"/>
  <c r="EH101" i="7"/>
  <c r="EG101" i="7"/>
  <c r="EF101" i="7"/>
  <c r="EE101" i="7"/>
  <c r="ED101" i="7"/>
  <c r="EC101" i="7"/>
  <c r="EB101" i="7"/>
  <c r="EH100" i="7"/>
  <c r="EG100" i="7"/>
  <c r="EF100" i="7"/>
  <c r="EE100" i="7"/>
  <c r="ED100" i="7"/>
  <c r="EC100" i="7"/>
  <c r="EB100" i="7"/>
  <c r="EH99" i="7"/>
  <c r="EG99" i="7"/>
  <c r="EF99" i="7"/>
  <c r="EE99" i="7"/>
  <c r="ED99" i="7"/>
  <c r="EC99" i="7"/>
  <c r="EB99" i="7"/>
  <c r="EH98" i="7"/>
  <c r="EG98" i="7"/>
  <c r="EF98" i="7"/>
  <c r="EE98" i="7"/>
  <c r="ED98" i="7"/>
  <c r="EC98" i="7"/>
  <c r="EB98" i="7"/>
  <c r="EH97" i="7"/>
  <c r="EG97" i="7"/>
  <c r="EF97" i="7"/>
  <c r="EE97" i="7"/>
  <c r="ED97" i="7"/>
  <c r="EC97" i="7"/>
  <c r="EB97" i="7"/>
  <c r="EH96" i="7"/>
  <c r="EG96" i="7"/>
  <c r="EF96" i="7"/>
  <c r="EE96" i="7"/>
  <c r="ED96" i="7"/>
  <c r="EC96" i="7"/>
  <c r="EB96" i="7"/>
  <c r="EH95" i="7"/>
  <c r="EG95" i="7"/>
  <c r="EF95" i="7"/>
  <c r="EE95" i="7"/>
  <c r="ED95" i="7"/>
  <c r="EC95" i="7"/>
  <c r="EB95" i="7"/>
  <c r="EH94" i="7"/>
  <c r="EG94" i="7"/>
  <c r="EF94" i="7"/>
  <c r="EE94" i="7"/>
  <c r="ED94" i="7"/>
  <c r="EC94" i="7"/>
  <c r="EB94" i="7"/>
  <c r="EH93" i="7"/>
  <c r="EG93" i="7"/>
  <c r="EF93" i="7"/>
  <c r="EE93" i="7"/>
  <c r="ED93" i="7"/>
  <c r="EC93" i="7"/>
  <c r="EB93" i="7"/>
  <c r="EH92" i="7"/>
  <c r="EG92" i="7"/>
  <c r="EF92" i="7"/>
  <c r="EE92" i="7"/>
  <c r="ED92" i="7"/>
  <c r="EC92" i="7"/>
  <c r="EB92" i="7"/>
  <c r="EH91" i="7"/>
  <c r="EG91" i="7"/>
  <c r="EF91" i="7"/>
  <c r="EE91" i="7"/>
  <c r="ED91" i="7"/>
  <c r="EC91" i="7"/>
  <c r="EB91" i="7"/>
  <c r="EH90" i="7"/>
  <c r="EG90" i="7"/>
  <c r="EF90" i="7"/>
  <c r="EE90" i="7"/>
  <c r="ED90" i="7"/>
  <c r="EC90" i="7"/>
  <c r="EB90" i="7"/>
  <c r="EH89" i="7"/>
  <c r="EG89" i="7"/>
  <c r="EF89" i="7"/>
  <c r="EE89" i="7"/>
  <c r="ED89" i="7"/>
  <c r="EC89" i="7"/>
  <c r="EB89" i="7"/>
  <c r="EH88" i="7"/>
  <c r="EG88" i="7"/>
  <c r="EF88" i="7"/>
  <c r="EE88" i="7"/>
  <c r="ED88" i="7"/>
  <c r="EC88" i="7"/>
  <c r="EB88" i="7"/>
  <c r="EH87" i="7"/>
  <c r="EG87" i="7"/>
  <c r="EF87" i="7"/>
  <c r="EE87" i="7"/>
  <c r="ED87" i="7"/>
  <c r="EC87" i="7"/>
  <c r="EB87" i="7"/>
  <c r="EH86" i="7"/>
  <c r="EG86" i="7"/>
  <c r="EF86" i="7"/>
  <c r="EE86" i="7"/>
  <c r="ED86" i="7"/>
  <c r="EC86" i="7"/>
  <c r="EB86" i="7"/>
  <c r="EH85" i="7"/>
  <c r="EG85" i="7"/>
  <c r="EF85" i="7"/>
  <c r="EE85" i="7"/>
  <c r="ED85" i="7"/>
  <c r="EC85" i="7"/>
  <c r="EB85" i="7"/>
  <c r="EH84" i="7"/>
  <c r="EG84" i="7"/>
  <c r="EF84" i="7"/>
  <c r="EE84" i="7"/>
  <c r="ED84" i="7"/>
  <c r="EC84" i="7"/>
  <c r="EB84" i="7"/>
  <c r="EH83" i="7"/>
  <c r="EG83" i="7"/>
  <c r="EF83" i="7"/>
  <c r="EE83" i="7"/>
  <c r="ED83" i="7"/>
  <c r="EC83" i="7"/>
  <c r="EB83" i="7"/>
  <c r="EH82" i="7"/>
  <c r="EG82" i="7"/>
  <c r="EF82" i="7"/>
  <c r="EE82" i="7"/>
  <c r="ED82" i="7"/>
  <c r="EC82" i="7"/>
  <c r="EB82" i="7"/>
  <c r="EH81" i="7"/>
  <c r="EG81" i="7"/>
  <c r="EF81" i="7"/>
  <c r="EE81" i="7"/>
  <c r="ED81" i="7"/>
  <c r="EC81" i="7"/>
  <c r="EB81" i="7"/>
  <c r="EH80" i="7"/>
  <c r="EG80" i="7"/>
  <c r="EF80" i="7"/>
  <c r="EE80" i="7"/>
  <c r="ED80" i="7"/>
  <c r="EC80" i="7"/>
  <c r="EB80" i="7"/>
  <c r="EH79" i="7"/>
  <c r="EG79" i="7"/>
  <c r="EF79" i="7"/>
  <c r="EE79" i="7"/>
  <c r="ED79" i="7"/>
  <c r="EC79" i="7"/>
  <c r="EB79" i="7"/>
  <c r="EH78" i="7"/>
  <c r="EG78" i="7"/>
  <c r="EF78" i="7"/>
  <c r="EE78" i="7"/>
  <c r="ED78" i="7"/>
  <c r="EC78" i="7"/>
  <c r="EB78" i="7"/>
  <c r="EH77" i="7"/>
  <c r="EG77" i="7"/>
  <c r="EF77" i="7"/>
  <c r="EE77" i="7"/>
  <c r="ED77" i="7"/>
  <c r="EC77" i="7"/>
  <c r="EB77" i="7"/>
  <c r="EH76" i="7"/>
  <c r="EG76" i="7"/>
  <c r="EF76" i="7"/>
  <c r="EE76" i="7"/>
  <c r="ED76" i="7"/>
  <c r="EC76" i="7"/>
  <c r="EB76" i="7"/>
  <c r="EH75" i="7"/>
  <c r="EG75" i="7"/>
  <c r="EF75" i="7"/>
  <c r="EE75" i="7"/>
  <c r="ED75" i="7"/>
  <c r="EC75" i="7"/>
  <c r="EB75" i="7"/>
  <c r="EH74" i="7"/>
  <c r="EG74" i="7"/>
  <c r="EF74" i="7"/>
  <c r="EE74" i="7"/>
  <c r="ED74" i="7"/>
  <c r="EC74" i="7"/>
  <c r="EB74" i="7"/>
  <c r="EH73" i="7"/>
  <c r="EG73" i="7"/>
  <c r="EF73" i="7"/>
  <c r="EE73" i="7"/>
  <c r="ED73" i="7"/>
  <c r="EC73" i="7"/>
  <c r="EB73" i="7"/>
  <c r="EH72" i="7"/>
  <c r="EG72" i="7"/>
  <c r="EF72" i="7"/>
  <c r="EE72" i="7"/>
  <c r="ED72" i="7"/>
  <c r="EC72" i="7"/>
  <c r="EB72" i="7"/>
  <c r="EH71" i="7"/>
  <c r="EG71" i="7"/>
  <c r="EF71" i="7"/>
  <c r="EE71" i="7"/>
  <c r="ED71" i="7"/>
  <c r="EC71" i="7"/>
  <c r="EB71" i="7"/>
  <c r="EH70" i="7"/>
  <c r="EG70" i="7"/>
  <c r="EF70" i="7"/>
  <c r="EE70" i="7"/>
  <c r="ED70" i="7"/>
  <c r="EC70" i="7"/>
  <c r="EB70" i="7"/>
  <c r="EH69" i="7"/>
  <c r="EG69" i="7"/>
  <c r="EF69" i="7"/>
  <c r="EE69" i="7"/>
  <c r="ED69" i="7"/>
  <c r="EC69" i="7"/>
  <c r="EB69" i="7"/>
  <c r="EH68" i="7"/>
  <c r="EG68" i="7"/>
  <c r="EF68" i="7"/>
  <c r="EE68" i="7"/>
  <c r="ED68" i="7"/>
  <c r="EC68" i="7"/>
  <c r="EB68" i="7"/>
  <c r="EH67" i="7"/>
  <c r="EG67" i="7"/>
  <c r="EF67" i="7"/>
  <c r="EE67" i="7"/>
  <c r="ED67" i="7"/>
  <c r="EC67" i="7"/>
  <c r="EB67" i="7"/>
  <c r="EH66" i="7"/>
  <c r="EG66" i="7"/>
  <c r="EF66" i="7"/>
  <c r="EE66" i="7"/>
  <c r="ED66" i="7"/>
  <c r="EC66" i="7"/>
  <c r="EB66" i="7"/>
  <c r="EH65" i="7"/>
  <c r="EG65" i="7"/>
  <c r="EF65" i="7"/>
  <c r="EE65" i="7"/>
  <c r="ED65" i="7"/>
  <c r="EC65" i="7"/>
  <c r="EB65" i="7"/>
  <c r="EH64" i="7"/>
  <c r="EG64" i="7"/>
  <c r="EF64" i="7"/>
  <c r="EE64" i="7"/>
  <c r="ED64" i="7"/>
  <c r="EC64" i="7"/>
  <c r="EB64" i="7"/>
  <c r="EH63" i="7"/>
  <c r="EG63" i="7"/>
  <c r="EF63" i="7"/>
  <c r="EE63" i="7"/>
  <c r="ED63" i="7"/>
  <c r="EC63" i="7"/>
  <c r="EB63" i="7"/>
  <c r="EH62" i="7"/>
  <c r="EG62" i="7"/>
  <c r="EF62" i="7"/>
  <c r="EE62" i="7"/>
  <c r="ED62" i="7"/>
  <c r="EC62" i="7"/>
  <c r="EB62" i="7"/>
  <c r="EH61" i="7"/>
  <c r="EG61" i="7"/>
  <c r="EF61" i="7"/>
  <c r="EE61" i="7"/>
  <c r="ED61" i="7"/>
  <c r="EC61" i="7"/>
  <c r="EB61" i="7"/>
  <c r="EH60" i="7"/>
  <c r="EG60" i="7"/>
  <c r="EF60" i="7"/>
  <c r="EE60" i="7"/>
  <c r="ED60" i="7"/>
  <c r="EC60" i="7"/>
  <c r="EB60" i="7"/>
  <c r="EH59" i="7"/>
  <c r="EG59" i="7"/>
  <c r="EF59" i="7"/>
  <c r="EE59" i="7"/>
  <c r="ED59" i="7"/>
  <c r="EC59" i="7"/>
  <c r="EB59" i="7"/>
  <c r="EH58" i="7"/>
  <c r="EG58" i="7"/>
  <c r="EF58" i="7"/>
  <c r="EE58" i="7"/>
  <c r="ED58" i="7"/>
  <c r="EC58" i="7"/>
  <c r="EB58" i="7"/>
  <c r="EH57" i="7"/>
  <c r="EG57" i="7"/>
  <c r="EF57" i="7"/>
  <c r="EE57" i="7"/>
  <c r="ED57" i="7"/>
  <c r="EC57" i="7"/>
  <c r="EB57" i="7"/>
  <c r="EH56" i="7"/>
  <c r="EG56" i="7"/>
  <c r="EF56" i="7"/>
  <c r="EE56" i="7"/>
  <c r="ED56" i="7"/>
  <c r="EC56" i="7"/>
  <c r="EB56" i="7"/>
  <c r="EH55" i="7"/>
  <c r="EG55" i="7"/>
  <c r="EF55" i="7"/>
  <c r="EE55" i="7"/>
  <c r="ED55" i="7"/>
  <c r="EC55" i="7"/>
  <c r="EB55" i="7"/>
  <c r="EH54" i="7"/>
  <c r="EG54" i="7"/>
  <c r="EF54" i="7"/>
  <c r="EE54" i="7"/>
  <c r="ED54" i="7"/>
  <c r="EC54" i="7"/>
  <c r="EB54" i="7"/>
  <c r="EH53" i="7"/>
  <c r="EG53" i="7"/>
  <c r="EF53" i="7"/>
  <c r="EE53" i="7"/>
  <c r="ED53" i="7"/>
  <c r="EC53" i="7"/>
  <c r="EB53" i="7"/>
  <c r="EH52" i="7"/>
  <c r="EG52" i="7"/>
  <c r="EF52" i="7"/>
  <c r="EE52" i="7"/>
  <c r="ED52" i="7"/>
  <c r="EC52" i="7"/>
  <c r="EB52" i="7"/>
  <c r="EH51" i="7"/>
  <c r="EG51" i="7"/>
  <c r="EF51" i="7"/>
  <c r="EE51" i="7"/>
  <c r="ED51" i="7"/>
  <c r="EC51" i="7"/>
  <c r="EB51" i="7"/>
  <c r="EH50" i="7"/>
  <c r="EG50" i="7"/>
  <c r="EF50" i="7"/>
  <c r="EE50" i="7"/>
  <c r="ED50" i="7"/>
  <c r="EC50" i="7"/>
  <c r="EB50" i="7"/>
  <c r="EH49" i="7"/>
  <c r="EG49" i="7"/>
  <c r="EF49" i="7"/>
  <c r="EE49" i="7"/>
  <c r="ED49" i="7"/>
  <c r="EC49" i="7"/>
  <c r="EB49" i="7"/>
  <c r="EH48" i="7"/>
  <c r="EG48" i="7"/>
  <c r="EF48" i="7"/>
  <c r="EE48" i="7"/>
  <c r="ED48" i="7"/>
  <c r="EC48" i="7"/>
  <c r="EB48" i="7"/>
  <c r="EH47" i="7"/>
  <c r="EG47" i="7"/>
  <c r="EF47" i="7"/>
  <c r="EE47" i="7"/>
  <c r="ED47" i="7"/>
  <c r="EC47" i="7"/>
  <c r="EB47" i="7"/>
  <c r="EH46" i="7"/>
  <c r="EG46" i="7"/>
  <c r="EF46" i="7"/>
  <c r="EE46" i="7"/>
  <c r="ED46" i="7"/>
  <c r="EC46" i="7"/>
  <c r="EB46" i="7"/>
  <c r="EH45" i="7"/>
  <c r="EG45" i="7"/>
  <c r="EF45" i="7"/>
  <c r="EE45" i="7"/>
  <c r="ED45" i="7"/>
  <c r="EC45" i="7"/>
  <c r="EB45" i="7"/>
  <c r="EH44" i="7"/>
  <c r="EG44" i="7"/>
  <c r="EF44" i="7"/>
  <c r="EE44" i="7"/>
  <c r="ED44" i="7"/>
  <c r="EC44" i="7"/>
  <c r="EB44" i="7"/>
  <c r="EH43" i="7"/>
  <c r="EG43" i="7"/>
  <c r="EF43" i="7"/>
  <c r="EE43" i="7"/>
  <c r="ED43" i="7"/>
  <c r="EC43" i="7"/>
  <c r="EB43" i="7"/>
  <c r="EH42" i="7"/>
  <c r="EG42" i="7"/>
  <c r="EF42" i="7"/>
  <c r="EE42" i="7"/>
  <c r="ED42" i="7"/>
  <c r="EC42" i="7"/>
  <c r="EB42" i="7"/>
  <c r="EH41" i="7"/>
  <c r="EG41" i="7"/>
  <c r="EF41" i="7"/>
  <c r="EE41" i="7"/>
  <c r="ED41" i="7"/>
  <c r="EC41" i="7"/>
  <c r="EB41" i="7"/>
  <c r="EH40" i="7"/>
  <c r="EG40" i="7"/>
  <c r="EF40" i="7"/>
  <c r="EE40" i="7"/>
  <c r="ED40" i="7"/>
  <c r="EC40" i="7"/>
  <c r="EB40" i="7"/>
  <c r="EH39" i="7"/>
  <c r="EG39" i="7"/>
  <c r="EF39" i="7"/>
  <c r="EE39" i="7"/>
  <c r="ED39" i="7"/>
  <c r="EC39" i="7"/>
  <c r="EB39" i="7"/>
  <c r="EH38" i="7"/>
  <c r="EG38" i="7"/>
  <c r="EF38" i="7"/>
  <c r="EE38" i="7"/>
  <c r="ED38" i="7"/>
  <c r="EC38" i="7"/>
  <c r="EB38" i="7"/>
  <c r="EH37" i="7"/>
  <c r="EG37" i="7"/>
  <c r="EF37" i="7"/>
  <c r="EE37" i="7"/>
  <c r="ED37" i="7"/>
  <c r="EC37" i="7"/>
  <c r="EB37" i="7"/>
  <c r="EH36" i="7"/>
  <c r="EG36" i="7"/>
  <c r="EF36" i="7"/>
  <c r="EE36" i="7"/>
  <c r="ED36" i="7"/>
  <c r="EC36" i="7"/>
  <c r="EB36" i="7"/>
  <c r="EH35" i="7"/>
  <c r="EG35" i="7"/>
  <c r="EF35" i="7"/>
  <c r="EE35" i="7"/>
  <c r="ED35" i="7"/>
  <c r="EC35" i="7"/>
  <c r="EB35" i="7"/>
  <c r="EH34" i="7"/>
  <c r="EG34" i="7"/>
  <c r="EF34" i="7"/>
  <c r="EE34" i="7"/>
  <c r="ED34" i="7"/>
  <c r="EC34" i="7"/>
  <c r="EB34" i="7"/>
  <c r="EH33" i="7"/>
  <c r="EG33" i="7"/>
  <c r="EF33" i="7"/>
  <c r="EE33" i="7"/>
  <c r="ED33" i="7"/>
  <c r="EC33" i="7"/>
  <c r="EB33" i="7"/>
  <c r="EH32" i="7"/>
  <c r="EG32" i="7"/>
  <c r="EF32" i="7"/>
  <c r="EE32" i="7"/>
  <c r="ED32" i="7"/>
  <c r="EC32" i="7"/>
  <c r="EB32" i="7"/>
  <c r="EH31" i="7"/>
  <c r="EG31" i="7"/>
  <c r="EF31" i="7"/>
  <c r="EE31" i="7"/>
  <c r="ED31" i="7"/>
  <c r="EC31" i="7"/>
  <c r="EB31" i="7"/>
  <c r="EH30" i="7"/>
  <c r="EG30" i="7"/>
  <c r="EF30" i="7"/>
  <c r="EE30" i="7"/>
  <c r="ED30" i="7"/>
  <c r="EC30" i="7"/>
  <c r="EB30" i="7"/>
  <c r="EH29" i="7"/>
  <c r="EG29" i="7"/>
  <c r="EF29" i="7"/>
  <c r="EE29" i="7"/>
  <c r="ED29" i="7"/>
  <c r="EC29" i="7"/>
  <c r="EB29" i="7"/>
  <c r="EH28" i="7"/>
  <c r="EG28" i="7"/>
  <c r="EF28" i="7"/>
  <c r="EE28" i="7"/>
  <c r="ED28" i="7"/>
  <c r="EC28" i="7"/>
  <c r="EB28" i="7"/>
  <c r="EH27" i="7"/>
  <c r="EG27" i="7"/>
  <c r="EF27" i="7"/>
  <c r="EE27" i="7"/>
  <c r="ED27" i="7"/>
  <c r="EC27" i="7"/>
  <c r="EB27" i="7"/>
  <c r="EH26" i="7"/>
  <c r="EG26" i="7"/>
  <c r="EF26" i="7"/>
  <c r="EE26" i="7"/>
  <c r="ED26" i="7"/>
  <c r="EC26" i="7"/>
  <c r="EB26" i="7"/>
  <c r="EH25" i="7"/>
  <c r="EG25" i="7"/>
  <c r="EF25" i="7"/>
  <c r="EE25" i="7"/>
  <c r="ED25" i="7"/>
  <c r="EC25" i="7"/>
  <c r="EB25" i="7"/>
  <c r="EH24" i="7"/>
  <c r="EG24" i="7"/>
  <c r="EF24" i="7"/>
  <c r="EE24" i="7"/>
  <c r="ED24" i="7"/>
  <c r="EC24" i="7"/>
  <c r="EB24" i="7"/>
  <c r="EH23" i="7"/>
  <c r="EG23" i="7"/>
  <c r="EF23" i="7"/>
  <c r="EE23" i="7"/>
  <c r="ED23" i="7"/>
  <c r="EC23" i="7"/>
  <c r="EB23" i="7"/>
  <c r="EH22" i="7"/>
  <c r="EG22" i="7"/>
  <c r="EF22" i="7"/>
  <c r="EE22" i="7"/>
  <c r="ED22" i="7"/>
  <c r="EC22" i="7"/>
  <c r="EB22" i="7"/>
  <c r="EH21" i="7"/>
  <c r="EG21" i="7"/>
  <c r="EF21" i="7"/>
  <c r="EE21" i="7"/>
  <c r="ED21" i="7"/>
  <c r="EC21" i="7"/>
  <c r="EB21" i="7"/>
  <c r="EH20" i="7"/>
  <c r="EG20" i="7"/>
  <c r="EF20" i="7"/>
  <c r="EE20" i="7"/>
  <c r="ED20" i="7"/>
  <c r="EC20" i="7"/>
  <c r="EB20" i="7"/>
  <c r="EH19" i="7"/>
  <c r="EG19" i="7"/>
  <c r="EF19" i="7"/>
  <c r="EE19" i="7"/>
  <c r="ED19" i="7"/>
  <c r="EC19" i="7"/>
  <c r="EB19" i="7"/>
  <c r="EH18" i="7"/>
  <c r="EG18" i="7"/>
  <c r="EF18" i="7"/>
  <c r="EE18" i="7"/>
  <c r="ED18" i="7"/>
  <c r="EC18" i="7"/>
  <c r="EB18" i="7"/>
  <c r="EH17" i="7"/>
  <c r="EG17" i="7"/>
  <c r="EF17" i="7"/>
  <c r="EE17" i="7"/>
  <c r="ED17" i="7"/>
  <c r="EC17" i="7"/>
  <c r="EB17" i="7"/>
  <c r="EH16" i="7"/>
  <c r="EG16" i="7"/>
  <c r="EF16" i="7"/>
  <c r="EE16" i="7"/>
  <c r="ED16" i="7"/>
  <c r="EC16" i="7"/>
  <c r="EB16" i="7"/>
  <c r="EH15" i="7"/>
  <c r="EG15" i="7"/>
  <c r="EF15" i="7"/>
  <c r="EE15" i="7"/>
  <c r="ED15" i="7"/>
  <c r="EC15" i="7"/>
  <c r="EB15" i="7"/>
  <c r="EH14" i="7"/>
  <c r="EG14" i="7"/>
  <c r="EF14" i="7"/>
  <c r="EE14" i="7"/>
  <c r="ED14" i="7"/>
  <c r="EC14" i="7"/>
  <c r="EB14" i="7"/>
  <c r="EH13" i="7"/>
  <c r="EG13" i="7"/>
  <c r="EF13" i="7"/>
  <c r="EE13" i="7"/>
  <c r="ED13" i="7"/>
  <c r="EC13" i="7"/>
  <c r="EB13" i="7"/>
  <c r="EH12" i="7"/>
  <c r="EG12" i="7"/>
  <c r="EF12" i="7"/>
  <c r="EE12" i="7"/>
  <c r="ED12" i="7"/>
  <c r="EC12" i="7"/>
  <c r="EB12" i="7"/>
  <c r="EH11" i="7"/>
  <c r="EG11" i="7"/>
  <c r="EF11" i="7"/>
  <c r="EE11" i="7"/>
  <c r="ED11" i="7"/>
  <c r="EC11" i="7"/>
  <c r="EB11" i="7"/>
  <c r="EH10" i="7"/>
  <c r="EG10" i="7"/>
  <c r="EF10" i="7"/>
  <c r="EE10" i="7"/>
  <c r="ED10" i="7"/>
  <c r="EC10" i="7"/>
  <c r="EB10" i="7"/>
  <c r="EH9" i="7"/>
  <c r="EG9" i="7"/>
  <c r="EF9" i="7"/>
  <c r="EE9" i="7"/>
  <c r="ED9" i="7"/>
  <c r="EC9" i="7"/>
  <c r="EB9" i="7"/>
  <c r="EH8" i="7"/>
  <c r="EG8" i="7"/>
  <c r="EF8" i="7"/>
  <c r="EE8" i="7"/>
  <c r="ED8" i="7"/>
  <c r="EC8" i="7"/>
  <c r="EB8" i="7"/>
  <c r="EH7" i="7"/>
  <c r="EG7" i="7"/>
  <c r="EF7" i="7"/>
  <c r="EE7" i="7"/>
  <c r="ED7" i="7"/>
  <c r="EC7" i="7"/>
  <c r="EB7" i="7"/>
  <c r="EH6" i="7"/>
  <c r="EG6" i="7"/>
  <c r="EF6" i="7"/>
  <c r="EE6" i="7"/>
  <c r="ED6" i="7"/>
  <c r="EC6" i="7"/>
  <c r="EB6" i="7"/>
  <c r="EH5" i="7"/>
  <c r="EG5" i="7"/>
  <c r="EF5" i="7"/>
  <c r="EE5" i="7"/>
  <c r="ED5" i="7"/>
  <c r="EC5" i="7"/>
  <c r="EB5" i="7"/>
  <c r="EH4" i="7"/>
  <c r="EG4" i="7"/>
  <c r="EF4" i="7"/>
  <c r="EE4" i="7"/>
  <c r="ED4" i="7"/>
  <c r="EC4" i="7"/>
  <c r="EB4" i="7"/>
  <c r="EH3" i="7"/>
  <c r="EG3" i="7"/>
  <c r="EF3" i="7"/>
  <c r="EE3" i="7"/>
  <c r="ED3" i="7"/>
  <c r="EC3" i="7"/>
  <c r="EB3" i="7"/>
  <c r="E51" i="2" l="1"/>
  <c r="D2" i="2"/>
  <c r="E53" i="2"/>
  <c r="E38" i="2"/>
  <c r="E47" i="2" l="1"/>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R60" i="3"/>
  <c r="Q60" i="3"/>
  <c r="P60" i="3"/>
  <c r="O60" i="3"/>
  <c r="N60" i="3"/>
  <c r="H60" i="3"/>
  <c r="G60" i="3"/>
  <c r="C9" i="3" s="1"/>
  <c r="E60" i="3"/>
  <c r="D60" i="3"/>
  <c r="V59" i="3"/>
  <c r="T59" i="3"/>
  <c r="S59" i="3"/>
  <c r="L59" i="3"/>
  <c r="K59" i="3"/>
  <c r="I59" i="3"/>
  <c r="F59" i="3"/>
  <c r="V58" i="3"/>
  <c r="T58" i="3"/>
  <c r="S58" i="3"/>
  <c r="L58" i="3"/>
  <c r="K58" i="3"/>
  <c r="I58" i="3"/>
  <c r="F58" i="3"/>
  <c r="V57" i="3"/>
  <c r="T57" i="3"/>
  <c r="S57" i="3"/>
  <c r="L57" i="3"/>
  <c r="K57" i="3"/>
  <c r="I57" i="3"/>
  <c r="F57" i="3"/>
  <c r="V56" i="3"/>
  <c r="T56" i="3"/>
  <c r="S56" i="3"/>
  <c r="L56" i="3"/>
  <c r="K56" i="3"/>
  <c r="I56" i="3"/>
  <c r="F56" i="3"/>
  <c r="V55" i="3"/>
  <c r="T55" i="3"/>
  <c r="S55" i="3"/>
  <c r="L55" i="3"/>
  <c r="K55" i="3"/>
  <c r="I55" i="3"/>
  <c r="F55" i="3"/>
  <c r="V54" i="3"/>
  <c r="T54" i="3"/>
  <c r="S54" i="3"/>
  <c r="L54" i="3"/>
  <c r="K54" i="3"/>
  <c r="I54" i="3"/>
  <c r="F54" i="3"/>
  <c r="V53" i="3"/>
  <c r="S53" i="3"/>
  <c r="L53" i="3"/>
  <c r="K53" i="3"/>
  <c r="I53" i="3"/>
  <c r="T53" i="3" s="1"/>
  <c r="F53" i="3"/>
  <c r="V52" i="3"/>
  <c r="T52" i="3"/>
  <c r="S52" i="3"/>
  <c r="L52" i="3"/>
  <c r="K52" i="3"/>
  <c r="I52" i="3"/>
  <c r="F52" i="3"/>
  <c r="V51" i="3"/>
  <c r="T51" i="3"/>
  <c r="S51" i="3"/>
  <c r="L51" i="3"/>
  <c r="K51" i="3"/>
  <c r="I51" i="3"/>
  <c r="F51" i="3"/>
  <c r="R50" i="3"/>
  <c r="Q50" i="3"/>
  <c r="P50" i="3"/>
  <c r="O50" i="3"/>
  <c r="N50" i="3"/>
  <c r="L50" i="3"/>
  <c r="V49" i="3"/>
  <c r="T49" i="3"/>
  <c r="S49" i="3"/>
  <c r="K49" i="3"/>
  <c r="M49" i="3" s="1"/>
  <c r="I49" i="3"/>
  <c r="F49" i="3"/>
  <c r="V48" i="3"/>
  <c r="T48" i="3"/>
  <c r="S48" i="3"/>
  <c r="K48" i="3"/>
  <c r="M48" i="3" s="1"/>
  <c r="I48" i="3"/>
  <c r="F48" i="3"/>
  <c r="V47" i="3"/>
  <c r="T47" i="3"/>
  <c r="S47" i="3"/>
  <c r="K47" i="3"/>
  <c r="M47" i="3" s="1"/>
  <c r="I47" i="3"/>
  <c r="F47" i="3"/>
  <c r="T46" i="3"/>
  <c r="I46" i="3"/>
  <c r="D46" i="3"/>
  <c r="R45" i="3"/>
  <c r="Q45" i="3"/>
  <c r="P45" i="3"/>
  <c r="N45" i="3"/>
  <c r="O45" i="3" s="1"/>
  <c r="L45" i="3"/>
  <c r="H45" i="3"/>
  <c r="G45" i="3"/>
  <c r="E45" i="3"/>
  <c r="V44" i="3"/>
  <c r="T44" i="3"/>
  <c r="S44" i="3"/>
  <c r="K44" i="3"/>
  <c r="M44" i="3" s="1"/>
  <c r="I44" i="3"/>
  <c r="F44" i="3"/>
  <c r="T43" i="3"/>
  <c r="I43" i="3"/>
  <c r="D43" i="3"/>
  <c r="K43" i="3" s="1"/>
  <c r="M43" i="3" s="1"/>
  <c r="V42" i="3"/>
  <c r="T42" i="3"/>
  <c r="S42" i="3"/>
  <c r="K42" i="3"/>
  <c r="M42" i="3" s="1"/>
  <c r="I42" i="3"/>
  <c r="F42" i="3"/>
  <c r="V41" i="3"/>
  <c r="S41" i="3"/>
  <c r="K41" i="3"/>
  <c r="M41" i="3" s="1"/>
  <c r="I41" i="3"/>
  <c r="T41" i="3" s="1"/>
  <c r="F41" i="3"/>
  <c r="V40" i="3"/>
  <c r="T40" i="3"/>
  <c r="S40" i="3"/>
  <c r="K40" i="3"/>
  <c r="M40" i="3" s="1"/>
  <c r="I40" i="3"/>
  <c r="F40" i="3"/>
  <c r="V39" i="3"/>
  <c r="T39" i="3"/>
  <c r="S39" i="3"/>
  <c r="K39" i="3"/>
  <c r="M39" i="3" s="1"/>
  <c r="I39" i="3"/>
  <c r="F39" i="3"/>
  <c r="R38" i="3"/>
  <c r="Q38" i="3"/>
  <c r="P38" i="3"/>
  <c r="O38" i="3"/>
  <c r="N38" i="3"/>
  <c r="H38" i="3"/>
  <c r="G38" i="3"/>
  <c r="C10" i="3" s="1"/>
  <c r="E38" i="3"/>
  <c r="D38" i="3"/>
  <c r="V37" i="3"/>
  <c r="T37" i="3"/>
  <c r="S37" i="3"/>
  <c r="L37" i="3"/>
  <c r="K37" i="3"/>
  <c r="I37" i="3"/>
  <c r="J37" i="3" s="1"/>
  <c r="V36" i="3"/>
  <c r="T36" i="3"/>
  <c r="S36" i="3"/>
  <c r="L36" i="3"/>
  <c r="K36" i="3"/>
  <c r="I36" i="3"/>
  <c r="J36" i="3" s="1"/>
  <c r="V35" i="3"/>
  <c r="I35" i="3"/>
  <c r="V34" i="3"/>
  <c r="I34" i="3"/>
  <c r="V33" i="3"/>
  <c r="T33" i="3"/>
  <c r="S33" i="3"/>
  <c r="L33" i="3"/>
  <c r="K33" i="3"/>
  <c r="I33" i="3"/>
  <c r="F33" i="3"/>
  <c r="V32" i="3"/>
  <c r="T32" i="3"/>
  <c r="S32" i="3"/>
  <c r="L32" i="3"/>
  <c r="K32" i="3"/>
  <c r="I32" i="3"/>
  <c r="F32" i="3"/>
  <c r="V31" i="3"/>
  <c r="T31" i="3"/>
  <c r="S31" i="3"/>
  <c r="L31" i="3"/>
  <c r="K31" i="3"/>
  <c r="I31" i="3"/>
  <c r="F31" i="3"/>
  <c r="V30" i="3"/>
  <c r="T30" i="3"/>
  <c r="S30" i="3"/>
  <c r="L30" i="3"/>
  <c r="K30" i="3"/>
  <c r="I30" i="3"/>
  <c r="F30" i="3"/>
  <c r="V29" i="3"/>
  <c r="T29" i="3"/>
  <c r="S29" i="3"/>
  <c r="L29" i="3"/>
  <c r="K29" i="3"/>
  <c r="I29" i="3"/>
  <c r="F29" i="3"/>
  <c r="V28" i="3"/>
  <c r="T28" i="3"/>
  <c r="S28" i="3"/>
  <c r="L28" i="3"/>
  <c r="K28" i="3"/>
  <c r="I28" i="3"/>
  <c r="F28" i="3"/>
  <c r="E13" i="3"/>
  <c r="D13" i="3"/>
  <c r="E12" i="3"/>
  <c r="D12" i="3"/>
  <c r="E8" i="3"/>
  <c r="D8" i="3"/>
  <c r="D4" i="3"/>
  <c r="F4" i="3" s="1"/>
  <c r="D3" i="3"/>
  <c r="F3" i="3" s="1"/>
  <c r="AC107" i="6"/>
  <c r="AB107" i="6"/>
  <c r="AA107" i="6"/>
  <c r="Z107" i="6"/>
  <c r="Y107" i="6"/>
  <c r="X107" i="6"/>
  <c r="W107" i="6"/>
  <c r="V107" i="6"/>
  <c r="U107" i="6"/>
  <c r="T107" i="6"/>
  <c r="S107" i="6"/>
  <c r="R107" i="6"/>
  <c r="Q107" i="6"/>
  <c r="P107" i="6"/>
  <c r="O107" i="6"/>
  <c r="N107" i="6"/>
  <c r="M107" i="6"/>
  <c r="L107" i="6"/>
  <c r="K107" i="6"/>
  <c r="J107" i="6"/>
  <c r="I107" i="6"/>
  <c r="H107" i="6"/>
  <c r="G107" i="6"/>
  <c r="F107" i="6"/>
  <c r="E107" i="6"/>
  <c r="D107" i="6"/>
  <c r="C107" i="6"/>
  <c r="D86" i="6"/>
  <c r="D72" i="6"/>
  <c r="AC55" i="6"/>
  <c r="AC81" i="6" s="1"/>
  <c r="AB55" i="6"/>
  <c r="AB58" i="6" s="1"/>
  <c r="AA55" i="6"/>
  <c r="AA96" i="6" s="1"/>
  <c r="Z55" i="6"/>
  <c r="Z77" i="6" s="1"/>
  <c r="Y55" i="6"/>
  <c r="Y62" i="6" s="1"/>
  <c r="X55" i="6"/>
  <c r="W55" i="6"/>
  <c r="W57" i="6" s="1"/>
  <c r="V55" i="6"/>
  <c r="V91" i="6" s="1"/>
  <c r="U55" i="6"/>
  <c r="T55" i="6"/>
  <c r="T78" i="6" s="1"/>
  <c r="S55" i="6"/>
  <c r="S56" i="6" s="1"/>
  <c r="R55" i="6"/>
  <c r="Q55" i="6"/>
  <c r="P55" i="6"/>
  <c r="P61" i="6" s="1"/>
  <c r="O55" i="6"/>
  <c r="O61" i="6" s="1"/>
  <c r="N55" i="6"/>
  <c r="N73" i="6" s="1"/>
  <c r="M55" i="6"/>
  <c r="L55" i="6"/>
  <c r="K55" i="6"/>
  <c r="K74" i="6" s="1"/>
  <c r="J55" i="6"/>
  <c r="J77" i="6" s="1"/>
  <c r="I55" i="6"/>
  <c r="I70" i="6" s="1"/>
  <c r="H55" i="6"/>
  <c r="G55" i="6"/>
  <c r="G88" i="6" s="1"/>
  <c r="F55" i="6"/>
  <c r="F76" i="6" s="1"/>
  <c r="D55" i="6"/>
  <c r="C55" i="6"/>
  <c r="E54" i="6"/>
  <c r="AC51" i="6"/>
  <c r="AB51" i="6"/>
  <c r="AA51" i="6"/>
  <c r="Z51" i="6"/>
  <c r="Y51" i="6"/>
  <c r="X51" i="6"/>
  <c r="W51" i="6"/>
  <c r="V51" i="6"/>
  <c r="T51" i="6"/>
  <c r="S51" i="6"/>
  <c r="R51" i="6"/>
  <c r="P51" i="6"/>
  <c r="O51" i="6"/>
  <c r="N51" i="6"/>
  <c r="M51" i="6"/>
  <c r="K51" i="6"/>
  <c r="J51" i="6"/>
  <c r="I51" i="6"/>
  <c r="G51" i="6"/>
  <c r="E51" i="6" s="1"/>
  <c r="F51" i="6"/>
  <c r="D51" i="6"/>
  <c r="AC50" i="6"/>
  <c r="AB50" i="6"/>
  <c r="AA50" i="6"/>
  <c r="Z50" i="6"/>
  <c r="Y50" i="6"/>
  <c r="X50" i="6"/>
  <c r="W50" i="6"/>
  <c r="V50" i="6"/>
  <c r="T50" i="6"/>
  <c r="S50" i="6"/>
  <c r="R50" i="6"/>
  <c r="P50" i="6"/>
  <c r="O50" i="6"/>
  <c r="N50" i="6"/>
  <c r="M50" i="6"/>
  <c r="K50" i="6"/>
  <c r="J50" i="6"/>
  <c r="I50" i="6"/>
  <c r="G50" i="6"/>
  <c r="E50" i="6" s="1"/>
  <c r="F50" i="6"/>
  <c r="D50" i="6"/>
  <c r="D154" i="6" s="1"/>
  <c r="AC49" i="6"/>
  <c r="AB49" i="6"/>
  <c r="AA49" i="6"/>
  <c r="Z49" i="6"/>
  <c r="Y49" i="6"/>
  <c r="X49" i="6"/>
  <c r="W49" i="6"/>
  <c r="V49" i="6"/>
  <c r="T49" i="6"/>
  <c r="S49" i="6"/>
  <c r="R49" i="6"/>
  <c r="P49" i="6"/>
  <c r="O49" i="6"/>
  <c r="N49" i="6"/>
  <c r="M49" i="6"/>
  <c r="K49" i="6"/>
  <c r="J49" i="6"/>
  <c r="I49" i="6"/>
  <c r="G49" i="6"/>
  <c r="E49" i="6" s="1"/>
  <c r="F49" i="6"/>
  <c r="D49" i="6"/>
  <c r="D153" i="6" s="1"/>
  <c r="AC48" i="6"/>
  <c r="AB48" i="6"/>
  <c r="AA48" i="6"/>
  <c r="Z48" i="6"/>
  <c r="Y48" i="6"/>
  <c r="X48" i="6"/>
  <c r="W48" i="6"/>
  <c r="V48" i="6"/>
  <c r="T48" i="6"/>
  <c r="S48" i="6"/>
  <c r="R48" i="6"/>
  <c r="P48" i="6"/>
  <c r="O48" i="6"/>
  <c r="N48" i="6"/>
  <c r="M48" i="6"/>
  <c r="K48" i="6"/>
  <c r="J48" i="6"/>
  <c r="I48" i="6"/>
  <c r="G48" i="6"/>
  <c r="E48" i="6" s="1"/>
  <c r="F48" i="6"/>
  <c r="D48" i="6"/>
  <c r="D152" i="6" s="1"/>
  <c r="AC47" i="6"/>
  <c r="AB47" i="6"/>
  <c r="AA47" i="6"/>
  <c r="Z47" i="6"/>
  <c r="Y47" i="6"/>
  <c r="X47" i="6"/>
  <c r="W47" i="6"/>
  <c r="V47" i="6"/>
  <c r="T47" i="6"/>
  <c r="S47" i="6"/>
  <c r="R47" i="6"/>
  <c r="P47" i="6"/>
  <c r="O47" i="6"/>
  <c r="N47" i="6"/>
  <c r="M47" i="6"/>
  <c r="K47" i="6"/>
  <c r="J47" i="6"/>
  <c r="I47" i="6"/>
  <c r="G47" i="6"/>
  <c r="E47" i="6" s="1"/>
  <c r="F47" i="6"/>
  <c r="D47" i="6"/>
  <c r="D151" i="6" s="1"/>
  <c r="AC46" i="6"/>
  <c r="AB46" i="6"/>
  <c r="AA46" i="6"/>
  <c r="Z46" i="6"/>
  <c r="Y46" i="6"/>
  <c r="X46" i="6"/>
  <c r="W46" i="6"/>
  <c r="V46" i="6"/>
  <c r="T46" i="6"/>
  <c r="S46" i="6"/>
  <c r="R46" i="6"/>
  <c r="P46" i="6"/>
  <c r="O46" i="6"/>
  <c r="N46" i="6"/>
  <c r="M46" i="6"/>
  <c r="K46" i="6"/>
  <c r="J46" i="6"/>
  <c r="I46" i="6"/>
  <c r="G46" i="6"/>
  <c r="E46" i="6" s="1"/>
  <c r="F46" i="6"/>
  <c r="D46" i="6"/>
  <c r="D150" i="6" s="1"/>
  <c r="AC45" i="6"/>
  <c r="AB45" i="6"/>
  <c r="AA45" i="6"/>
  <c r="Z45" i="6"/>
  <c r="Y45" i="6"/>
  <c r="X45" i="6"/>
  <c r="W45" i="6"/>
  <c r="V45" i="6"/>
  <c r="T45" i="6"/>
  <c r="S45" i="6"/>
  <c r="R45" i="6"/>
  <c r="P45" i="6"/>
  <c r="O45" i="6"/>
  <c r="N45" i="6"/>
  <c r="M45" i="6"/>
  <c r="K45" i="6"/>
  <c r="J45" i="6"/>
  <c r="I45" i="6"/>
  <c r="G45" i="6"/>
  <c r="E45" i="6" s="1"/>
  <c r="F45" i="6"/>
  <c r="D45" i="6"/>
  <c r="D149" i="6" s="1"/>
  <c r="AC44" i="6"/>
  <c r="AB44" i="6"/>
  <c r="AA44" i="6"/>
  <c r="Z44" i="6"/>
  <c r="Y44" i="6"/>
  <c r="X44" i="6"/>
  <c r="W44" i="6"/>
  <c r="V44" i="6"/>
  <c r="T44" i="6"/>
  <c r="S44" i="6"/>
  <c r="R44" i="6"/>
  <c r="P44" i="6"/>
  <c r="O44" i="6"/>
  <c r="N44" i="6"/>
  <c r="M44" i="6"/>
  <c r="K44" i="6"/>
  <c r="J44" i="6"/>
  <c r="I44" i="6"/>
  <c r="G44" i="6"/>
  <c r="E44" i="6" s="1"/>
  <c r="F44" i="6"/>
  <c r="D44" i="6"/>
  <c r="D148" i="6" s="1"/>
  <c r="AC43" i="6"/>
  <c r="AB43" i="6"/>
  <c r="AA43" i="6"/>
  <c r="Z43" i="6"/>
  <c r="Y43" i="6"/>
  <c r="X43" i="6"/>
  <c r="W43" i="6"/>
  <c r="V43" i="6"/>
  <c r="T43" i="6"/>
  <c r="S43" i="6"/>
  <c r="R43" i="6"/>
  <c r="P43" i="6"/>
  <c r="O43" i="6"/>
  <c r="N43" i="6"/>
  <c r="M43" i="6"/>
  <c r="K43" i="6"/>
  <c r="J43" i="6"/>
  <c r="I43" i="6"/>
  <c r="G43" i="6"/>
  <c r="E43" i="6" s="1"/>
  <c r="F43" i="6"/>
  <c r="D43" i="6"/>
  <c r="D147" i="6" s="1"/>
  <c r="AC42" i="6"/>
  <c r="AB42" i="6"/>
  <c r="AA42" i="6"/>
  <c r="Z42" i="6"/>
  <c r="Y42" i="6"/>
  <c r="X42" i="6"/>
  <c r="W42" i="6"/>
  <c r="V42" i="6"/>
  <c r="T42" i="6"/>
  <c r="S42" i="6"/>
  <c r="R42" i="6"/>
  <c r="P42" i="6"/>
  <c r="O42" i="6"/>
  <c r="N42" i="6"/>
  <c r="M42" i="6"/>
  <c r="K42" i="6"/>
  <c r="J42" i="6"/>
  <c r="I42" i="6"/>
  <c r="G42" i="6"/>
  <c r="E42" i="6" s="1"/>
  <c r="F42" i="6"/>
  <c r="D42" i="6"/>
  <c r="D146" i="6" s="1"/>
  <c r="AC41" i="6"/>
  <c r="AB41" i="6"/>
  <c r="AA41" i="6"/>
  <c r="Z41" i="6"/>
  <c r="Y41" i="6"/>
  <c r="X41" i="6"/>
  <c r="W41" i="6"/>
  <c r="V41" i="6"/>
  <c r="T41" i="6"/>
  <c r="S41" i="6"/>
  <c r="R41" i="6"/>
  <c r="P41" i="6"/>
  <c r="O41" i="6"/>
  <c r="N41" i="6"/>
  <c r="M41" i="6"/>
  <c r="K41" i="6"/>
  <c r="J41" i="6"/>
  <c r="I41" i="6"/>
  <c r="G41" i="6"/>
  <c r="E41" i="6" s="1"/>
  <c r="F41" i="6"/>
  <c r="D41" i="6"/>
  <c r="D145" i="6" s="1"/>
  <c r="AC40" i="6"/>
  <c r="AB40" i="6"/>
  <c r="AA40" i="6"/>
  <c r="Z40" i="6"/>
  <c r="Y40" i="6"/>
  <c r="X40" i="6"/>
  <c r="W40" i="6"/>
  <c r="V40" i="6"/>
  <c r="T40" i="6"/>
  <c r="S40" i="6"/>
  <c r="R40" i="6"/>
  <c r="P40" i="6"/>
  <c r="O40" i="6"/>
  <c r="N40" i="6"/>
  <c r="M40" i="6"/>
  <c r="K40" i="6"/>
  <c r="J40" i="6"/>
  <c r="I40" i="6"/>
  <c r="G40" i="6"/>
  <c r="E40" i="6" s="1"/>
  <c r="F40" i="6"/>
  <c r="D40" i="6"/>
  <c r="D144" i="6" s="1"/>
  <c r="AC39" i="6"/>
  <c r="AB39" i="6"/>
  <c r="AA39" i="6"/>
  <c r="Z39" i="6"/>
  <c r="Y39" i="6"/>
  <c r="X39" i="6"/>
  <c r="W39" i="6"/>
  <c r="V39" i="6"/>
  <c r="T39" i="6"/>
  <c r="S39" i="6"/>
  <c r="R39" i="6"/>
  <c r="P39" i="6"/>
  <c r="O39" i="6"/>
  <c r="N39" i="6"/>
  <c r="M39" i="6"/>
  <c r="K39" i="6"/>
  <c r="J39" i="6"/>
  <c r="I39" i="6"/>
  <c r="G39" i="6"/>
  <c r="E39" i="6" s="1"/>
  <c r="F39" i="6"/>
  <c r="D39" i="6"/>
  <c r="D143" i="6" s="1"/>
  <c r="AC38" i="6"/>
  <c r="AB38" i="6"/>
  <c r="AA38" i="6"/>
  <c r="Z38" i="6"/>
  <c r="Y38" i="6"/>
  <c r="X38" i="6"/>
  <c r="W38" i="6"/>
  <c r="V38" i="6"/>
  <c r="T38" i="6"/>
  <c r="S38" i="6"/>
  <c r="R38" i="6"/>
  <c r="P38" i="6"/>
  <c r="O38" i="6"/>
  <c r="N38" i="6"/>
  <c r="M38" i="6"/>
  <c r="K38" i="6"/>
  <c r="J38" i="6"/>
  <c r="I38" i="6"/>
  <c r="G38" i="6"/>
  <c r="E38" i="6" s="1"/>
  <c r="F38" i="6"/>
  <c r="D38" i="6"/>
  <c r="D142" i="6" s="1"/>
  <c r="AC37" i="6"/>
  <c r="AB37" i="6"/>
  <c r="AA37" i="6"/>
  <c r="Z37" i="6"/>
  <c r="Y37" i="6"/>
  <c r="X37" i="6"/>
  <c r="W37" i="6"/>
  <c r="V37" i="6"/>
  <c r="T37" i="6"/>
  <c r="S37" i="6"/>
  <c r="R37" i="6"/>
  <c r="P37" i="6"/>
  <c r="O37" i="6"/>
  <c r="N37" i="6"/>
  <c r="M37" i="6"/>
  <c r="K37" i="6"/>
  <c r="J37" i="6"/>
  <c r="I37" i="6"/>
  <c r="G37" i="6"/>
  <c r="E37" i="6" s="1"/>
  <c r="F37" i="6"/>
  <c r="D37" i="6"/>
  <c r="AC36" i="6"/>
  <c r="AB36" i="6"/>
  <c r="AA36" i="6"/>
  <c r="Z36" i="6"/>
  <c r="Y36" i="6"/>
  <c r="X36" i="6"/>
  <c r="W36" i="6"/>
  <c r="V36" i="6"/>
  <c r="T36" i="6"/>
  <c r="S36" i="6"/>
  <c r="R36" i="6"/>
  <c r="P36" i="6"/>
  <c r="O36" i="6"/>
  <c r="N36" i="6"/>
  <c r="M36" i="6"/>
  <c r="K36" i="6"/>
  <c r="J36" i="6"/>
  <c r="I36" i="6"/>
  <c r="G36" i="6"/>
  <c r="E36" i="6" s="1"/>
  <c r="F36" i="6"/>
  <c r="D36" i="6"/>
  <c r="AC35" i="6"/>
  <c r="AB35" i="6"/>
  <c r="AA35" i="6"/>
  <c r="Z35" i="6"/>
  <c r="Y35" i="6"/>
  <c r="X35" i="6"/>
  <c r="W35" i="6"/>
  <c r="V35" i="6"/>
  <c r="T35" i="6"/>
  <c r="S35" i="6"/>
  <c r="R35" i="6"/>
  <c r="P35" i="6"/>
  <c r="O35" i="6"/>
  <c r="N35" i="6"/>
  <c r="M35" i="6"/>
  <c r="K35" i="6"/>
  <c r="J35" i="6"/>
  <c r="I35" i="6"/>
  <c r="G35" i="6"/>
  <c r="E35" i="6" s="1"/>
  <c r="F35" i="6"/>
  <c r="D35" i="6"/>
  <c r="AC34" i="6"/>
  <c r="AB34" i="6"/>
  <c r="AA34" i="6"/>
  <c r="Z34" i="6"/>
  <c r="Y34" i="6"/>
  <c r="X34" i="6"/>
  <c r="W34" i="6"/>
  <c r="V34" i="6"/>
  <c r="T34" i="6"/>
  <c r="S34" i="6"/>
  <c r="R34" i="6"/>
  <c r="P34" i="6"/>
  <c r="O34" i="6"/>
  <c r="N34" i="6"/>
  <c r="M34" i="6"/>
  <c r="K34" i="6"/>
  <c r="J34" i="6"/>
  <c r="I34" i="6"/>
  <c r="G34" i="6"/>
  <c r="E34" i="6" s="1"/>
  <c r="F34" i="6"/>
  <c r="D34" i="6"/>
  <c r="AC33" i="6"/>
  <c r="AB33" i="6"/>
  <c r="AA33" i="6"/>
  <c r="Z33" i="6"/>
  <c r="Y33" i="6"/>
  <c r="X33" i="6"/>
  <c r="W33" i="6"/>
  <c r="V33" i="6"/>
  <c r="T33" i="6"/>
  <c r="S33" i="6"/>
  <c r="R33" i="6"/>
  <c r="P33" i="6"/>
  <c r="O33" i="6"/>
  <c r="N33" i="6"/>
  <c r="M33" i="6"/>
  <c r="K33" i="6"/>
  <c r="J33" i="6"/>
  <c r="I33" i="6"/>
  <c r="G33" i="6"/>
  <c r="E33" i="6" s="1"/>
  <c r="F33" i="6"/>
  <c r="D33" i="6"/>
  <c r="AC32" i="6"/>
  <c r="AB32" i="6"/>
  <c r="AA32" i="6"/>
  <c r="Z32" i="6"/>
  <c r="Y32" i="6"/>
  <c r="X32" i="6"/>
  <c r="W32" i="6"/>
  <c r="V32" i="6"/>
  <c r="T32" i="6"/>
  <c r="S32" i="6"/>
  <c r="R32" i="6"/>
  <c r="P32" i="6"/>
  <c r="O32" i="6"/>
  <c r="N32" i="6"/>
  <c r="M32" i="6"/>
  <c r="K32" i="6"/>
  <c r="J32" i="6"/>
  <c r="I32" i="6"/>
  <c r="G32" i="6"/>
  <c r="E32" i="6" s="1"/>
  <c r="F32" i="6"/>
  <c r="D32" i="6"/>
  <c r="AC31" i="6"/>
  <c r="AB31" i="6"/>
  <c r="AA31" i="6"/>
  <c r="Z31" i="6"/>
  <c r="Y31" i="6"/>
  <c r="X31" i="6"/>
  <c r="W31" i="6"/>
  <c r="V31" i="6"/>
  <c r="T31" i="6"/>
  <c r="S31" i="6"/>
  <c r="R31" i="6"/>
  <c r="P31" i="6"/>
  <c r="O31" i="6"/>
  <c r="N31" i="6"/>
  <c r="M31" i="6"/>
  <c r="K31" i="6"/>
  <c r="J31" i="6"/>
  <c r="I31" i="6"/>
  <c r="G31" i="6"/>
  <c r="E31" i="6" s="1"/>
  <c r="F31" i="6"/>
  <c r="D31" i="6"/>
  <c r="AC30" i="6"/>
  <c r="AB30" i="6"/>
  <c r="AA30" i="6"/>
  <c r="Z30" i="6"/>
  <c r="Y30" i="6"/>
  <c r="X30" i="6"/>
  <c r="W30" i="6"/>
  <c r="V30" i="6"/>
  <c r="T30" i="6"/>
  <c r="S30" i="6"/>
  <c r="R30" i="6"/>
  <c r="P30" i="6"/>
  <c r="O30" i="6"/>
  <c r="N30" i="6"/>
  <c r="M30" i="6"/>
  <c r="K30" i="6"/>
  <c r="J30" i="6"/>
  <c r="I30" i="6"/>
  <c r="G30" i="6"/>
  <c r="E30" i="6" s="1"/>
  <c r="F30" i="6"/>
  <c r="D30" i="6"/>
  <c r="AC29" i="6"/>
  <c r="AB29" i="6"/>
  <c r="AA29" i="6"/>
  <c r="Z29" i="6"/>
  <c r="Y29" i="6"/>
  <c r="X29" i="6"/>
  <c r="W29" i="6"/>
  <c r="V29" i="6"/>
  <c r="T29" i="6"/>
  <c r="S29" i="6"/>
  <c r="R29" i="6"/>
  <c r="P29" i="6"/>
  <c r="O29" i="6"/>
  <c r="N29" i="6"/>
  <c r="M29" i="6"/>
  <c r="K29" i="6"/>
  <c r="J29" i="6"/>
  <c r="I29" i="6"/>
  <c r="G29" i="6"/>
  <c r="E29" i="6" s="1"/>
  <c r="F29" i="6"/>
  <c r="D29" i="6"/>
  <c r="AC28" i="6"/>
  <c r="AB28" i="6"/>
  <c r="AA28" i="6"/>
  <c r="Z28" i="6"/>
  <c r="Y28" i="6"/>
  <c r="X28" i="6"/>
  <c r="W28" i="6"/>
  <c r="V28" i="6"/>
  <c r="T28" i="6"/>
  <c r="S28" i="6"/>
  <c r="R28" i="6"/>
  <c r="P28" i="6"/>
  <c r="O28" i="6"/>
  <c r="N28" i="6"/>
  <c r="M28" i="6"/>
  <c r="K28" i="6"/>
  <c r="J28" i="6"/>
  <c r="I28" i="6"/>
  <c r="G28" i="6"/>
  <c r="E28" i="6" s="1"/>
  <c r="F28" i="6"/>
  <c r="D28" i="6"/>
  <c r="AC27" i="6"/>
  <c r="AB27" i="6"/>
  <c r="AA27" i="6"/>
  <c r="Z27" i="6"/>
  <c r="Y27" i="6"/>
  <c r="X27" i="6"/>
  <c r="W27" i="6"/>
  <c r="V27" i="6"/>
  <c r="T27" i="6"/>
  <c r="S27" i="6"/>
  <c r="R27" i="6"/>
  <c r="P27" i="6"/>
  <c r="O27" i="6"/>
  <c r="N27" i="6"/>
  <c r="M27" i="6"/>
  <c r="K27" i="6"/>
  <c r="J27" i="6"/>
  <c r="I27" i="6"/>
  <c r="G27" i="6"/>
  <c r="E27" i="6" s="1"/>
  <c r="F27" i="6"/>
  <c r="D27" i="6"/>
  <c r="AC26" i="6"/>
  <c r="AB26" i="6"/>
  <c r="AA26" i="6"/>
  <c r="Z26" i="6"/>
  <c r="Y26" i="6"/>
  <c r="X26" i="6"/>
  <c r="W26" i="6"/>
  <c r="V26" i="6"/>
  <c r="T26" i="6"/>
  <c r="S26" i="6"/>
  <c r="R26" i="6"/>
  <c r="P26" i="6"/>
  <c r="O26" i="6"/>
  <c r="N26" i="6"/>
  <c r="M26" i="6"/>
  <c r="K26" i="6"/>
  <c r="J26" i="6"/>
  <c r="I26" i="6"/>
  <c r="G26" i="6"/>
  <c r="E26" i="6" s="1"/>
  <c r="F26" i="6"/>
  <c r="D26" i="6"/>
  <c r="AC25" i="6"/>
  <c r="AB25" i="6"/>
  <c r="AA25" i="6"/>
  <c r="Z25" i="6"/>
  <c r="Y25" i="6"/>
  <c r="X25" i="6"/>
  <c r="W25" i="6"/>
  <c r="V25" i="6"/>
  <c r="T25" i="6"/>
  <c r="S25" i="6"/>
  <c r="R25" i="6"/>
  <c r="P25" i="6"/>
  <c r="O25" i="6"/>
  <c r="N25" i="6"/>
  <c r="M25" i="6"/>
  <c r="K25" i="6"/>
  <c r="J25" i="6"/>
  <c r="I25" i="6"/>
  <c r="G25" i="6"/>
  <c r="E25" i="6" s="1"/>
  <c r="F25" i="6"/>
  <c r="D25" i="6"/>
  <c r="AC24" i="6"/>
  <c r="AB24" i="6"/>
  <c r="AA24" i="6"/>
  <c r="Z24" i="6"/>
  <c r="Y24" i="6"/>
  <c r="X24" i="6"/>
  <c r="W24" i="6"/>
  <c r="V24" i="6"/>
  <c r="T24" i="6"/>
  <c r="S24" i="6"/>
  <c r="R24" i="6"/>
  <c r="P24" i="6"/>
  <c r="O24" i="6"/>
  <c r="N24" i="6"/>
  <c r="M24" i="6"/>
  <c r="K24" i="6"/>
  <c r="J24" i="6"/>
  <c r="I24" i="6"/>
  <c r="G24" i="6"/>
  <c r="E24" i="6" s="1"/>
  <c r="F24" i="6"/>
  <c r="D24" i="6"/>
  <c r="AC23" i="6"/>
  <c r="AB23" i="6"/>
  <c r="AA23" i="6"/>
  <c r="Z23" i="6"/>
  <c r="Y23" i="6"/>
  <c r="X23" i="6"/>
  <c r="W23" i="6"/>
  <c r="V23" i="6"/>
  <c r="T23" i="6"/>
  <c r="S23" i="6"/>
  <c r="R23" i="6"/>
  <c r="P23" i="6"/>
  <c r="O23" i="6"/>
  <c r="N23" i="6"/>
  <c r="M23" i="6"/>
  <c r="K23" i="6"/>
  <c r="J23" i="6"/>
  <c r="I23" i="6"/>
  <c r="G23" i="6"/>
  <c r="E23" i="6" s="1"/>
  <c r="F23" i="6"/>
  <c r="D23" i="6"/>
  <c r="AC22" i="6"/>
  <c r="AB22" i="6"/>
  <c r="AA22" i="6"/>
  <c r="Z22" i="6"/>
  <c r="Y22" i="6"/>
  <c r="X22" i="6"/>
  <c r="W22" i="6"/>
  <c r="V22" i="6"/>
  <c r="T22" i="6"/>
  <c r="S22" i="6"/>
  <c r="R22" i="6"/>
  <c r="P22" i="6"/>
  <c r="O22" i="6"/>
  <c r="N22" i="6"/>
  <c r="M22" i="6"/>
  <c r="K22" i="6"/>
  <c r="J22" i="6"/>
  <c r="I22" i="6"/>
  <c r="G22" i="6"/>
  <c r="E22" i="6" s="1"/>
  <c r="F22" i="6"/>
  <c r="D22" i="6"/>
  <c r="AC21" i="6"/>
  <c r="AB21" i="6"/>
  <c r="AA21" i="6"/>
  <c r="Z21" i="6"/>
  <c r="Y21" i="6"/>
  <c r="X21" i="6"/>
  <c r="W21" i="6"/>
  <c r="V21" i="6"/>
  <c r="T21" i="6"/>
  <c r="S21" i="6"/>
  <c r="R21" i="6"/>
  <c r="P21" i="6"/>
  <c r="O21" i="6"/>
  <c r="N21" i="6"/>
  <c r="M21" i="6"/>
  <c r="K21" i="6"/>
  <c r="J21" i="6"/>
  <c r="I21" i="6"/>
  <c r="G21" i="6"/>
  <c r="E21" i="6" s="1"/>
  <c r="F21" i="6"/>
  <c r="D21" i="6"/>
  <c r="AC20" i="6"/>
  <c r="AB20" i="6"/>
  <c r="AA20" i="6"/>
  <c r="Z20" i="6"/>
  <c r="Y20" i="6"/>
  <c r="X20" i="6"/>
  <c r="W20" i="6"/>
  <c r="V20" i="6"/>
  <c r="T20" i="6"/>
  <c r="S20" i="6"/>
  <c r="R20" i="6"/>
  <c r="P20" i="6"/>
  <c r="O20" i="6"/>
  <c r="N20" i="6"/>
  <c r="M20" i="6"/>
  <c r="K20" i="6"/>
  <c r="J20" i="6"/>
  <c r="I20" i="6"/>
  <c r="G20" i="6"/>
  <c r="E20" i="6" s="1"/>
  <c r="F20" i="6"/>
  <c r="D20" i="6"/>
  <c r="AC19" i="6"/>
  <c r="AB19" i="6"/>
  <c r="AA19" i="6"/>
  <c r="Z19" i="6"/>
  <c r="Y19" i="6"/>
  <c r="X19" i="6"/>
  <c r="W19" i="6"/>
  <c r="V19" i="6"/>
  <c r="T19" i="6"/>
  <c r="S19" i="6"/>
  <c r="R19" i="6"/>
  <c r="P19" i="6"/>
  <c r="O19" i="6"/>
  <c r="N19" i="6"/>
  <c r="M19" i="6"/>
  <c r="K19" i="6"/>
  <c r="J19" i="6"/>
  <c r="I19" i="6"/>
  <c r="G19" i="6"/>
  <c r="E19" i="6" s="1"/>
  <c r="F19" i="6"/>
  <c r="D19" i="6"/>
  <c r="D123" i="6" s="1"/>
  <c r="AC18" i="6"/>
  <c r="AB18" i="6"/>
  <c r="AA18" i="6"/>
  <c r="Z18" i="6"/>
  <c r="Y18" i="6"/>
  <c r="X18" i="6"/>
  <c r="W18" i="6"/>
  <c r="V18" i="6"/>
  <c r="T18" i="6"/>
  <c r="S18" i="6"/>
  <c r="R18" i="6"/>
  <c r="P18" i="6"/>
  <c r="O18" i="6"/>
  <c r="N18" i="6"/>
  <c r="M18" i="6"/>
  <c r="K18" i="6"/>
  <c r="J18" i="6"/>
  <c r="I18" i="6"/>
  <c r="G18" i="6"/>
  <c r="E18" i="6" s="1"/>
  <c r="F18" i="6"/>
  <c r="D18" i="6"/>
  <c r="D122" i="6" s="1"/>
  <c r="AC17" i="6"/>
  <c r="AB17" i="6"/>
  <c r="AA17" i="6"/>
  <c r="Z17" i="6"/>
  <c r="Y17" i="6"/>
  <c r="X17" i="6"/>
  <c r="W17" i="6"/>
  <c r="V17" i="6"/>
  <c r="T17" i="6"/>
  <c r="S17" i="6"/>
  <c r="R17" i="6"/>
  <c r="P17" i="6"/>
  <c r="O17" i="6"/>
  <c r="N17" i="6"/>
  <c r="M17" i="6"/>
  <c r="K17" i="6"/>
  <c r="J17" i="6"/>
  <c r="I17" i="6"/>
  <c r="G17" i="6"/>
  <c r="F17" i="6"/>
  <c r="D17" i="6"/>
  <c r="D121" i="6" s="1"/>
  <c r="AC16" i="6"/>
  <c r="AB16" i="6"/>
  <c r="AA16" i="6"/>
  <c r="Z16" i="6"/>
  <c r="Y16" i="6"/>
  <c r="X16" i="6"/>
  <c r="W16" i="6"/>
  <c r="V16" i="6"/>
  <c r="T16" i="6"/>
  <c r="S16" i="6"/>
  <c r="R16" i="6"/>
  <c r="P16" i="6"/>
  <c r="O16" i="6"/>
  <c r="N16" i="6"/>
  <c r="M16" i="6"/>
  <c r="K16" i="6"/>
  <c r="J16" i="6"/>
  <c r="I16" i="6"/>
  <c r="G16" i="6"/>
  <c r="E16" i="6" s="1"/>
  <c r="F16" i="6"/>
  <c r="D16" i="6"/>
  <c r="D120" i="6" s="1"/>
  <c r="AC15" i="6"/>
  <c r="AB15" i="6"/>
  <c r="AA15" i="6"/>
  <c r="Z15" i="6"/>
  <c r="Y15" i="6"/>
  <c r="X15" i="6"/>
  <c r="W15" i="6"/>
  <c r="V15" i="6"/>
  <c r="T15" i="6"/>
  <c r="S15" i="6"/>
  <c r="R15" i="6"/>
  <c r="P15" i="6"/>
  <c r="O15" i="6"/>
  <c r="N15" i="6"/>
  <c r="M15" i="6"/>
  <c r="K15" i="6"/>
  <c r="J15" i="6"/>
  <c r="I15" i="6"/>
  <c r="G15" i="6"/>
  <c r="E15" i="6" s="1"/>
  <c r="F15" i="6"/>
  <c r="D15" i="6"/>
  <c r="AC14" i="6"/>
  <c r="AB14" i="6"/>
  <c r="AA14" i="6"/>
  <c r="Z14" i="6"/>
  <c r="Y14" i="6"/>
  <c r="X14" i="6"/>
  <c r="W14" i="6"/>
  <c r="V14" i="6"/>
  <c r="T14" i="6"/>
  <c r="S14" i="6"/>
  <c r="R14" i="6"/>
  <c r="P14" i="6"/>
  <c r="O14" i="6"/>
  <c r="N14" i="6"/>
  <c r="M14" i="6"/>
  <c r="K14" i="6"/>
  <c r="J14" i="6"/>
  <c r="I14" i="6"/>
  <c r="G14" i="6"/>
  <c r="E14" i="6" s="1"/>
  <c r="F14" i="6"/>
  <c r="D14" i="6"/>
  <c r="AC13" i="6"/>
  <c r="AB13" i="6"/>
  <c r="AA13" i="6"/>
  <c r="Z13" i="6"/>
  <c r="Y13" i="6"/>
  <c r="X13" i="6"/>
  <c r="W13" i="6"/>
  <c r="V13" i="6"/>
  <c r="T13" i="6"/>
  <c r="S13" i="6"/>
  <c r="R13" i="6"/>
  <c r="P13" i="6"/>
  <c r="O13" i="6"/>
  <c r="N13" i="6"/>
  <c r="M13" i="6"/>
  <c r="K13" i="6"/>
  <c r="J13" i="6"/>
  <c r="I13" i="6"/>
  <c r="G13" i="6"/>
  <c r="E13" i="6" s="1"/>
  <c r="F13" i="6"/>
  <c r="D13" i="6"/>
  <c r="D117" i="6" s="1"/>
  <c r="AC12" i="6"/>
  <c r="AB12" i="6"/>
  <c r="AA12" i="6"/>
  <c r="Z12" i="6"/>
  <c r="Y12" i="6"/>
  <c r="X12" i="6"/>
  <c r="W12" i="6"/>
  <c r="V12" i="6"/>
  <c r="T12" i="6"/>
  <c r="S12" i="6"/>
  <c r="R12" i="6"/>
  <c r="P12" i="6"/>
  <c r="O12" i="6"/>
  <c r="N12" i="6"/>
  <c r="M12" i="6"/>
  <c r="K12" i="6"/>
  <c r="J12" i="6"/>
  <c r="I12" i="6"/>
  <c r="G12" i="6"/>
  <c r="E12" i="6" s="1"/>
  <c r="F12" i="6"/>
  <c r="D12" i="6"/>
  <c r="D116" i="6" s="1"/>
  <c r="AC11" i="6"/>
  <c r="AB11" i="6"/>
  <c r="AA11" i="6"/>
  <c r="Z11" i="6"/>
  <c r="Y11" i="6"/>
  <c r="X11" i="6"/>
  <c r="W11" i="6"/>
  <c r="V11" i="6"/>
  <c r="T11" i="6"/>
  <c r="S11" i="6"/>
  <c r="R11" i="6"/>
  <c r="P11" i="6"/>
  <c r="O11" i="6"/>
  <c r="N11" i="6"/>
  <c r="M11" i="6"/>
  <c r="K11" i="6"/>
  <c r="J11" i="6"/>
  <c r="I11" i="6"/>
  <c r="G11" i="6"/>
  <c r="E11" i="6" s="1"/>
  <c r="F11" i="6"/>
  <c r="D11" i="6"/>
  <c r="D115" i="6" s="1"/>
  <c r="AC10" i="6"/>
  <c r="AB10" i="6"/>
  <c r="AA10" i="6"/>
  <c r="Z10" i="6"/>
  <c r="Y10" i="6"/>
  <c r="X10" i="6"/>
  <c r="W10" i="6"/>
  <c r="V10" i="6"/>
  <c r="T10" i="6"/>
  <c r="S10" i="6"/>
  <c r="R10" i="6"/>
  <c r="P10" i="6"/>
  <c r="O10" i="6"/>
  <c r="N10" i="6"/>
  <c r="M10" i="6"/>
  <c r="K10" i="6"/>
  <c r="J10" i="6"/>
  <c r="I10" i="6"/>
  <c r="G10" i="6"/>
  <c r="E10" i="6" s="1"/>
  <c r="F10" i="6"/>
  <c r="D10" i="6"/>
  <c r="D114" i="6" s="1"/>
  <c r="AC9" i="6"/>
  <c r="AB9" i="6"/>
  <c r="AA9" i="6"/>
  <c r="Z9" i="6"/>
  <c r="Y9" i="6"/>
  <c r="X9" i="6"/>
  <c r="W9" i="6"/>
  <c r="V9" i="6"/>
  <c r="T9" i="6"/>
  <c r="S9" i="6"/>
  <c r="R9" i="6"/>
  <c r="P9" i="6"/>
  <c r="O9" i="6"/>
  <c r="N9" i="6"/>
  <c r="M9" i="6"/>
  <c r="K9" i="6"/>
  <c r="J9" i="6"/>
  <c r="I9" i="6"/>
  <c r="G9" i="6"/>
  <c r="E9" i="6" s="1"/>
  <c r="F9" i="6"/>
  <c r="D9" i="6"/>
  <c r="D113" i="6" s="1"/>
  <c r="AC8" i="6"/>
  <c r="AB8" i="6"/>
  <c r="AA8" i="6"/>
  <c r="Z8" i="6"/>
  <c r="Y8" i="6"/>
  <c r="X8" i="6"/>
  <c r="W8" i="6"/>
  <c r="V8" i="6"/>
  <c r="T8" i="6"/>
  <c r="S8" i="6"/>
  <c r="R8" i="6"/>
  <c r="P8" i="6"/>
  <c r="O8" i="6"/>
  <c r="N8" i="6"/>
  <c r="M8" i="6"/>
  <c r="K8" i="6"/>
  <c r="J8" i="6"/>
  <c r="I8" i="6"/>
  <c r="G8" i="6"/>
  <c r="F8" i="6"/>
  <c r="D8" i="6"/>
  <c r="D112" i="6" s="1"/>
  <c r="AC7" i="6"/>
  <c r="AB7" i="6"/>
  <c r="AA7" i="6"/>
  <c r="Z7" i="6"/>
  <c r="Y7" i="6"/>
  <c r="X7" i="6"/>
  <c r="W7" i="6"/>
  <c r="V7" i="6"/>
  <c r="T7" i="6"/>
  <c r="S7" i="6"/>
  <c r="R7" i="6"/>
  <c r="P7" i="6"/>
  <c r="O7" i="6"/>
  <c r="N7" i="6"/>
  <c r="M7" i="6"/>
  <c r="K7" i="6"/>
  <c r="J7" i="6"/>
  <c r="I7" i="6"/>
  <c r="G7" i="6"/>
  <c r="E7" i="6" s="1"/>
  <c r="F7" i="6"/>
  <c r="D7" i="6"/>
  <c r="D111" i="6" s="1"/>
  <c r="AC6" i="6"/>
  <c r="AB6" i="6"/>
  <c r="AA6" i="6"/>
  <c r="Z6" i="6"/>
  <c r="Y6" i="6"/>
  <c r="X6" i="6"/>
  <c r="W6" i="6"/>
  <c r="V6" i="6"/>
  <c r="T6" i="6"/>
  <c r="S6" i="6"/>
  <c r="R6" i="6"/>
  <c r="P6" i="6"/>
  <c r="O6" i="6"/>
  <c r="N6" i="6"/>
  <c r="M6" i="6"/>
  <c r="K6" i="6"/>
  <c r="J6" i="6"/>
  <c r="I6" i="6"/>
  <c r="G6" i="6"/>
  <c r="E6" i="6" s="1"/>
  <c r="F6" i="6"/>
  <c r="D6" i="6"/>
  <c r="D110" i="6" s="1"/>
  <c r="AC5" i="6"/>
  <c r="AB5" i="6"/>
  <c r="AA5" i="6"/>
  <c r="Z5" i="6"/>
  <c r="Y5" i="6"/>
  <c r="X5" i="6"/>
  <c r="W5" i="6"/>
  <c r="V5" i="6"/>
  <c r="T5" i="6"/>
  <c r="S5" i="6"/>
  <c r="R5" i="6"/>
  <c r="P5" i="6"/>
  <c r="O5" i="6"/>
  <c r="N5" i="6"/>
  <c r="M5" i="6"/>
  <c r="K5" i="6"/>
  <c r="J5" i="6"/>
  <c r="I5" i="6"/>
  <c r="G5" i="6"/>
  <c r="E5" i="6" s="1"/>
  <c r="F5" i="6"/>
  <c r="D5" i="6"/>
  <c r="D109" i="6" s="1"/>
  <c r="AC4" i="6"/>
  <c r="AB4" i="6"/>
  <c r="AA4" i="6"/>
  <c r="Z4" i="6"/>
  <c r="Y4" i="6"/>
  <c r="X4" i="6"/>
  <c r="W4" i="6"/>
  <c r="V4" i="6"/>
  <c r="T4" i="6"/>
  <c r="S4" i="6"/>
  <c r="R4" i="6"/>
  <c r="P4" i="6"/>
  <c r="O4" i="6"/>
  <c r="N4" i="6"/>
  <c r="M4" i="6"/>
  <c r="K4" i="6"/>
  <c r="J4" i="6"/>
  <c r="I4" i="6"/>
  <c r="G4" i="6"/>
  <c r="E4" i="6" s="1"/>
  <c r="F4" i="6"/>
  <c r="D4" i="6"/>
  <c r="S128" i="2"/>
  <c r="D128" i="2"/>
  <c r="C128" i="2"/>
  <c r="B128" i="2"/>
  <c r="AB93" i="2"/>
  <c r="AB128" i="2" s="1"/>
  <c r="AA93" i="2"/>
  <c r="AA128" i="2" s="1"/>
  <c r="Z93" i="2"/>
  <c r="Z128" i="2" s="1"/>
  <c r="Y93" i="2"/>
  <c r="Y128" i="2" s="1"/>
  <c r="X93" i="2"/>
  <c r="X128" i="2" s="1"/>
  <c r="W93" i="2"/>
  <c r="W128" i="2" s="1"/>
  <c r="V93" i="2"/>
  <c r="V128" i="2" s="1"/>
  <c r="U93" i="2"/>
  <c r="U128" i="2" s="1"/>
  <c r="R93" i="2"/>
  <c r="R128" i="2" s="1"/>
  <c r="Q93" i="2"/>
  <c r="O93" i="2"/>
  <c r="O128" i="2" s="1"/>
  <c r="N93" i="2"/>
  <c r="N128" i="2" s="1"/>
  <c r="M93" i="2"/>
  <c r="M128" i="2" s="1"/>
  <c r="L93" i="2"/>
  <c r="L128" i="2" s="1"/>
  <c r="J93" i="2"/>
  <c r="J128" i="2" s="1"/>
  <c r="I93" i="2"/>
  <c r="I128" i="2" s="1"/>
  <c r="H93" i="2"/>
  <c r="H128" i="2" s="1"/>
  <c r="F93" i="2"/>
  <c r="F128" i="2" s="1"/>
  <c r="E93" i="2"/>
  <c r="E128" i="2" s="1"/>
  <c r="AB66" i="2"/>
  <c r="AA66" i="2"/>
  <c r="Z66" i="2"/>
  <c r="Y66" i="2"/>
  <c r="X66" i="2"/>
  <c r="W66" i="2"/>
  <c r="V66" i="2"/>
  <c r="U66" i="2"/>
  <c r="T66" i="2"/>
  <c r="S66" i="2"/>
  <c r="R66" i="2"/>
  <c r="Q66" i="2"/>
  <c r="P66" i="2"/>
  <c r="O66" i="2"/>
  <c r="N66" i="2"/>
  <c r="M66" i="2"/>
  <c r="L66" i="2"/>
  <c r="K66" i="2"/>
  <c r="J66" i="2"/>
  <c r="I66" i="2"/>
  <c r="H66" i="2"/>
  <c r="G66" i="2"/>
  <c r="F66" i="2"/>
  <c r="E66" i="2"/>
  <c r="D66" i="2"/>
  <c r="C66" i="2"/>
  <c r="B66" i="2"/>
  <c r="AB62" i="2"/>
  <c r="AA62" i="2"/>
  <c r="Z62" i="2"/>
  <c r="Y62" i="2"/>
  <c r="X62" i="2"/>
  <c r="W62" i="2"/>
  <c r="V62" i="2"/>
  <c r="U62" i="2"/>
  <c r="S62" i="2"/>
  <c r="R62" i="2"/>
  <c r="Q62" i="2"/>
  <c r="O62" i="2"/>
  <c r="N62" i="2"/>
  <c r="M62" i="2"/>
  <c r="L62" i="2"/>
  <c r="J62" i="2"/>
  <c r="I62" i="2"/>
  <c r="H62" i="2"/>
  <c r="F62" i="2"/>
  <c r="AB61" i="2"/>
  <c r="AA61" i="2"/>
  <c r="Z61" i="2"/>
  <c r="Y61" i="2"/>
  <c r="X61" i="2"/>
  <c r="W61" i="2"/>
  <c r="V61" i="2"/>
  <c r="U61" i="2"/>
  <c r="S61" i="2"/>
  <c r="R61" i="2"/>
  <c r="Q61" i="2"/>
  <c r="O61" i="2"/>
  <c r="N61" i="2"/>
  <c r="M61" i="2"/>
  <c r="L61" i="2"/>
  <c r="J61" i="2"/>
  <c r="I61" i="2"/>
  <c r="H61" i="2"/>
  <c r="F61" i="2"/>
  <c r="E61" i="2"/>
  <c r="AB60" i="2"/>
  <c r="AA60" i="2"/>
  <c r="Z60" i="2"/>
  <c r="Y60" i="2"/>
  <c r="X60" i="2"/>
  <c r="W60" i="2"/>
  <c r="V60" i="2"/>
  <c r="U60" i="2"/>
  <c r="S60" i="2"/>
  <c r="R60" i="2"/>
  <c r="Q60" i="2"/>
  <c r="O60" i="2"/>
  <c r="N60" i="2"/>
  <c r="M60" i="2"/>
  <c r="L60" i="2"/>
  <c r="J60" i="2"/>
  <c r="I60" i="2"/>
  <c r="H60" i="2"/>
  <c r="F60" i="2"/>
  <c r="AB59" i="2"/>
  <c r="AA59" i="2"/>
  <c r="Z59" i="2"/>
  <c r="Y59" i="2"/>
  <c r="X59" i="2"/>
  <c r="W59" i="2"/>
  <c r="V59" i="2"/>
  <c r="U59" i="2"/>
  <c r="S59" i="2"/>
  <c r="R59" i="2"/>
  <c r="Q59" i="2"/>
  <c r="O59" i="2"/>
  <c r="N59" i="2"/>
  <c r="M59" i="2"/>
  <c r="L59" i="2"/>
  <c r="J59" i="2"/>
  <c r="I59" i="2"/>
  <c r="H59" i="2"/>
  <c r="F59" i="2"/>
  <c r="AB58" i="2"/>
  <c r="AA58" i="2"/>
  <c r="Z58" i="2"/>
  <c r="Y58" i="2"/>
  <c r="X58" i="2"/>
  <c r="W58" i="2"/>
  <c r="V58" i="2"/>
  <c r="U58" i="2"/>
  <c r="S58" i="2"/>
  <c r="R58" i="2"/>
  <c r="Q58" i="2"/>
  <c r="O58" i="2"/>
  <c r="N58" i="2"/>
  <c r="M58" i="2"/>
  <c r="L58" i="2"/>
  <c r="J58" i="2"/>
  <c r="I58" i="2"/>
  <c r="H58" i="2"/>
  <c r="F58" i="2"/>
  <c r="AB57" i="2"/>
  <c r="AA57" i="2"/>
  <c r="Z57" i="2"/>
  <c r="Y57" i="2"/>
  <c r="X57" i="2"/>
  <c r="W57" i="2"/>
  <c r="V57" i="2"/>
  <c r="U57" i="2"/>
  <c r="S57" i="2"/>
  <c r="R57" i="2"/>
  <c r="Q57" i="2"/>
  <c r="O57" i="2"/>
  <c r="N57" i="2"/>
  <c r="M57" i="2"/>
  <c r="L57" i="2"/>
  <c r="J57" i="2"/>
  <c r="I57" i="2"/>
  <c r="H57" i="2"/>
  <c r="F57" i="2"/>
  <c r="E57" i="2"/>
  <c r="AB56" i="2"/>
  <c r="AA56" i="2"/>
  <c r="Z56" i="2"/>
  <c r="Y56" i="2"/>
  <c r="X56" i="2"/>
  <c r="W56" i="2"/>
  <c r="V56" i="2"/>
  <c r="U56" i="2"/>
  <c r="S56" i="2"/>
  <c r="R56" i="2"/>
  <c r="Q56" i="2"/>
  <c r="O56" i="2"/>
  <c r="N56" i="2"/>
  <c r="M56" i="2"/>
  <c r="L56" i="2"/>
  <c r="J56" i="2"/>
  <c r="I56" i="2"/>
  <c r="H56" i="2"/>
  <c r="F56" i="2"/>
  <c r="E56" i="2"/>
  <c r="AB55" i="2"/>
  <c r="AA55" i="2"/>
  <c r="Z55" i="2"/>
  <c r="Y55" i="2"/>
  <c r="X55" i="2"/>
  <c r="W55" i="2"/>
  <c r="V55" i="2"/>
  <c r="U55" i="2"/>
  <c r="S55" i="2"/>
  <c r="R55" i="2"/>
  <c r="Q55" i="2"/>
  <c r="O55" i="2"/>
  <c r="N55" i="2"/>
  <c r="M55" i="2"/>
  <c r="L55" i="2"/>
  <c r="J55" i="2"/>
  <c r="I55" i="2"/>
  <c r="F55" i="2"/>
  <c r="AB54" i="2"/>
  <c r="AA54" i="2"/>
  <c r="Z54" i="2"/>
  <c r="Y54" i="2"/>
  <c r="X54" i="2"/>
  <c r="W54" i="2"/>
  <c r="V54" i="2"/>
  <c r="U54" i="2"/>
  <c r="S54" i="2"/>
  <c r="R54" i="2"/>
  <c r="Q54" i="2"/>
  <c r="O54" i="2"/>
  <c r="N54" i="2"/>
  <c r="M54" i="2"/>
  <c r="L54" i="2"/>
  <c r="J54" i="2"/>
  <c r="I54" i="2"/>
  <c r="H54" i="2"/>
  <c r="F54" i="2"/>
  <c r="AB53" i="2"/>
  <c r="AA53" i="2"/>
  <c r="Z53" i="2"/>
  <c r="Y53" i="2"/>
  <c r="X53" i="2"/>
  <c r="W53" i="2"/>
  <c r="V53" i="2"/>
  <c r="U53" i="2"/>
  <c r="S53" i="2"/>
  <c r="R53" i="2"/>
  <c r="Q53" i="2"/>
  <c r="O53" i="2"/>
  <c r="N53" i="2"/>
  <c r="M53" i="2"/>
  <c r="L53" i="2"/>
  <c r="J53" i="2"/>
  <c r="I53" i="2"/>
  <c r="H53" i="2"/>
  <c r="F53" i="2"/>
  <c r="AB52" i="2"/>
  <c r="AA52" i="2"/>
  <c r="Z52" i="2"/>
  <c r="Y52" i="2"/>
  <c r="X52" i="2"/>
  <c r="W52" i="2"/>
  <c r="V52" i="2"/>
  <c r="U52" i="2"/>
  <c r="S52" i="2"/>
  <c r="R52" i="2"/>
  <c r="Q52" i="2"/>
  <c r="O52" i="2"/>
  <c r="N52" i="2"/>
  <c r="M52" i="2"/>
  <c r="L52" i="2"/>
  <c r="J52" i="2"/>
  <c r="I52" i="2"/>
  <c r="H52" i="2"/>
  <c r="F52" i="2"/>
  <c r="AB51" i="2"/>
  <c r="AA51" i="2"/>
  <c r="Z51" i="2"/>
  <c r="Y51" i="2"/>
  <c r="X51" i="2"/>
  <c r="W51" i="2"/>
  <c r="V51" i="2"/>
  <c r="U51" i="2"/>
  <c r="S51" i="2"/>
  <c r="R51" i="2"/>
  <c r="Q51" i="2"/>
  <c r="O51" i="2"/>
  <c r="N51" i="2"/>
  <c r="M51" i="2"/>
  <c r="L51" i="2"/>
  <c r="J51" i="2"/>
  <c r="I51" i="2"/>
  <c r="H51" i="2"/>
  <c r="F51" i="2"/>
  <c r="AB50" i="2"/>
  <c r="AA50" i="2"/>
  <c r="Z50" i="2"/>
  <c r="Y50" i="2"/>
  <c r="X50" i="2"/>
  <c r="W50" i="2"/>
  <c r="V50" i="2"/>
  <c r="U50" i="2"/>
  <c r="S50" i="2"/>
  <c r="R50" i="2"/>
  <c r="Q50" i="2"/>
  <c r="O50" i="2"/>
  <c r="N50" i="2"/>
  <c r="M50" i="2"/>
  <c r="L50" i="2"/>
  <c r="J50" i="2"/>
  <c r="I50" i="2"/>
  <c r="H50" i="2"/>
  <c r="F50" i="2"/>
  <c r="AB49" i="2"/>
  <c r="AA49" i="2"/>
  <c r="Z49" i="2"/>
  <c r="Y49" i="2"/>
  <c r="X49" i="2"/>
  <c r="W49" i="2"/>
  <c r="V49" i="2"/>
  <c r="U49" i="2"/>
  <c r="T49" i="2" s="1"/>
  <c r="S49" i="2"/>
  <c r="R49" i="2"/>
  <c r="Q49" i="2"/>
  <c r="O49" i="2"/>
  <c r="N49" i="2"/>
  <c r="M49" i="2"/>
  <c r="L49" i="2"/>
  <c r="J49" i="2"/>
  <c r="I49" i="2"/>
  <c r="H49" i="2"/>
  <c r="F49" i="2"/>
  <c r="E49" i="2"/>
  <c r="AB48" i="2"/>
  <c r="AA48" i="2"/>
  <c r="Z48" i="2"/>
  <c r="Y48" i="2"/>
  <c r="X48" i="2"/>
  <c r="W48" i="2"/>
  <c r="V48" i="2"/>
  <c r="U48" i="2"/>
  <c r="T48" i="2" s="1"/>
  <c r="S48" i="2"/>
  <c r="R48" i="2"/>
  <c r="Q48" i="2"/>
  <c r="O48" i="2"/>
  <c r="N48" i="2"/>
  <c r="M48" i="2"/>
  <c r="L48" i="2"/>
  <c r="J48" i="2"/>
  <c r="I48" i="2"/>
  <c r="H48" i="2"/>
  <c r="F48" i="2"/>
  <c r="E48" i="2"/>
  <c r="AB47" i="2"/>
  <c r="AA47" i="2"/>
  <c r="Z47" i="2"/>
  <c r="Y47" i="2"/>
  <c r="X47" i="2"/>
  <c r="W47" i="2"/>
  <c r="V47" i="2"/>
  <c r="U47" i="2"/>
  <c r="T47" i="2" s="1"/>
  <c r="S47" i="2"/>
  <c r="R47" i="2"/>
  <c r="Q47" i="2"/>
  <c r="O47" i="2"/>
  <c r="N47" i="2"/>
  <c r="M47" i="2"/>
  <c r="L47" i="2"/>
  <c r="J47" i="2"/>
  <c r="I47" i="2"/>
  <c r="H47" i="2"/>
  <c r="F47" i="2"/>
  <c r="AB46" i="2"/>
  <c r="AA46" i="2"/>
  <c r="Z46" i="2"/>
  <c r="Y46" i="2"/>
  <c r="X46" i="2"/>
  <c r="W46" i="2"/>
  <c r="V46" i="2"/>
  <c r="U46" i="2"/>
  <c r="S46" i="2"/>
  <c r="R46" i="2"/>
  <c r="Q46" i="2"/>
  <c r="O46" i="2"/>
  <c r="N46" i="2"/>
  <c r="M46" i="2"/>
  <c r="L46" i="2"/>
  <c r="J46" i="2"/>
  <c r="I46" i="2"/>
  <c r="H46" i="2"/>
  <c r="F46" i="2"/>
  <c r="E46" i="2"/>
  <c r="AB45" i="2"/>
  <c r="AA45" i="2"/>
  <c r="Z45" i="2"/>
  <c r="Y45" i="2"/>
  <c r="X45" i="2"/>
  <c r="W45" i="2"/>
  <c r="V45" i="2"/>
  <c r="U45" i="2"/>
  <c r="S45" i="2"/>
  <c r="R45" i="2"/>
  <c r="Q45" i="2"/>
  <c r="O45" i="2"/>
  <c r="N45" i="2"/>
  <c r="M45" i="2"/>
  <c r="L45" i="2"/>
  <c r="J45" i="2"/>
  <c r="I45" i="2"/>
  <c r="F45" i="2"/>
  <c r="E45" i="2"/>
  <c r="AB44" i="2"/>
  <c r="AA44" i="2"/>
  <c r="Z44" i="2"/>
  <c r="Y44" i="2"/>
  <c r="X44" i="2"/>
  <c r="W44" i="2"/>
  <c r="V44" i="2"/>
  <c r="U44" i="2"/>
  <c r="S44" i="2"/>
  <c r="R44" i="2"/>
  <c r="Q44" i="2"/>
  <c r="O44" i="2"/>
  <c r="N44" i="2"/>
  <c r="M44" i="2"/>
  <c r="L44" i="2"/>
  <c r="J44" i="2"/>
  <c r="I44" i="2"/>
  <c r="H44" i="2"/>
  <c r="F44" i="2"/>
  <c r="E44" i="2"/>
  <c r="AB43" i="2"/>
  <c r="AA43" i="2"/>
  <c r="Z43" i="2"/>
  <c r="Y43" i="2"/>
  <c r="X43" i="2"/>
  <c r="W43" i="2"/>
  <c r="V43" i="2"/>
  <c r="U43" i="2"/>
  <c r="S43" i="2"/>
  <c r="R43" i="2"/>
  <c r="Q43" i="2"/>
  <c r="O43" i="2"/>
  <c r="N43" i="2"/>
  <c r="M43" i="2"/>
  <c r="L43" i="2"/>
  <c r="J43" i="2"/>
  <c r="I43" i="2"/>
  <c r="H43" i="2"/>
  <c r="F43" i="2"/>
  <c r="E43" i="2"/>
  <c r="AB42" i="2"/>
  <c r="AA42" i="2"/>
  <c r="Z42" i="2"/>
  <c r="Y42" i="2"/>
  <c r="X42" i="2"/>
  <c r="W42" i="2"/>
  <c r="V42" i="2"/>
  <c r="U42" i="2"/>
  <c r="S42" i="2"/>
  <c r="R42" i="2"/>
  <c r="Q42" i="2"/>
  <c r="O42" i="2"/>
  <c r="N42" i="2"/>
  <c r="M42" i="2"/>
  <c r="L42" i="2"/>
  <c r="J42" i="2"/>
  <c r="I42" i="2"/>
  <c r="H42" i="2"/>
  <c r="F42" i="2"/>
  <c r="E42" i="2"/>
  <c r="AB41" i="2"/>
  <c r="AA41" i="2"/>
  <c r="Z41" i="2"/>
  <c r="Y41" i="2"/>
  <c r="X41" i="2"/>
  <c r="W41" i="2"/>
  <c r="V41" i="2"/>
  <c r="U41" i="2"/>
  <c r="S41" i="2"/>
  <c r="R41" i="2"/>
  <c r="Q41" i="2"/>
  <c r="O41" i="2"/>
  <c r="N41" i="2"/>
  <c r="M41" i="2"/>
  <c r="L41" i="2"/>
  <c r="J41" i="2"/>
  <c r="I41" i="2"/>
  <c r="H41" i="2"/>
  <c r="F41" i="2"/>
  <c r="E41" i="2"/>
  <c r="AB40" i="2"/>
  <c r="AA40" i="2"/>
  <c r="Z40" i="2"/>
  <c r="Y40" i="2"/>
  <c r="X40" i="2"/>
  <c r="W40" i="2"/>
  <c r="V40" i="2"/>
  <c r="U40" i="2"/>
  <c r="S40" i="2"/>
  <c r="R40" i="2"/>
  <c r="Q40" i="2"/>
  <c r="O40" i="2"/>
  <c r="N40" i="2"/>
  <c r="M40" i="2"/>
  <c r="L40" i="2"/>
  <c r="J40" i="2"/>
  <c r="I40" i="2"/>
  <c r="H40" i="2"/>
  <c r="F40" i="2"/>
  <c r="E40" i="2"/>
  <c r="AB39" i="2"/>
  <c r="AA39" i="2"/>
  <c r="Z39" i="2"/>
  <c r="Y39" i="2"/>
  <c r="X39" i="2"/>
  <c r="W39" i="2"/>
  <c r="V39" i="2"/>
  <c r="U39" i="2"/>
  <c r="S39" i="2"/>
  <c r="R39" i="2"/>
  <c r="Q39" i="2"/>
  <c r="O39" i="2"/>
  <c r="N39" i="2"/>
  <c r="M39" i="2"/>
  <c r="L39" i="2"/>
  <c r="J39" i="2"/>
  <c r="I39" i="2"/>
  <c r="H39" i="2"/>
  <c r="F39" i="2"/>
  <c r="E39" i="2"/>
  <c r="AB38" i="2"/>
  <c r="AA38" i="2"/>
  <c r="Z38" i="2"/>
  <c r="Y38" i="2"/>
  <c r="X38" i="2"/>
  <c r="W38" i="2"/>
  <c r="V38" i="2"/>
  <c r="U38" i="2"/>
  <c r="S38" i="2"/>
  <c r="R38" i="2"/>
  <c r="Q38" i="2"/>
  <c r="O38" i="2"/>
  <c r="N38" i="2"/>
  <c r="M38" i="2"/>
  <c r="L38" i="2"/>
  <c r="J38" i="2"/>
  <c r="I38" i="2"/>
  <c r="H38" i="2"/>
  <c r="F38" i="2"/>
  <c r="AB37" i="2"/>
  <c r="AA37" i="2"/>
  <c r="Z37" i="2"/>
  <c r="Y37" i="2"/>
  <c r="X37" i="2"/>
  <c r="W37" i="2"/>
  <c r="V37" i="2"/>
  <c r="U37" i="2"/>
  <c r="S37" i="2"/>
  <c r="R37" i="2"/>
  <c r="Q37" i="2"/>
  <c r="O37" i="2"/>
  <c r="N37" i="2"/>
  <c r="M37" i="2"/>
  <c r="L37" i="2"/>
  <c r="J37" i="2"/>
  <c r="I37" i="2"/>
  <c r="H37" i="2"/>
  <c r="F37" i="2"/>
  <c r="AC29" i="2"/>
  <c r="AB29" i="2"/>
  <c r="AA29" i="2"/>
  <c r="Z29" i="2"/>
  <c r="Y29" i="2"/>
  <c r="X29" i="2"/>
  <c r="W29" i="2"/>
  <c r="V29" i="2"/>
  <c r="U29" i="2"/>
  <c r="S29" i="2"/>
  <c r="R29" i="2"/>
  <c r="Q29" i="2"/>
  <c r="O29" i="2"/>
  <c r="N29" i="2"/>
  <c r="M29" i="2"/>
  <c r="L29" i="2"/>
  <c r="J29" i="2"/>
  <c r="I29" i="2"/>
  <c r="H29" i="2"/>
  <c r="F29" i="2"/>
  <c r="E29" i="2"/>
  <c r="C29" i="2"/>
  <c r="AC28" i="2"/>
  <c r="AB28" i="2"/>
  <c r="AA28" i="2"/>
  <c r="Z28" i="2"/>
  <c r="Y28" i="2"/>
  <c r="X28" i="2"/>
  <c r="W28" i="2"/>
  <c r="V28" i="2"/>
  <c r="U28" i="2"/>
  <c r="S28" i="2"/>
  <c r="R28" i="2"/>
  <c r="Q28" i="2"/>
  <c r="O28" i="2"/>
  <c r="N28" i="2"/>
  <c r="M28" i="2"/>
  <c r="L28" i="2"/>
  <c r="J28" i="2"/>
  <c r="I28" i="2"/>
  <c r="H28" i="2"/>
  <c r="F28" i="2"/>
  <c r="E28" i="2"/>
  <c r="C28" i="2"/>
  <c r="C91" i="2" s="1"/>
  <c r="AC27" i="2"/>
  <c r="AB27" i="2"/>
  <c r="AA27" i="2"/>
  <c r="Z27" i="2"/>
  <c r="Y27" i="2"/>
  <c r="X27" i="2"/>
  <c r="W27" i="2"/>
  <c r="V27" i="2"/>
  <c r="U27" i="2"/>
  <c r="S27" i="2"/>
  <c r="R27" i="2"/>
  <c r="Q27" i="2"/>
  <c r="O27" i="2"/>
  <c r="N27" i="2"/>
  <c r="M27" i="2"/>
  <c r="L27" i="2"/>
  <c r="J27" i="2"/>
  <c r="I27" i="2"/>
  <c r="H27" i="2"/>
  <c r="F27" i="2"/>
  <c r="E27" i="2"/>
  <c r="C27" i="2"/>
  <c r="AC26" i="2"/>
  <c r="AB26" i="2"/>
  <c r="AA26" i="2"/>
  <c r="Z26" i="2"/>
  <c r="Y26" i="2"/>
  <c r="X26" i="2"/>
  <c r="W26" i="2"/>
  <c r="V26" i="2"/>
  <c r="U26" i="2"/>
  <c r="S26" i="2"/>
  <c r="R26" i="2"/>
  <c r="Q26" i="2"/>
  <c r="O26" i="2"/>
  <c r="N26" i="2"/>
  <c r="M26" i="2"/>
  <c r="L26" i="2"/>
  <c r="J26" i="2"/>
  <c r="I26" i="2"/>
  <c r="H26" i="2"/>
  <c r="F26" i="2"/>
  <c r="E26" i="2"/>
  <c r="E89" i="2" s="1"/>
  <c r="E124" i="2" s="1"/>
  <c r="C26" i="2"/>
  <c r="AC25" i="2"/>
  <c r="AB25" i="2"/>
  <c r="AA25" i="2"/>
  <c r="Z25" i="2"/>
  <c r="Y25" i="2"/>
  <c r="X25" i="2"/>
  <c r="W25" i="2"/>
  <c r="V25" i="2"/>
  <c r="U25" i="2"/>
  <c r="S25" i="2"/>
  <c r="R25" i="2"/>
  <c r="Q25" i="2"/>
  <c r="O25" i="2"/>
  <c r="N25" i="2"/>
  <c r="M25" i="2"/>
  <c r="L25" i="2"/>
  <c r="J25" i="2"/>
  <c r="I25" i="2"/>
  <c r="H25" i="2"/>
  <c r="F25" i="2"/>
  <c r="E25" i="2"/>
  <c r="C25" i="2"/>
  <c r="AC24" i="2"/>
  <c r="AB24" i="2"/>
  <c r="AA24" i="2"/>
  <c r="Z24" i="2"/>
  <c r="Y24" i="2"/>
  <c r="X24" i="2"/>
  <c r="W24" i="2"/>
  <c r="V24" i="2"/>
  <c r="U24" i="2"/>
  <c r="S24" i="2"/>
  <c r="R24" i="2"/>
  <c r="Q24" i="2"/>
  <c r="O24" i="2"/>
  <c r="N24" i="2"/>
  <c r="M24" i="2"/>
  <c r="L24" i="2"/>
  <c r="J24" i="2"/>
  <c r="I24" i="2"/>
  <c r="H24" i="2"/>
  <c r="F24" i="2"/>
  <c r="E24" i="2"/>
  <c r="C24" i="2"/>
  <c r="C87" i="2" s="1"/>
  <c r="AC23" i="2"/>
  <c r="AB23" i="2"/>
  <c r="AA23" i="2"/>
  <c r="Z23" i="2"/>
  <c r="Y23" i="2"/>
  <c r="X23" i="2"/>
  <c r="W23" i="2"/>
  <c r="V23" i="2"/>
  <c r="U23" i="2"/>
  <c r="S23" i="2"/>
  <c r="R23" i="2"/>
  <c r="Q23" i="2"/>
  <c r="O23" i="2"/>
  <c r="N23" i="2"/>
  <c r="M23" i="2"/>
  <c r="L23" i="2"/>
  <c r="J23" i="2"/>
  <c r="I23" i="2"/>
  <c r="H23" i="2"/>
  <c r="F23" i="2"/>
  <c r="E23" i="2"/>
  <c r="C23" i="2"/>
  <c r="C86" i="2" s="1"/>
  <c r="AC22" i="2"/>
  <c r="AB22" i="2"/>
  <c r="AA22" i="2"/>
  <c r="Z22" i="2"/>
  <c r="Y22" i="2"/>
  <c r="X22" i="2"/>
  <c r="W22" i="2"/>
  <c r="V22" i="2"/>
  <c r="U22" i="2"/>
  <c r="S22" i="2"/>
  <c r="R22" i="2"/>
  <c r="Q22" i="2"/>
  <c r="O22" i="2"/>
  <c r="N22" i="2"/>
  <c r="M22" i="2"/>
  <c r="L22" i="2"/>
  <c r="J22" i="2"/>
  <c r="I22" i="2"/>
  <c r="H22" i="2"/>
  <c r="H85" i="2" s="1"/>
  <c r="F22" i="2"/>
  <c r="D22" i="2" s="1"/>
  <c r="E22" i="2"/>
  <c r="C22" i="2"/>
  <c r="AC21" i="2"/>
  <c r="AB21" i="2"/>
  <c r="AA21" i="2"/>
  <c r="Z21" i="2"/>
  <c r="Y21" i="2"/>
  <c r="X21" i="2"/>
  <c r="W21" i="2"/>
  <c r="V21" i="2"/>
  <c r="U21" i="2"/>
  <c r="S21" i="2"/>
  <c r="R21" i="2"/>
  <c r="Q21" i="2"/>
  <c r="O21" i="2"/>
  <c r="N21" i="2"/>
  <c r="M21" i="2"/>
  <c r="L21" i="2"/>
  <c r="J21" i="2"/>
  <c r="I21" i="2"/>
  <c r="H21" i="2"/>
  <c r="F21" i="2"/>
  <c r="D21" i="2" s="1"/>
  <c r="E21" i="2"/>
  <c r="C21" i="2"/>
  <c r="C84" i="2" s="1"/>
  <c r="AC20" i="2"/>
  <c r="AB20" i="2"/>
  <c r="AA20" i="2"/>
  <c r="Z20" i="2"/>
  <c r="Y20" i="2"/>
  <c r="X20" i="2"/>
  <c r="W20" i="2"/>
  <c r="V20" i="2"/>
  <c r="U20" i="2"/>
  <c r="S20" i="2"/>
  <c r="R20" i="2"/>
  <c r="Q20" i="2"/>
  <c r="O20" i="2"/>
  <c r="N20" i="2"/>
  <c r="M20" i="2"/>
  <c r="L20" i="2"/>
  <c r="J20" i="2"/>
  <c r="I20" i="2"/>
  <c r="H20" i="2"/>
  <c r="F20" i="2"/>
  <c r="E20" i="2"/>
  <c r="C20" i="2"/>
  <c r="C83" i="2" s="1"/>
  <c r="AC19" i="2"/>
  <c r="AB19" i="2"/>
  <c r="AA19" i="2"/>
  <c r="Z19" i="2"/>
  <c r="Y19" i="2"/>
  <c r="X19" i="2"/>
  <c r="W19" i="2"/>
  <c r="V19" i="2"/>
  <c r="U19" i="2"/>
  <c r="S19" i="2"/>
  <c r="R19" i="2"/>
  <c r="Q19" i="2"/>
  <c r="O19" i="2"/>
  <c r="N19" i="2"/>
  <c r="M19" i="2"/>
  <c r="L19" i="2"/>
  <c r="J19" i="2"/>
  <c r="I19" i="2"/>
  <c r="H19" i="2"/>
  <c r="F19" i="2"/>
  <c r="E19" i="2"/>
  <c r="C19" i="2"/>
  <c r="C82" i="2" s="1"/>
  <c r="AC18" i="2"/>
  <c r="AB18" i="2"/>
  <c r="AA18" i="2"/>
  <c r="Z18" i="2"/>
  <c r="Y18" i="2"/>
  <c r="X18" i="2"/>
  <c r="W18" i="2"/>
  <c r="V18" i="2"/>
  <c r="U18" i="2"/>
  <c r="S18" i="2"/>
  <c r="R18" i="2"/>
  <c r="Q18" i="2"/>
  <c r="O18" i="2"/>
  <c r="N18" i="2"/>
  <c r="M18" i="2"/>
  <c r="L18" i="2"/>
  <c r="J18" i="2"/>
  <c r="I18" i="2"/>
  <c r="H18" i="2"/>
  <c r="F18" i="2"/>
  <c r="E18" i="2"/>
  <c r="C18" i="2"/>
  <c r="C81" i="2" s="1"/>
  <c r="AC17" i="2"/>
  <c r="AB17" i="2"/>
  <c r="AA17" i="2"/>
  <c r="Z17" i="2"/>
  <c r="Y17" i="2"/>
  <c r="X17" i="2"/>
  <c r="W17" i="2"/>
  <c r="V17" i="2"/>
  <c r="U17" i="2"/>
  <c r="S17" i="2"/>
  <c r="R17" i="2"/>
  <c r="Q17" i="2"/>
  <c r="O17" i="2"/>
  <c r="N17" i="2"/>
  <c r="M17" i="2"/>
  <c r="L17" i="2"/>
  <c r="J17" i="2"/>
  <c r="I17" i="2"/>
  <c r="H17" i="2"/>
  <c r="F17" i="2"/>
  <c r="E17" i="2"/>
  <c r="C17" i="2"/>
  <c r="AC16" i="2"/>
  <c r="AB16" i="2"/>
  <c r="AA16" i="2"/>
  <c r="Z16" i="2"/>
  <c r="Y16" i="2"/>
  <c r="X16" i="2"/>
  <c r="W16" i="2"/>
  <c r="V16" i="2"/>
  <c r="U16" i="2"/>
  <c r="S16" i="2"/>
  <c r="R16" i="2"/>
  <c r="Q16" i="2"/>
  <c r="O16" i="2"/>
  <c r="N16" i="2"/>
  <c r="M16" i="2"/>
  <c r="L16" i="2"/>
  <c r="J16" i="2"/>
  <c r="I16" i="2"/>
  <c r="H16" i="2"/>
  <c r="F16" i="2"/>
  <c r="E16" i="2"/>
  <c r="C16" i="2"/>
  <c r="C79" i="2" s="1"/>
  <c r="AC15" i="2"/>
  <c r="AB15" i="2"/>
  <c r="AA15" i="2"/>
  <c r="Z15" i="2"/>
  <c r="Y15" i="2"/>
  <c r="X15" i="2"/>
  <c r="W15" i="2"/>
  <c r="V15" i="2"/>
  <c r="U15" i="2"/>
  <c r="S15" i="2"/>
  <c r="R15" i="2"/>
  <c r="Q15" i="2"/>
  <c r="O15" i="2"/>
  <c r="N15" i="2"/>
  <c r="M15" i="2"/>
  <c r="L15" i="2"/>
  <c r="J15" i="2"/>
  <c r="I15" i="2"/>
  <c r="H15" i="2"/>
  <c r="F15" i="2"/>
  <c r="E15" i="2"/>
  <c r="C15" i="2"/>
  <c r="C78" i="2" s="1"/>
  <c r="AC14" i="2"/>
  <c r="AB14" i="2"/>
  <c r="AA14" i="2"/>
  <c r="Z14" i="2"/>
  <c r="Y14" i="2"/>
  <c r="X14" i="2"/>
  <c r="W14" i="2"/>
  <c r="V14" i="2"/>
  <c r="U14" i="2"/>
  <c r="S14" i="2"/>
  <c r="R14" i="2"/>
  <c r="Q14" i="2"/>
  <c r="O14" i="2"/>
  <c r="N14" i="2"/>
  <c r="M14" i="2"/>
  <c r="L14" i="2"/>
  <c r="J14" i="2"/>
  <c r="I14" i="2"/>
  <c r="H14" i="2"/>
  <c r="F14" i="2"/>
  <c r="D14" i="2" s="1"/>
  <c r="E14" i="2"/>
  <c r="C14" i="2"/>
  <c r="C77" i="2" s="1"/>
  <c r="AC13" i="2"/>
  <c r="AB13" i="2"/>
  <c r="AA13" i="2"/>
  <c r="Z13" i="2"/>
  <c r="Y13" i="2"/>
  <c r="X13" i="2"/>
  <c r="W13" i="2"/>
  <c r="V13" i="2"/>
  <c r="U13" i="2"/>
  <c r="S13" i="2"/>
  <c r="R13" i="2"/>
  <c r="Q13" i="2"/>
  <c r="O13" i="2"/>
  <c r="N13" i="2"/>
  <c r="M13" i="2"/>
  <c r="L13" i="2"/>
  <c r="J13" i="2"/>
  <c r="I13" i="2"/>
  <c r="H13" i="2"/>
  <c r="F13" i="2"/>
  <c r="D13" i="2" s="1"/>
  <c r="E13" i="2"/>
  <c r="C13" i="2"/>
  <c r="C76" i="2" s="1"/>
  <c r="AC12" i="2"/>
  <c r="AB12" i="2"/>
  <c r="AA12" i="2"/>
  <c r="Z12" i="2"/>
  <c r="Y12" i="2"/>
  <c r="X12" i="2"/>
  <c r="W12" i="2"/>
  <c r="V12" i="2"/>
  <c r="U12" i="2"/>
  <c r="S12" i="2"/>
  <c r="R12" i="2"/>
  <c r="Q12" i="2"/>
  <c r="O12" i="2"/>
  <c r="N12" i="2"/>
  <c r="M12" i="2"/>
  <c r="L12" i="2"/>
  <c r="J12" i="2"/>
  <c r="I12" i="2"/>
  <c r="H12" i="2"/>
  <c r="H75" i="2" s="1"/>
  <c r="F12" i="2"/>
  <c r="E12" i="2"/>
  <c r="C12" i="2"/>
  <c r="AC11" i="2"/>
  <c r="AB11" i="2"/>
  <c r="AA11" i="2"/>
  <c r="Z11" i="2"/>
  <c r="Y11" i="2"/>
  <c r="X11" i="2"/>
  <c r="W11" i="2"/>
  <c r="V11" i="2"/>
  <c r="U11" i="2"/>
  <c r="S11" i="2"/>
  <c r="R11" i="2"/>
  <c r="Q11" i="2"/>
  <c r="O11" i="2"/>
  <c r="N11" i="2"/>
  <c r="M11" i="2"/>
  <c r="L11" i="2"/>
  <c r="J11" i="2"/>
  <c r="I11" i="2"/>
  <c r="H11" i="2"/>
  <c r="F11" i="2"/>
  <c r="E11" i="2"/>
  <c r="C11" i="2"/>
  <c r="C74" i="2" s="1"/>
  <c r="AC10" i="2"/>
  <c r="AB10" i="2"/>
  <c r="AA10" i="2"/>
  <c r="Z10" i="2"/>
  <c r="Y10" i="2"/>
  <c r="X10" i="2"/>
  <c r="W10" i="2"/>
  <c r="V10" i="2"/>
  <c r="U10" i="2"/>
  <c r="S10" i="2"/>
  <c r="R10" i="2"/>
  <c r="Q10" i="2"/>
  <c r="O10" i="2"/>
  <c r="N10" i="2"/>
  <c r="M10" i="2"/>
  <c r="L10" i="2"/>
  <c r="J10" i="2"/>
  <c r="I10" i="2"/>
  <c r="H10" i="2"/>
  <c r="F10" i="2"/>
  <c r="E10" i="2"/>
  <c r="C10" i="2"/>
  <c r="C73" i="2" s="1"/>
  <c r="AC9" i="2"/>
  <c r="AB9" i="2"/>
  <c r="AA9" i="2"/>
  <c r="Z9" i="2"/>
  <c r="Y9" i="2"/>
  <c r="X9" i="2"/>
  <c r="W9" i="2"/>
  <c r="V9" i="2"/>
  <c r="U9" i="2"/>
  <c r="S9" i="2"/>
  <c r="R9" i="2"/>
  <c r="Q9" i="2"/>
  <c r="O9" i="2"/>
  <c r="N9" i="2"/>
  <c r="M9" i="2"/>
  <c r="L9" i="2"/>
  <c r="J9" i="2"/>
  <c r="I9" i="2"/>
  <c r="H9" i="2"/>
  <c r="F9" i="2"/>
  <c r="E9" i="2"/>
  <c r="C9" i="2"/>
  <c r="C72" i="2" s="1"/>
  <c r="AC8" i="2"/>
  <c r="AB8" i="2"/>
  <c r="AA8" i="2"/>
  <c r="Z8" i="2"/>
  <c r="Y8" i="2"/>
  <c r="X8" i="2"/>
  <c r="W8" i="2"/>
  <c r="V8" i="2"/>
  <c r="U8" i="2"/>
  <c r="S8" i="2"/>
  <c r="R8" i="2"/>
  <c r="Q8" i="2"/>
  <c r="O8" i="2"/>
  <c r="N8" i="2"/>
  <c r="M8" i="2"/>
  <c r="L8" i="2"/>
  <c r="J8" i="2"/>
  <c r="I8" i="2"/>
  <c r="H8" i="2"/>
  <c r="F8" i="2"/>
  <c r="E8" i="2"/>
  <c r="C8" i="2"/>
  <c r="C71" i="2" s="1"/>
  <c r="AC7" i="2"/>
  <c r="AB7" i="2"/>
  <c r="AA7" i="2"/>
  <c r="Z7" i="2"/>
  <c r="Y7" i="2"/>
  <c r="X7" i="2"/>
  <c r="W7" i="2"/>
  <c r="V7" i="2"/>
  <c r="U7" i="2"/>
  <c r="S7" i="2"/>
  <c r="R7" i="2"/>
  <c r="Q7" i="2"/>
  <c r="O7" i="2"/>
  <c r="N7" i="2"/>
  <c r="M7" i="2"/>
  <c r="L7" i="2"/>
  <c r="J7" i="2"/>
  <c r="I7" i="2"/>
  <c r="H7" i="2"/>
  <c r="F7" i="2"/>
  <c r="E7" i="2"/>
  <c r="C7" i="2"/>
  <c r="AC6" i="2"/>
  <c r="AB6" i="2"/>
  <c r="AA6" i="2"/>
  <c r="Z6" i="2"/>
  <c r="Y6" i="2"/>
  <c r="X6" i="2"/>
  <c r="W6" i="2"/>
  <c r="V6" i="2"/>
  <c r="U6" i="2"/>
  <c r="S6" i="2"/>
  <c r="R6" i="2"/>
  <c r="Q6" i="2"/>
  <c r="O6" i="2"/>
  <c r="N6" i="2"/>
  <c r="M6" i="2"/>
  <c r="L6" i="2"/>
  <c r="J6" i="2"/>
  <c r="I6" i="2"/>
  <c r="H6" i="2"/>
  <c r="F6" i="2"/>
  <c r="E6" i="2"/>
  <c r="C6" i="2"/>
  <c r="C69" i="2" s="1"/>
  <c r="AC5" i="2"/>
  <c r="AB5" i="2"/>
  <c r="AA5" i="2"/>
  <c r="Z5" i="2"/>
  <c r="Y5" i="2"/>
  <c r="X5" i="2"/>
  <c r="W5" i="2"/>
  <c r="V5" i="2"/>
  <c r="U5" i="2"/>
  <c r="S5" i="2"/>
  <c r="R5" i="2"/>
  <c r="Q5" i="2"/>
  <c r="O5" i="2"/>
  <c r="N5" i="2"/>
  <c r="M5" i="2"/>
  <c r="L5" i="2"/>
  <c r="J5" i="2"/>
  <c r="I5" i="2"/>
  <c r="H5" i="2"/>
  <c r="F5" i="2"/>
  <c r="D5" i="2" s="1"/>
  <c r="E5" i="2"/>
  <c r="C5" i="2"/>
  <c r="C68" i="2" s="1"/>
  <c r="AC4" i="2"/>
  <c r="AB4" i="2"/>
  <c r="AA4" i="2"/>
  <c r="Z4" i="2"/>
  <c r="Y4" i="2"/>
  <c r="X4" i="2"/>
  <c r="W4" i="2"/>
  <c r="V4" i="2"/>
  <c r="U4" i="2"/>
  <c r="S4" i="2"/>
  <c r="R4" i="2"/>
  <c r="Q4" i="2"/>
  <c r="O4" i="2"/>
  <c r="N4" i="2"/>
  <c r="M4" i="2"/>
  <c r="L4" i="2"/>
  <c r="J4" i="2"/>
  <c r="I4" i="2"/>
  <c r="H4" i="2"/>
  <c r="F4" i="2"/>
  <c r="D4" i="2" s="1"/>
  <c r="E4" i="2"/>
  <c r="C4" i="2"/>
  <c r="T54" i="2" l="1"/>
  <c r="T59" i="2"/>
  <c r="T38" i="2"/>
  <c r="T40" i="2"/>
  <c r="T5" i="2"/>
  <c r="T7" i="2"/>
  <c r="T9" i="2"/>
  <c r="T11" i="2"/>
  <c r="T13" i="2"/>
  <c r="T15" i="2"/>
  <c r="T17" i="2"/>
  <c r="T19" i="2"/>
  <c r="T21" i="2"/>
  <c r="T23" i="2"/>
  <c r="T25" i="2"/>
  <c r="T27" i="2"/>
  <c r="T29" i="2"/>
  <c r="T37" i="2"/>
  <c r="T50" i="2"/>
  <c r="T53" i="2"/>
  <c r="T58" i="2"/>
  <c r="T4" i="2"/>
  <c r="T6" i="2"/>
  <c r="T8" i="2"/>
  <c r="T10" i="2"/>
  <c r="T12" i="2"/>
  <c r="T14" i="2"/>
  <c r="T16" i="2"/>
  <c r="T18" i="2"/>
  <c r="T20" i="2"/>
  <c r="T22" i="2"/>
  <c r="T24" i="2"/>
  <c r="T26" i="2"/>
  <c r="T28" i="2"/>
  <c r="T45" i="2"/>
  <c r="T46" i="2"/>
  <c r="T52" i="2"/>
  <c r="T55" i="2"/>
  <c r="T56" i="2"/>
  <c r="T57" i="2"/>
  <c r="T62" i="2"/>
  <c r="T39" i="2"/>
  <c r="T41" i="2"/>
  <c r="T42" i="2"/>
  <c r="T43" i="2"/>
  <c r="T44" i="2"/>
  <c r="T51" i="2"/>
  <c r="T60" i="2"/>
  <c r="T61" i="2"/>
  <c r="D42" i="2"/>
  <c r="H73" i="2"/>
  <c r="H108" i="2" s="1"/>
  <c r="H80" i="2"/>
  <c r="I73" i="2"/>
  <c r="I108" i="2" s="1"/>
  <c r="H71" i="2"/>
  <c r="H106" i="2" s="1"/>
  <c r="I75" i="2"/>
  <c r="I110" i="2" s="1"/>
  <c r="D160" i="6"/>
  <c r="M30" i="3"/>
  <c r="J32" i="3"/>
  <c r="J80" i="2"/>
  <c r="J115" i="2" s="1"/>
  <c r="O80" i="2"/>
  <c r="O115" i="2" s="1"/>
  <c r="U80" i="2"/>
  <c r="U115" i="2" s="1"/>
  <c r="Y80" i="2"/>
  <c r="Y115" i="2" s="1"/>
  <c r="AB80" i="2"/>
  <c r="AB115" i="2" s="1"/>
  <c r="H77" i="2"/>
  <c r="H112" i="2" s="1"/>
  <c r="M77" i="2"/>
  <c r="M112" i="2" s="1"/>
  <c r="W77" i="2"/>
  <c r="W112" i="2" s="1"/>
  <c r="E79" i="2"/>
  <c r="E114" i="2" s="1"/>
  <c r="J79" i="2"/>
  <c r="J114" i="2" s="1"/>
  <c r="O79" i="2"/>
  <c r="O114" i="2" s="1"/>
  <c r="U79" i="2"/>
  <c r="U114" i="2" s="1"/>
  <c r="Y79" i="2"/>
  <c r="Y114" i="2" s="1"/>
  <c r="AB79" i="2"/>
  <c r="AB114" i="2" s="1"/>
  <c r="F88" i="2"/>
  <c r="F123" i="2" s="1"/>
  <c r="Q88" i="2"/>
  <c r="Q123" i="2" s="1"/>
  <c r="V88" i="2"/>
  <c r="V123" i="2" s="1"/>
  <c r="Z88" i="2"/>
  <c r="Z123" i="2" s="1"/>
  <c r="E91" i="2"/>
  <c r="E126" i="2" s="1"/>
  <c r="J91" i="2"/>
  <c r="J126" i="2" s="1"/>
  <c r="O91" i="2"/>
  <c r="O126" i="2" s="1"/>
  <c r="U91" i="2"/>
  <c r="U126" i="2" s="1"/>
  <c r="Y91" i="2"/>
  <c r="Y126" i="2" s="1"/>
  <c r="AB91" i="2"/>
  <c r="AB126" i="2" s="1"/>
  <c r="Q46" i="6"/>
  <c r="Q15" i="6"/>
  <c r="J56" i="3"/>
  <c r="J39" i="3"/>
  <c r="H6" i="6"/>
  <c r="U11" i="6"/>
  <c r="H22" i="6"/>
  <c r="Q41" i="6"/>
  <c r="Q44" i="6"/>
  <c r="Q27" i="6"/>
  <c r="Q35" i="6"/>
  <c r="F8" i="3"/>
  <c r="M37" i="3"/>
  <c r="Q42" i="6"/>
  <c r="U42" i="6"/>
  <c r="Z60" i="6"/>
  <c r="Z112" i="6" s="1"/>
  <c r="H14" i="6"/>
  <c r="H26" i="6"/>
  <c r="AC68" i="6"/>
  <c r="AC120" i="6" s="1"/>
  <c r="F82" i="2"/>
  <c r="F117" i="2" s="1"/>
  <c r="Q82" i="2"/>
  <c r="Q117" i="2" s="1"/>
  <c r="V82" i="2"/>
  <c r="V117" i="2" s="1"/>
  <c r="Z82" i="2"/>
  <c r="Z117" i="2" s="1"/>
  <c r="O85" i="2"/>
  <c r="O120" i="2" s="1"/>
  <c r="H87" i="2"/>
  <c r="H122" i="2" s="1"/>
  <c r="M87" i="2"/>
  <c r="M122" i="2" s="1"/>
  <c r="R87" i="2"/>
  <c r="R122" i="2" s="1"/>
  <c r="W87" i="2"/>
  <c r="W122" i="2" s="1"/>
  <c r="E84" i="2"/>
  <c r="E119" i="2" s="1"/>
  <c r="J84" i="2"/>
  <c r="J119" i="2" s="1"/>
  <c r="O84" i="2"/>
  <c r="O119" i="2" s="1"/>
  <c r="U84" i="2"/>
  <c r="U119" i="2" s="1"/>
  <c r="Y84" i="2"/>
  <c r="Y119" i="2" s="1"/>
  <c r="AB84" i="2"/>
  <c r="AB119" i="2" s="1"/>
  <c r="J47" i="3"/>
  <c r="J51" i="3"/>
  <c r="J29" i="3"/>
  <c r="J33" i="3"/>
  <c r="M32" i="3"/>
  <c r="U32" i="3" s="1"/>
  <c r="J48" i="3"/>
  <c r="J53" i="3"/>
  <c r="M54" i="3"/>
  <c r="U54" i="3" s="1"/>
  <c r="J58" i="3"/>
  <c r="P18" i="2"/>
  <c r="G27" i="2"/>
  <c r="R80" i="6"/>
  <c r="R132" i="6" s="1"/>
  <c r="R69" i="6"/>
  <c r="R121" i="6" s="1"/>
  <c r="Z63" i="6"/>
  <c r="Z115" i="6" s="1"/>
  <c r="Q6" i="6"/>
  <c r="Q10" i="6"/>
  <c r="P52" i="6"/>
  <c r="P53" i="6" s="1"/>
  <c r="Q26" i="6"/>
  <c r="Q31" i="6"/>
  <c r="U41" i="6"/>
  <c r="Q11" i="6"/>
  <c r="Q14" i="6"/>
  <c r="Q23" i="6"/>
  <c r="U46" i="6"/>
  <c r="C70" i="2"/>
  <c r="G12" i="2"/>
  <c r="C80" i="2"/>
  <c r="C115" i="2" s="1"/>
  <c r="AA76" i="2"/>
  <c r="AA111" i="2" s="1"/>
  <c r="F74" i="2"/>
  <c r="F109" i="2" s="1"/>
  <c r="I76" i="2"/>
  <c r="I111" i="2" s="1"/>
  <c r="S76" i="2"/>
  <c r="S111" i="2" s="1"/>
  <c r="L74" i="2"/>
  <c r="L109" i="2" s="1"/>
  <c r="N76" i="2"/>
  <c r="N111" i="2" s="1"/>
  <c r="X76" i="2"/>
  <c r="X111" i="2" s="1"/>
  <c r="N69" i="2"/>
  <c r="N104" i="2" s="1"/>
  <c r="S69" i="2"/>
  <c r="S104" i="2" s="1"/>
  <c r="AA69" i="2"/>
  <c r="AA104" i="2" s="1"/>
  <c r="I69" i="2"/>
  <c r="I104" i="2" s="1"/>
  <c r="X69" i="2"/>
  <c r="X104" i="2" s="1"/>
  <c r="V70" i="2"/>
  <c r="V105" i="2" s="1"/>
  <c r="Z70" i="2"/>
  <c r="Z105" i="2" s="1"/>
  <c r="I72" i="2"/>
  <c r="I107" i="2" s="1"/>
  <c r="N72" i="2"/>
  <c r="N107" i="2" s="1"/>
  <c r="S72" i="2"/>
  <c r="S107" i="2" s="1"/>
  <c r="X72" i="2"/>
  <c r="X107" i="2" s="1"/>
  <c r="AA72" i="2"/>
  <c r="AA107" i="2" s="1"/>
  <c r="G53" i="2"/>
  <c r="I70" i="2"/>
  <c r="I105" i="2" s="1"/>
  <c r="N70" i="2"/>
  <c r="N105" i="2" s="1"/>
  <c r="U70" i="2"/>
  <c r="U105" i="2" s="1"/>
  <c r="Y70" i="2"/>
  <c r="Y105" i="2" s="1"/>
  <c r="E74" i="2"/>
  <c r="J74" i="2"/>
  <c r="J109" i="2" s="1"/>
  <c r="O74" i="2"/>
  <c r="O109" i="2" s="1"/>
  <c r="U74" i="2"/>
  <c r="U109" i="2" s="1"/>
  <c r="Y74" i="2"/>
  <c r="Y109" i="2" s="1"/>
  <c r="AB74" i="2"/>
  <c r="AB109" i="2" s="1"/>
  <c r="P40" i="2"/>
  <c r="F70" i="2"/>
  <c r="F105" i="2" s="1"/>
  <c r="Q70" i="2"/>
  <c r="Q105" i="2" s="1"/>
  <c r="I4" i="9"/>
  <c r="M31" i="3"/>
  <c r="U31" i="3" s="1"/>
  <c r="J44" i="3"/>
  <c r="U47" i="3"/>
  <c r="M52" i="3"/>
  <c r="U52" i="3" s="1"/>
  <c r="M53" i="3"/>
  <c r="U53" i="3" s="1"/>
  <c r="J54" i="3"/>
  <c r="M56" i="3"/>
  <c r="U56" i="3" s="1"/>
  <c r="G61" i="3"/>
  <c r="F38" i="3"/>
  <c r="S38" i="3"/>
  <c r="T50" i="3"/>
  <c r="K60" i="3"/>
  <c r="V60" i="3"/>
  <c r="F12" i="3"/>
  <c r="M29" i="3"/>
  <c r="M33" i="3"/>
  <c r="U33" i="3" s="1"/>
  <c r="M36" i="3"/>
  <c r="U36" i="3" s="1"/>
  <c r="J41" i="3"/>
  <c r="U42" i="3"/>
  <c r="J49" i="3"/>
  <c r="J52" i="3"/>
  <c r="M58" i="3"/>
  <c r="M59" i="3"/>
  <c r="U59" i="3" s="1"/>
  <c r="N61" i="3"/>
  <c r="R61" i="3"/>
  <c r="G11" i="2"/>
  <c r="P16" i="2"/>
  <c r="Q50" i="6"/>
  <c r="H70" i="2"/>
  <c r="H105" i="2" s="1"/>
  <c r="M70" i="2"/>
  <c r="M105" i="2" s="1"/>
  <c r="U7" i="6"/>
  <c r="H20" i="6"/>
  <c r="L30" i="6"/>
  <c r="H34" i="6"/>
  <c r="Q7" i="6"/>
  <c r="L10" i="6"/>
  <c r="H18" i="6"/>
  <c r="Q19" i="6"/>
  <c r="Q22" i="6"/>
  <c r="L26" i="6"/>
  <c r="H30" i="6"/>
  <c r="Q34" i="6"/>
  <c r="Q38" i="6"/>
  <c r="U50" i="6"/>
  <c r="F56" i="6"/>
  <c r="P58" i="6"/>
  <c r="P110" i="6" s="1"/>
  <c r="R59" i="6"/>
  <c r="R111" i="6" s="1"/>
  <c r="I63" i="6"/>
  <c r="I115" i="6" s="1"/>
  <c r="P67" i="6"/>
  <c r="V71" i="6"/>
  <c r="J80" i="6"/>
  <c r="J132" i="6" s="1"/>
  <c r="T58" i="6"/>
  <c r="T110" i="6" s="1"/>
  <c r="N82" i="6"/>
  <c r="N134" i="6" s="1"/>
  <c r="L6" i="6"/>
  <c r="M52" i="6"/>
  <c r="M53" i="6" s="1"/>
  <c r="Q18" i="6"/>
  <c r="U23" i="6"/>
  <c r="Q30" i="6"/>
  <c r="L34" i="6"/>
  <c r="U35" i="6"/>
  <c r="K57" i="6"/>
  <c r="K109" i="6" s="1"/>
  <c r="V64" i="6"/>
  <c r="N69" i="6"/>
  <c r="N121" i="6" s="1"/>
  <c r="T74" i="6"/>
  <c r="T126" i="6" s="1"/>
  <c r="L14" i="6"/>
  <c r="L18" i="6"/>
  <c r="U19" i="6"/>
  <c r="U38" i="6"/>
  <c r="U44" i="6"/>
  <c r="F59" i="6"/>
  <c r="F111" i="6" s="1"/>
  <c r="N76" i="6"/>
  <c r="N128" i="6" s="1"/>
  <c r="J95" i="6"/>
  <c r="J147" i="6" s="1"/>
  <c r="P4" i="2"/>
  <c r="P8" i="2"/>
  <c r="F77" i="2"/>
  <c r="F112" i="2" s="1"/>
  <c r="L77" i="2"/>
  <c r="L112" i="2" s="1"/>
  <c r="P14" i="2"/>
  <c r="S79" i="2"/>
  <c r="S114" i="2" s="1"/>
  <c r="X79" i="2"/>
  <c r="X114" i="2" s="1"/>
  <c r="AA79" i="2"/>
  <c r="AA114" i="2" s="1"/>
  <c r="G21" i="2"/>
  <c r="I86" i="2"/>
  <c r="I121" i="2" s="1"/>
  <c r="N86" i="2"/>
  <c r="N121" i="2" s="1"/>
  <c r="S86" i="2"/>
  <c r="S121" i="2" s="1"/>
  <c r="X86" i="2"/>
  <c r="X121" i="2" s="1"/>
  <c r="AA86" i="2"/>
  <c r="AA121" i="2" s="1"/>
  <c r="F92" i="2"/>
  <c r="F94" i="2" s="1"/>
  <c r="F129" i="2" s="1"/>
  <c r="F134" i="2" s="1"/>
  <c r="L92" i="2"/>
  <c r="L94" i="2" s="1"/>
  <c r="L129" i="2" s="1"/>
  <c r="L134" i="2" s="1"/>
  <c r="Q92" i="2"/>
  <c r="V92" i="2"/>
  <c r="V127" i="2" s="1"/>
  <c r="Z92" i="2"/>
  <c r="Z127" i="2" s="1"/>
  <c r="AB70" i="2"/>
  <c r="AB105" i="2" s="1"/>
  <c r="P43" i="2"/>
  <c r="M82" i="2"/>
  <c r="M117" i="2" s="1"/>
  <c r="R82" i="2"/>
  <c r="R117" i="2" s="1"/>
  <c r="W82" i="2"/>
  <c r="W117" i="2" s="1"/>
  <c r="M88" i="2"/>
  <c r="M123" i="2" s="1"/>
  <c r="V91" i="2"/>
  <c r="V126" i="2" s="1"/>
  <c r="Z91" i="2"/>
  <c r="Z126" i="2" s="1"/>
  <c r="P57" i="2"/>
  <c r="M76" i="2"/>
  <c r="M111" i="2" s="1"/>
  <c r="W76" i="2"/>
  <c r="W111" i="2" s="1"/>
  <c r="H81" i="2"/>
  <c r="I84" i="2"/>
  <c r="I119" i="2" s="1"/>
  <c r="N84" i="2"/>
  <c r="N119" i="2" s="1"/>
  <c r="S84" i="2"/>
  <c r="S119" i="2" s="1"/>
  <c r="X84" i="2"/>
  <c r="X119" i="2" s="1"/>
  <c r="AA84" i="2"/>
  <c r="AA119" i="2" s="1"/>
  <c r="I85" i="2"/>
  <c r="I120" i="2" s="1"/>
  <c r="N85" i="2"/>
  <c r="N120" i="2" s="1"/>
  <c r="S85" i="2"/>
  <c r="S120" i="2" s="1"/>
  <c r="X85" i="2"/>
  <c r="X120" i="2" s="1"/>
  <c r="AA85" i="2"/>
  <c r="AA120" i="2" s="1"/>
  <c r="V87" i="2"/>
  <c r="V122" i="2" s="1"/>
  <c r="Z87" i="2"/>
  <c r="Z122" i="2" s="1"/>
  <c r="J90" i="2"/>
  <c r="J125" i="2" s="1"/>
  <c r="J133" i="2" s="1"/>
  <c r="O90" i="2"/>
  <c r="O125" i="2" s="1"/>
  <c r="O133" i="2" s="1"/>
  <c r="Y90" i="2"/>
  <c r="Y125" i="2" s="1"/>
  <c r="Y133" i="2" s="1"/>
  <c r="F81" i="2"/>
  <c r="L81" i="2"/>
  <c r="M84" i="2"/>
  <c r="M119" i="2" s="1"/>
  <c r="W84" i="2"/>
  <c r="W119" i="2" s="1"/>
  <c r="H120" i="2"/>
  <c r="M85" i="2"/>
  <c r="M120" i="2" s="1"/>
  <c r="R85" i="2"/>
  <c r="R120" i="2" s="1"/>
  <c r="W85" i="2"/>
  <c r="W120" i="2" s="1"/>
  <c r="E87" i="2"/>
  <c r="E122" i="2" s="1"/>
  <c r="J87" i="2"/>
  <c r="J122" i="2" s="1"/>
  <c r="O87" i="2"/>
  <c r="O122" i="2" s="1"/>
  <c r="U87" i="2"/>
  <c r="U122" i="2" s="1"/>
  <c r="Y87" i="2"/>
  <c r="Y122" i="2" s="1"/>
  <c r="AB87" i="2"/>
  <c r="AB122" i="2" s="1"/>
  <c r="U89" i="2"/>
  <c r="U124" i="2" s="1"/>
  <c r="Y89" i="2"/>
  <c r="Y124" i="2" s="1"/>
  <c r="AB89" i="2"/>
  <c r="AB124" i="2" s="1"/>
  <c r="I92" i="2"/>
  <c r="I94" i="2" s="1"/>
  <c r="E76" i="2"/>
  <c r="J76" i="2"/>
  <c r="J111" i="2" s="1"/>
  <c r="O76" i="2"/>
  <c r="O111" i="2" s="1"/>
  <c r="U76" i="2"/>
  <c r="U111" i="2" s="1"/>
  <c r="Y76" i="2"/>
  <c r="Y111" i="2" s="1"/>
  <c r="AB76" i="2"/>
  <c r="AB111" i="2" s="1"/>
  <c r="O81" i="2"/>
  <c r="V85" i="2"/>
  <c r="V120" i="2" s="1"/>
  <c r="Z85" i="2"/>
  <c r="Z120" i="2" s="1"/>
  <c r="N87" i="2"/>
  <c r="N122" i="2" s="1"/>
  <c r="S87" i="2"/>
  <c r="S122" i="2" s="1"/>
  <c r="X87" i="2"/>
  <c r="X122" i="2" s="1"/>
  <c r="AA87" i="2"/>
  <c r="AA122" i="2" s="1"/>
  <c r="F76" i="2"/>
  <c r="F111" i="2" s="1"/>
  <c r="Q76" i="2"/>
  <c r="Q111" i="2" s="1"/>
  <c r="V76" i="2"/>
  <c r="V111" i="2" s="1"/>
  <c r="Z76" i="2"/>
  <c r="Z111" i="2" s="1"/>
  <c r="E69" i="2"/>
  <c r="J69" i="2"/>
  <c r="J104" i="2" s="1"/>
  <c r="O69" i="2"/>
  <c r="O104" i="2" s="1"/>
  <c r="U69" i="2"/>
  <c r="U104" i="2" s="1"/>
  <c r="Y69" i="2"/>
  <c r="Y104" i="2" s="1"/>
  <c r="AB69" i="2"/>
  <c r="AB104" i="2" s="1"/>
  <c r="L71" i="2"/>
  <c r="L106" i="2" s="1"/>
  <c r="F75" i="2"/>
  <c r="F110" i="2" s="1"/>
  <c r="L75" i="2"/>
  <c r="L110" i="2" s="1"/>
  <c r="H78" i="2"/>
  <c r="H113" i="2" s="1"/>
  <c r="M78" i="2"/>
  <c r="M113" i="2" s="1"/>
  <c r="R78" i="2"/>
  <c r="R113" i="2" s="1"/>
  <c r="W78" i="2"/>
  <c r="W113" i="2" s="1"/>
  <c r="U81" i="2"/>
  <c r="Y81" i="2"/>
  <c r="AB81" i="2"/>
  <c r="H83" i="2"/>
  <c r="H118" i="2" s="1"/>
  <c r="M83" i="2"/>
  <c r="M118" i="2" s="1"/>
  <c r="R83" i="2"/>
  <c r="R118" i="2" s="1"/>
  <c r="W83" i="2"/>
  <c r="W118" i="2" s="1"/>
  <c r="I90" i="2"/>
  <c r="I125" i="2" s="1"/>
  <c r="I133" i="2" s="1"/>
  <c r="P39" i="2"/>
  <c r="D40" i="2"/>
  <c r="K41" i="2"/>
  <c r="F71" i="2"/>
  <c r="F106" i="2" s="1"/>
  <c r="V71" i="2"/>
  <c r="V106" i="2" s="1"/>
  <c r="Q80" i="2"/>
  <c r="Q115" i="2" s="1"/>
  <c r="Z80" i="2"/>
  <c r="Z115" i="2" s="1"/>
  <c r="U86" i="2"/>
  <c r="U121" i="2" s="1"/>
  <c r="AB86" i="2"/>
  <c r="AB121" i="2" s="1"/>
  <c r="I89" i="2"/>
  <c r="I124" i="2" s="1"/>
  <c r="N89" i="2"/>
  <c r="N124" i="2" s="1"/>
  <c r="S89" i="2"/>
  <c r="S124" i="2" s="1"/>
  <c r="AA89" i="2"/>
  <c r="AA124" i="2" s="1"/>
  <c r="H92" i="2"/>
  <c r="M92" i="2"/>
  <c r="M127" i="2" s="1"/>
  <c r="W92" i="2"/>
  <c r="W127" i="2" s="1"/>
  <c r="Z71" i="2"/>
  <c r="Z106" i="2" s="1"/>
  <c r="F80" i="2"/>
  <c r="F115" i="2" s="1"/>
  <c r="V80" i="2"/>
  <c r="V115" i="2" s="1"/>
  <c r="E72" i="2"/>
  <c r="J72" i="2"/>
  <c r="J107" i="2" s="1"/>
  <c r="O72" i="2"/>
  <c r="O107" i="2" s="1"/>
  <c r="U72" i="2"/>
  <c r="U107" i="2" s="1"/>
  <c r="Y72" i="2"/>
  <c r="Y107" i="2" s="1"/>
  <c r="AB72" i="2"/>
  <c r="AB107" i="2" s="1"/>
  <c r="M74" i="2"/>
  <c r="M109" i="2" s="1"/>
  <c r="R74" i="2"/>
  <c r="R109" i="2" s="1"/>
  <c r="W74" i="2"/>
  <c r="W109" i="2" s="1"/>
  <c r="I77" i="2"/>
  <c r="I112" i="2" s="1"/>
  <c r="N77" i="2"/>
  <c r="N112" i="2" s="1"/>
  <c r="S77" i="2"/>
  <c r="S112" i="2" s="1"/>
  <c r="F79" i="2"/>
  <c r="F114" i="2" s="1"/>
  <c r="L79" i="2"/>
  <c r="L114" i="2" s="1"/>
  <c r="V79" i="2"/>
  <c r="V114" i="2" s="1"/>
  <c r="Z79" i="2"/>
  <c r="Z114" i="2" s="1"/>
  <c r="I82" i="2"/>
  <c r="I117" i="2" s="1"/>
  <c r="N82" i="2"/>
  <c r="N117" i="2" s="1"/>
  <c r="S82" i="2"/>
  <c r="S117" i="2" s="1"/>
  <c r="X82" i="2"/>
  <c r="X117" i="2" s="1"/>
  <c r="AA82" i="2"/>
  <c r="AA117" i="2" s="1"/>
  <c r="I88" i="2"/>
  <c r="I123" i="2" s="1"/>
  <c r="N88" i="2"/>
  <c r="N123" i="2" s="1"/>
  <c r="S88" i="2"/>
  <c r="S123" i="2" s="1"/>
  <c r="X88" i="2"/>
  <c r="X123" i="2" s="1"/>
  <c r="AA88" i="2"/>
  <c r="AA123" i="2" s="1"/>
  <c r="M91" i="2"/>
  <c r="M126" i="2" s="1"/>
  <c r="R91" i="2"/>
  <c r="R126" i="2" s="1"/>
  <c r="W91" i="2"/>
  <c r="W126" i="2" s="1"/>
  <c r="J73" i="2"/>
  <c r="J108" i="2" s="1"/>
  <c r="AB73" i="2"/>
  <c r="AB108" i="2" s="1"/>
  <c r="M75" i="2"/>
  <c r="M110" i="2" s="1"/>
  <c r="W75" i="2"/>
  <c r="W110" i="2" s="1"/>
  <c r="I78" i="2"/>
  <c r="I113" i="2" s="1"/>
  <c r="S78" i="2"/>
  <c r="S113" i="2" s="1"/>
  <c r="AA78" i="2"/>
  <c r="AA113" i="2" s="1"/>
  <c r="V81" i="2"/>
  <c r="E73" i="2"/>
  <c r="O73" i="2"/>
  <c r="O108" i="2" s="1"/>
  <c r="Y73" i="2"/>
  <c r="Y108" i="2" s="1"/>
  <c r="H110" i="2"/>
  <c r="R75" i="2"/>
  <c r="R110" i="2" s="1"/>
  <c r="N78" i="2"/>
  <c r="N113" i="2" s="1"/>
  <c r="X78" i="2"/>
  <c r="X113" i="2" s="1"/>
  <c r="Z81" i="2"/>
  <c r="L69" i="2"/>
  <c r="L104" i="2" s="1"/>
  <c r="Q69" i="2"/>
  <c r="Q104" i="2" s="1"/>
  <c r="V69" i="2"/>
  <c r="V104" i="2" s="1"/>
  <c r="Z69" i="2"/>
  <c r="Z104" i="2" s="1"/>
  <c r="R70" i="2"/>
  <c r="R105" i="2" s="1"/>
  <c r="W70" i="2"/>
  <c r="W105" i="2" s="1"/>
  <c r="E78" i="2"/>
  <c r="J78" i="2"/>
  <c r="J113" i="2" s="1"/>
  <c r="O78" i="2"/>
  <c r="O113" i="2" s="1"/>
  <c r="U78" i="2"/>
  <c r="U113" i="2" s="1"/>
  <c r="Y78" i="2"/>
  <c r="Y113" i="2" s="1"/>
  <c r="AB78" i="2"/>
  <c r="AB113" i="2" s="1"/>
  <c r="U83" i="2"/>
  <c r="U118" i="2" s="1"/>
  <c r="Y83" i="2"/>
  <c r="Y118" i="2" s="1"/>
  <c r="AB83" i="2"/>
  <c r="AB118" i="2" s="1"/>
  <c r="L86" i="2"/>
  <c r="L121" i="2" s="1"/>
  <c r="Q86" i="2"/>
  <c r="Q121" i="2" s="1"/>
  <c r="V86" i="2"/>
  <c r="V121" i="2" s="1"/>
  <c r="Z86" i="2"/>
  <c r="Z121" i="2" s="1"/>
  <c r="J89" i="2"/>
  <c r="J124" i="2" s="1"/>
  <c r="O89" i="2"/>
  <c r="O124" i="2" s="1"/>
  <c r="F90" i="2"/>
  <c r="F125" i="2" s="1"/>
  <c r="F133" i="2" s="1"/>
  <c r="L90" i="2"/>
  <c r="L125" i="2" s="1"/>
  <c r="L133" i="2" s="1"/>
  <c r="Q90" i="2"/>
  <c r="Q125" i="2" s="1"/>
  <c r="Q133" i="2" s="1"/>
  <c r="V90" i="2"/>
  <c r="V125" i="2" s="1"/>
  <c r="V133" i="2" s="1"/>
  <c r="Z90" i="2"/>
  <c r="Z125" i="2" s="1"/>
  <c r="Z133" i="2" s="1"/>
  <c r="P44" i="2"/>
  <c r="P48" i="2"/>
  <c r="P53" i="2"/>
  <c r="U73" i="2"/>
  <c r="U108" i="2" s="1"/>
  <c r="F73" i="2"/>
  <c r="F108" i="2" s="1"/>
  <c r="L73" i="2"/>
  <c r="L108" i="2" s="1"/>
  <c r="Q73" i="2"/>
  <c r="Q108" i="2" s="1"/>
  <c r="V73" i="2"/>
  <c r="V108" i="2" s="1"/>
  <c r="Z73" i="2"/>
  <c r="Z108" i="2" s="1"/>
  <c r="K54" i="2"/>
  <c r="AA75" i="2"/>
  <c r="AA110" i="2" s="1"/>
  <c r="N75" i="2"/>
  <c r="N110" i="2" s="1"/>
  <c r="S75" i="2"/>
  <c r="S110" i="2" s="1"/>
  <c r="X75" i="2"/>
  <c r="X110" i="2" s="1"/>
  <c r="P52" i="2"/>
  <c r="G57" i="2"/>
  <c r="Q68" i="2"/>
  <c r="Q103" i="2" s="1"/>
  <c r="H69" i="2"/>
  <c r="H104" i="2" s="1"/>
  <c r="M69" i="2"/>
  <c r="M104" i="2" s="1"/>
  <c r="R69" i="2"/>
  <c r="R104" i="2" s="1"/>
  <c r="W69" i="2"/>
  <c r="W104" i="2" s="1"/>
  <c r="S70" i="2"/>
  <c r="S105" i="2" s="1"/>
  <c r="X70" i="2"/>
  <c r="X105" i="2" s="1"/>
  <c r="AA70" i="2"/>
  <c r="AA105" i="2" s="1"/>
  <c r="E71" i="2"/>
  <c r="J71" i="2"/>
  <c r="J106" i="2" s="1"/>
  <c r="O71" i="2"/>
  <c r="O106" i="2" s="1"/>
  <c r="U71" i="2"/>
  <c r="U106" i="2" s="1"/>
  <c r="Y71" i="2"/>
  <c r="Y106" i="2" s="1"/>
  <c r="AB71" i="2"/>
  <c r="AB106" i="2" s="1"/>
  <c r="M73" i="2"/>
  <c r="M108" i="2" s="1"/>
  <c r="R73" i="2"/>
  <c r="R108" i="2" s="1"/>
  <c r="W73" i="2"/>
  <c r="W108" i="2" s="1"/>
  <c r="I74" i="2"/>
  <c r="I109" i="2" s="1"/>
  <c r="N74" i="2"/>
  <c r="N109" i="2" s="1"/>
  <c r="S74" i="2"/>
  <c r="S109" i="2" s="1"/>
  <c r="X74" i="2"/>
  <c r="X109" i="2" s="1"/>
  <c r="AA74" i="2"/>
  <c r="AA109" i="2" s="1"/>
  <c r="U75" i="2"/>
  <c r="U110" i="2" s="1"/>
  <c r="Y75" i="2"/>
  <c r="Y110" i="2" s="1"/>
  <c r="AB75" i="2"/>
  <c r="AB110" i="2" s="1"/>
  <c r="E77" i="2"/>
  <c r="J77" i="2"/>
  <c r="J112" i="2" s="1"/>
  <c r="O77" i="2"/>
  <c r="O112" i="2" s="1"/>
  <c r="U77" i="2"/>
  <c r="U112" i="2" s="1"/>
  <c r="Y77" i="2"/>
  <c r="Y112" i="2" s="1"/>
  <c r="AB77" i="2"/>
  <c r="AB112" i="2" s="1"/>
  <c r="L78" i="2"/>
  <c r="L113" i="2" s="1"/>
  <c r="Q78" i="2"/>
  <c r="Q113" i="2" s="1"/>
  <c r="V78" i="2"/>
  <c r="V113" i="2" s="1"/>
  <c r="Z78" i="2"/>
  <c r="Z113" i="2" s="1"/>
  <c r="H79" i="2"/>
  <c r="H114" i="2" s="1"/>
  <c r="M79" i="2"/>
  <c r="M114" i="2" s="1"/>
  <c r="R79" i="2"/>
  <c r="R114" i="2" s="1"/>
  <c r="W79" i="2"/>
  <c r="W114" i="2" s="1"/>
  <c r="I80" i="2"/>
  <c r="I115" i="2" s="1"/>
  <c r="N80" i="2"/>
  <c r="N115" i="2" s="1"/>
  <c r="S80" i="2"/>
  <c r="S115" i="2" s="1"/>
  <c r="X80" i="2"/>
  <c r="X115" i="2" s="1"/>
  <c r="AA80" i="2"/>
  <c r="AA115" i="2" s="1"/>
  <c r="E82" i="2"/>
  <c r="J82" i="2"/>
  <c r="J117" i="2" s="1"/>
  <c r="F83" i="2"/>
  <c r="F118" i="2" s="1"/>
  <c r="L83" i="2"/>
  <c r="L118" i="2" s="1"/>
  <c r="H86" i="2"/>
  <c r="H121" i="2" s="1"/>
  <c r="M86" i="2"/>
  <c r="M121" i="2" s="1"/>
  <c r="R86" i="2"/>
  <c r="R121" i="2" s="1"/>
  <c r="W86" i="2"/>
  <c r="W121" i="2" s="1"/>
  <c r="J88" i="2"/>
  <c r="J123" i="2" s="1"/>
  <c r="O88" i="2"/>
  <c r="O123" i="2" s="1"/>
  <c r="U88" i="2"/>
  <c r="U123" i="2" s="1"/>
  <c r="Y88" i="2"/>
  <c r="Y123" i="2" s="1"/>
  <c r="AB88" i="2"/>
  <c r="AB123" i="2" s="1"/>
  <c r="F89" i="2"/>
  <c r="F124" i="2" s="1"/>
  <c r="L89" i="2"/>
  <c r="L124" i="2" s="1"/>
  <c r="V89" i="2"/>
  <c r="V124" i="2" s="1"/>
  <c r="Z89" i="2"/>
  <c r="Z124" i="2" s="1"/>
  <c r="M90" i="2"/>
  <c r="M125" i="2" s="1"/>
  <c r="M133" i="2" s="1"/>
  <c r="R90" i="2"/>
  <c r="R125" i="2" s="1"/>
  <c r="R133" i="2" s="1"/>
  <c r="W90" i="2"/>
  <c r="N91" i="2"/>
  <c r="N126" i="2" s="1"/>
  <c r="S91" i="2"/>
  <c r="S126" i="2" s="1"/>
  <c r="X91" i="2"/>
  <c r="X126" i="2" s="1"/>
  <c r="AA91" i="2"/>
  <c r="AA126" i="2" s="1"/>
  <c r="U92" i="2"/>
  <c r="U127" i="2" s="1"/>
  <c r="Y92" i="2"/>
  <c r="Y127" i="2" s="1"/>
  <c r="AB92" i="2"/>
  <c r="AB94" i="2" s="1"/>
  <c r="D43" i="2"/>
  <c r="P62" i="2"/>
  <c r="F13" i="3"/>
  <c r="T45" i="3"/>
  <c r="U41" i="3"/>
  <c r="S43" i="3"/>
  <c r="U43" i="3" s="1"/>
  <c r="Q61" i="3"/>
  <c r="U48" i="3"/>
  <c r="S60" i="3"/>
  <c r="M55" i="3"/>
  <c r="U55" i="3" s="1"/>
  <c r="J57" i="3"/>
  <c r="P61" i="3"/>
  <c r="L38" i="3"/>
  <c r="J30" i="3"/>
  <c r="J31" i="3"/>
  <c r="E61" i="3"/>
  <c r="I60" i="3"/>
  <c r="T60" i="3"/>
  <c r="J55" i="3"/>
  <c r="H61" i="3"/>
  <c r="O61" i="3"/>
  <c r="T38" i="3"/>
  <c r="U30" i="3"/>
  <c r="J42" i="3"/>
  <c r="M57" i="3"/>
  <c r="U57" i="3" s="1"/>
  <c r="J59" i="3"/>
  <c r="P10" i="2"/>
  <c r="G24" i="2"/>
  <c r="D25" i="2"/>
  <c r="D26" i="2"/>
  <c r="P28" i="2"/>
  <c r="Q81" i="2"/>
  <c r="U82" i="2"/>
  <c r="U117" i="2" s="1"/>
  <c r="AB82" i="2"/>
  <c r="AB117" i="2" s="1"/>
  <c r="I91" i="2"/>
  <c r="I126" i="2" s="1"/>
  <c r="K17" i="2"/>
  <c r="G28" i="2"/>
  <c r="Y85" i="2"/>
  <c r="Y120" i="2" s="1"/>
  <c r="P6" i="2"/>
  <c r="G15" i="2"/>
  <c r="K15" i="2"/>
  <c r="G17" i="2"/>
  <c r="P29" i="2"/>
  <c r="E86" i="2"/>
  <c r="E121" i="2" s="1"/>
  <c r="T52" i="6"/>
  <c r="T53" i="6" s="1"/>
  <c r="U51" i="6"/>
  <c r="U49" i="6"/>
  <c r="Q49" i="6"/>
  <c r="P119" i="6"/>
  <c r="G39" i="2"/>
  <c r="K39" i="2"/>
  <c r="G62" i="2"/>
  <c r="E70" i="2"/>
  <c r="E68" i="2"/>
  <c r="U68" i="2"/>
  <c r="U103" i="2" s="1"/>
  <c r="Y68" i="2"/>
  <c r="Y103" i="2" s="1"/>
  <c r="AB68" i="2"/>
  <c r="S73" i="2"/>
  <c r="S108" i="2" s="1"/>
  <c r="X73" i="2"/>
  <c r="X108" i="2" s="1"/>
  <c r="AA73" i="2"/>
  <c r="AA108" i="2" s="1"/>
  <c r="P38" i="2"/>
  <c r="P49" i="2"/>
  <c r="K59" i="2"/>
  <c r="K60" i="2"/>
  <c r="D38" i="2"/>
  <c r="D68" i="2" s="1"/>
  <c r="E37" i="2"/>
  <c r="K48" i="2"/>
  <c r="D48" i="2"/>
  <c r="K51" i="2"/>
  <c r="P51" i="2"/>
  <c r="K52" i="2"/>
  <c r="D57" i="2"/>
  <c r="G44" i="2"/>
  <c r="P45" i="2"/>
  <c r="K47" i="2"/>
  <c r="G48" i="2"/>
  <c r="G51" i="2"/>
  <c r="G52" i="2"/>
  <c r="G56" i="2"/>
  <c r="P56" i="2"/>
  <c r="K57" i="2"/>
  <c r="K62" i="2"/>
  <c r="K60" i="6"/>
  <c r="K112" i="6" s="1"/>
  <c r="G81" i="6"/>
  <c r="G133" i="6" s="1"/>
  <c r="G84" i="6"/>
  <c r="G136" i="6" s="1"/>
  <c r="G61" i="6"/>
  <c r="G113" i="6" s="1"/>
  <c r="G78" i="6"/>
  <c r="G130" i="6" s="1"/>
  <c r="G77" i="6"/>
  <c r="G129" i="6" s="1"/>
  <c r="G74" i="6"/>
  <c r="G126" i="6" s="1"/>
  <c r="G73" i="6"/>
  <c r="G125" i="6" s="1"/>
  <c r="G92" i="6"/>
  <c r="G144" i="6" s="1"/>
  <c r="G69" i="6"/>
  <c r="G60" i="6"/>
  <c r="G112" i="6" s="1"/>
  <c r="K81" i="6"/>
  <c r="K133" i="6" s="1"/>
  <c r="K65" i="6"/>
  <c r="K117" i="6" s="1"/>
  <c r="K64" i="6"/>
  <c r="K116" i="6" s="1"/>
  <c r="K92" i="6"/>
  <c r="K144" i="6" s="1"/>
  <c r="K69" i="6"/>
  <c r="K121" i="6" s="1"/>
  <c r="K96" i="6"/>
  <c r="K148" i="6" s="1"/>
  <c r="K61" i="6"/>
  <c r="K113" i="6" s="1"/>
  <c r="O88" i="6"/>
  <c r="O140" i="6" s="1"/>
  <c r="O84" i="6"/>
  <c r="O136" i="6" s="1"/>
  <c r="O78" i="6"/>
  <c r="O130" i="6" s="1"/>
  <c r="O77" i="6"/>
  <c r="O129" i="6" s="1"/>
  <c r="O74" i="6"/>
  <c r="O126" i="6" s="1"/>
  <c r="O73" i="6"/>
  <c r="O125" i="6" s="1"/>
  <c r="O69" i="6"/>
  <c r="O121" i="6" s="1"/>
  <c r="O56" i="6"/>
  <c r="O96" i="6"/>
  <c r="O148" i="6" s="1"/>
  <c r="O81" i="6"/>
  <c r="O133" i="6" s="1"/>
  <c r="O65" i="6"/>
  <c r="O117" i="6" s="1"/>
  <c r="O64" i="6"/>
  <c r="O116" i="6" s="1"/>
  <c r="S61" i="6"/>
  <c r="S113" i="6" s="1"/>
  <c r="S60" i="6"/>
  <c r="S112" i="6" s="1"/>
  <c r="S78" i="6"/>
  <c r="S130" i="6" s="1"/>
  <c r="S77" i="6"/>
  <c r="S129" i="6" s="1"/>
  <c r="S74" i="6"/>
  <c r="S126" i="6" s="1"/>
  <c r="S64" i="6"/>
  <c r="S116" i="6" s="1"/>
  <c r="S102" i="6"/>
  <c r="S154" i="6" s="1"/>
  <c r="S83" i="6"/>
  <c r="S135" i="6" s="1"/>
  <c r="S73" i="6"/>
  <c r="S125" i="6" s="1"/>
  <c r="S69" i="6"/>
  <c r="W81" i="6"/>
  <c r="W133" i="6" s="1"/>
  <c r="W78" i="6"/>
  <c r="W130" i="6" s="1"/>
  <c r="W74" i="6"/>
  <c r="W126" i="6" s="1"/>
  <c r="W64" i="6"/>
  <c r="W116" i="6" s="1"/>
  <c r="W84" i="6"/>
  <c r="W136" i="6" s="1"/>
  <c r="W83" i="6"/>
  <c r="W135" i="6" s="1"/>
  <c r="W61" i="6"/>
  <c r="W113" i="6" s="1"/>
  <c r="W88" i="6"/>
  <c r="W140" i="6" s="1"/>
  <c r="W65" i="6"/>
  <c r="W117" i="6" s="1"/>
  <c r="W60" i="6"/>
  <c r="W112" i="6" s="1"/>
  <c r="AA92" i="6"/>
  <c r="AA144" i="6" s="1"/>
  <c r="AA73" i="6"/>
  <c r="AA125" i="6" s="1"/>
  <c r="AA61" i="6"/>
  <c r="AA113" i="6" s="1"/>
  <c r="AA102" i="6"/>
  <c r="AA154" i="6" s="1"/>
  <c r="AA78" i="6"/>
  <c r="AA130" i="6" s="1"/>
  <c r="AA74" i="6"/>
  <c r="AA126" i="6" s="1"/>
  <c r="AA81" i="6"/>
  <c r="AA133" i="6" s="1"/>
  <c r="AA77" i="6"/>
  <c r="AA129" i="6" s="1"/>
  <c r="AA69" i="6"/>
  <c r="AA121" i="6" s="1"/>
  <c r="AA64" i="6"/>
  <c r="AA116" i="6" s="1"/>
  <c r="W56" i="6"/>
  <c r="AA57" i="6"/>
  <c r="AA109" i="6" s="1"/>
  <c r="K77" i="6"/>
  <c r="K129" i="6" s="1"/>
  <c r="S81" i="6"/>
  <c r="S133" i="6" s="1"/>
  <c r="K99" i="6"/>
  <c r="K151" i="6" s="1"/>
  <c r="AC52" i="6"/>
  <c r="AC53" i="6" s="1"/>
  <c r="U15" i="6"/>
  <c r="O57" i="6"/>
  <c r="O109" i="6" s="1"/>
  <c r="O60" i="6"/>
  <c r="G65" i="6"/>
  <c r="G117" i="6" s="1"/>
  <c r="W69" i="6"/>
  <c r="W121" i="6" s="1"/>
  <c r="W109" i="6"/>
  <c r="AB110" i="6"/>
  <c r="E8" i="6"/>
  <c r="W52" i="6"/>
  <c r="W53" i="6" s="1"/>
  <c r="AA52" i="6"/>
  <c r="AA53" i="6" s="1"/>
  <c r="T130" i="6"/>
  <c r="U27" i="6"/>
  <c r="U31" i="6"/>
  <c r="P89" i="6"/>
  <c r="P141" i="6" s="1"/>
  <c r="P99" i="6"/>
  <c r="P151" i="6" s="1"/>
  <c r="P97" i="6"/>
  <c r="P70" i="6"/>
  <c r="P122" i="6" s="1"/>
  <c r="P62" i="6"/>
  <c r="P114" i="6" s="1"/>
  <c r="P57" i="6"/>
  <c r="P109" i="6" s="1"/>
  <c r="P65" i="6"/>
  <c r="P117" i="6" s="1"/>
  <c r="P93" i="6"/>
  <c r="P145" i="6" s="1"/>
  <c r="P79" i="6"/>
  <c r="P131" i="6" s="1"/>
  <c r="P78" i="6"/>
  <c r="P130" i="6" s="1"/>
  <c r="P75" i="6"/>
  <c r="P127" i="6" s="1"/>
  <c r="P74" i="6"/>
  <c r="P126" i="6" s="1"/>
  <c r="T93" i="6"/>
  <c r="T145" i="6" s="1"/>
  <c r="T82" i="6"/>
  <c r="T134" i="6" s="1"/>
  <c r="T67" i="6"/>
  <c r="T119" i="6" s="1"/>
  <c r="T65" i="6"/>
  <c r="T117" i="6" s="1"/>
  <c r="T79" i="6"/>
  <c r="T131" i="6" s="1"/>
  <c r="T75" i="6"/>
  <c r="T127" i="6" s="1"/>
  <c r="T69" i="6"/>
  <c r="T121" i="6" s="1"/>
  <c r="T97" i="6"/>
  <c r="T85" i="6"/>
  <c r="T137" i="6" s="1"/>
  <c r="T84" i="6"/>
  <c r="T136" i="6" s="1"/>
  <c r="T70" i="6"/>
  <c r="T122" i="6" s="1"/>
  <c r="T62" i="6"/>
  <c r="T114" i="6" s="1"/>
  <c r="T61" i="6"/>
  <c r="T113" i="6" s="1"/>
  <c r="X97" i="6"/>
  <c r="X149" i="6" s="1"/>
  <c r="X69" i="6"/>
  <c r="X121" i="6" s="1"/>
  <c r="X57" i="6"/>
  <c r="X109" i="6" s="1"/>
  <c r="X89" i="6"/>
  <c r="X141" i="6" s="1"/>
  <c r="X70" i="6"/>
  <c r="X122" i="6" s="1"/>
  <c r="X65" i="6"/>
  <c r="X117" i="6" s="1"/>
  <c r="X62" i="6"/>
  <c r="X114" i="6" s="1"/>
  <c r="X82" i="6"/>
  <c r="X134" i="6" s="1"/>
  <c r="X78" i="6"/>
  <c r="X130" i="6" s="1"/>
  <c r="X74" i="6"/>
  <c r="X126" i="6" s="1"/>
  <c r="X67" i="6"/>
  <c r="X119" i="6" s="1"/>
  <c r="G56" i="6"/>
  <c r="AA56" i="6"/>
  <c r="S57" i="6"/>
  <c r="S109" i="6" s="1"/>
  <c r="X58" i="6"/>
  <c r="X110" i="6" s="1"/>
  <c r="X61" i="6"/>
  <c r="X113" i="6" s="1"/>
  <c r="S65" i="6"/>
  <c r="S117" i="6" s="1"/>
  <c r="K73" i="6"/>
  <c r="K125" i="6" s="1"/>
  <c r="W77" i="6"/>
  <c r="W129" i="6" s="1"/>
  <c r="X79" i="6"/>
  <c r="X131" i="6" s="1"/>
  <c r="W92" i="6"/>
  <c r="H10" i="6"/>
  <c r="Y114" i="6"/>
  <c r="G52" i="6"/>
  <c r="G53" i="6" s="1"/>
  <c r="K52" i="6"/>
  <c r="K53" i="6" s="1"/>
  <c r="O52" i="6"/>
  <c r="O53" i="6" s="1"/>
  <c r="S52" i="6"/>
  <c r="E17" i="6"/>
  <c r="AB52" i="6"/>
  <c r="AB53" i="6" s="1"/>
  <c r="L22" i="6"/>
  <c r="U34" i="6"/>
  <c r="J52" i="6"/>
  <c r="J53" i="6" s="1"/>
  <c r="I100" i="6"/>
  <c r="I152" i="6" s="1"/>
  <c r="I85" i="6"/>
  <c r="I137" i="6" s="1"/>
  <c r="I83" i="6"/>
  <c r="I135" i="6" s="1"/>
  <c r="I75" i="6"/>
  <c r="I127" i="6" s="1"/>
  <c r="I68" i="6"/>
  <c r="I120" i="6" s="1"/>
  <c r="I80" i="6"/>
  <c r="I132" i="6" s="1"/>
  <c r="I71" i="6"/>
  <c r="I123" i="6" s="1"/>
  <c r="I67" i="6"/>
  <c r="I119" i="6" s="1"/>
  <c r="I62" i="6"/>
  <c r="I114" i="6" s="1"/>
  <c r="M90" i="6"/>
  <c r="M142" i="6" s="1"/>
  <c r="M79" i="6"/>
  <c r="M131" i="6" s="1"/>
  <c r="M58" i="6"/>
  <c r="M110" i="6" s="1"/>
  <c r="M82" i="6"/>
  <c r="M134" i="6" s="1"/>
  <c r="M76" i="6"/>
  <c r="M128" i="6" s="1"/>
  <c r="M87" i="6"/>
  <c r="M139" i="6" s="1"/>
  <c r="M59" i="6"/>
  <c r="M111" i="6" s="1"/>
  <c r="Y79" i="6"/>
  <c r="Y131" i="6" s="1"/>
  <c r="Y80" i="6"/>
  <c r="Y132" i="6" s="1"/>
  <c r="Y75" i="6"/>
  <c r="Y127" i="6" s="1"/>
  <c r="Y71" i="6"/>
  <c r="Y123" i="6" s="1"/>
  <c r="Y58" i="6"/>
  <c r="Y110" i="6" s="1"/>
  <c r="Y98" i="6"/>
  <c r="Y150" i="6" s="1"/>
  <c r="Y85" i="6"/>
  <c r="Y137" i="6" s="1"/>
  <c r="Y82" i="6"/>
  <c r="Y134" i="6" s="1"/>
  <c r="Y68" i="6"/>
  <c r="Y120" i="6" s="1"/>
  <c r="Y67" i="6"/>
  <c r="Y63" i="6"/>
  <c r="Y115" i="6" s="1"/>
  <c r="AB75" i="6"/>
  <c r="AB127" i="6" s="1"/>
  <c r="AB90" i="6"/>
  <c r="AB142" i="6" s="1"/>
  <c r="AB76" i="6"/>
  <c r="AB128" i="6" s="1"/>
  <c r="AB87" i="6"/>
  <c r="AB139" i="6" s="1"/>
  <c r="AB79" i="6"/>
  <c r="AB131" i="6" s="1"/>
  <c r="AB62" i="6"/>
  <c r="AB114" i="6" s="1"/>
  <c r="K56" i="6"/>
  <c r="G57" i="6"/>
  <c r="G109" i="6" s="1"/>
  <c r="T57" i="6"/>
  <c r="T109" i="6" s="1"/>
  <c r="I58" i="6"/>
  <c r="I110" i="6" s="1"/>
  <c r="AB59" i="6"/>
  <c r="AB111" i="6" s="1"/>
  <c r="AA60" i="6"/>
  <c r="AA112" i="6" s="1"/>
  <c r="M62" i="6"/>
  <c r="M114" i="6" s="1"/>
  <c r="G64" i="6"/>
  <c r="G116" i="6" s="1"/>
  <c r="AA65" i="6"/>
  <c r="AA117" i="6" s="1"/>
  <c r="Y70" i="6"/>
  <c r="Y122" i="6" s="1"/>
  <c r="W73" i="6"/>
  <c r="W125" i="6" s="1"/>
  <c r="X75" i="6"/>
  <c r="X127" i="6" s="1"/>
  <c r="K78" i="6"/>
  <c r="K130" i="6" s="1"/>
  <c r="G83" i="6"/>
  <c r="G135" i="6" s="1"/>
  <c r="N68" i="6"/>
  <c r="N120" i="6" s="1"/>
  <c r="F71" i="6"/>
  <c r="F123" i="6" s="1"/>
  <c r="AC73" i="6"/>
  <c r="AC125" i="6" s="1"/>
  <c r="AC76" i="6"/>
  <c r="AC128" i="6" s="1"/>
  <c r="R77" i="6"/>
  <c r="Z80" i="6"/>
  <c r="Z132" i="6" s="1"/>
  <c r="N81" i="6"/>
  <c r="N133" i="6" s="1"/>
  <c r="F63" i="6"/>
  <c r="F115" i="6" s="1"/>
  <c r="AC64" i="6"/>
  <c r="AC116" i="6" s="1"/>
  <c r="V73" i="6"/>
  <c r="F81" i="6"/>
  <c r="F133" i="6" s="1"/>
  <c r="F52" i="6"/>
  <c r="F53" i="6" s="1"/>
  <c r="Z129" i="6"/>
  <c r="Q51" i="6"/>
  <c r="AC56" i="6"/>
  <c r="J59" i="6"/>
  <c r="J111" i="6" s="1"/>
  <c r="AC59" i="6"/>
  <c r="AC111" i="6" s="1"/>
  <c r="N63" i="6"/>
  <c r="N115" i="6" s="1"/>
  <c r="F69" i="6"/>
  <c r="F121" i="6" s="1"/>
  <c r="V95" i="6"/>
  <c r="L82" i="2"/>
  <c r="L117" i="2" s="1"/>
  <c r="K19" i="2"/>
  <c r="D53" i="2"/>
  <c r="K5" i="2"/>
  <c r="O70" i="2"/>
  <c r="O105" i="2" s="1"/>
  <c r="K9" i="2"/>
  <c r="J75" i="2"/>
  <c r="J110" i="2" s="1"/>
  <c r="N83" i="2"/>
  <c r="N118" i="2" s="1"/>
  <c r="X83" i="2"/>
  <c r="X118" i="2" s="1"/>
  <c r="AA83" i="2"/>
  <c r="AA118" i="2" s="1"/>
  <c r="K40" i="2"/>
  <c r="G41" i="2"/>
  <c r="P42" i="2"/>
  <c r="K50" i="2"/>
  <c r="K61" i="2"/>
  <c r="Q77" i="2"/>
  <c r="Q112" i="2" s="1"/>
  <c r="Q91" i="2"/>
  <c r="Q126" i="2" s="1"/>
  <c r="P93" i="2"/>
  <c r="P128" i="2" s="1"/>
  <c r="Q128" i="2"/>
  <c r="K4" i="2"/>
  <c r="G5" i="2"/>
  <c r="M68" i="2"/>
  <c r="G7" i="2"/>
  <c r="L70" i="2"/>
  <c r="L105" i="2" s="1"/>
  <c r="M71" i="2"/>
  <c r="M106" i="2" s="1"/>
  <c r="R71" i="2"/>
  <c r="R106" i="2" s="1"/>
  <c r="W71" i="2"/>
  <c r="W106" i="2" s="1"/>
  <c r="G9" i="2"/>
  <c r="M72" i="2"/>
  <c r="M107" i="2" s="1"/>
  <c r="K11" i="2"/>
  <c r="P12" i="2"/>
  <c r="V75" i="2"/>
  <c r="V110" i="2" s="1"/>
  <c r="Z75" i="2"/>
  <c r="Z110" i="2" s="1"/>
  <c r="K13" i="2"/>
  <c r="X77" i="2"/>
  <c r="X112" i="2" s="1"/>
  <c r="AA77" i="2"/>
  <c r="AA112" i="2" s="1"/>
  <c r="I79" i="2"/>
  <c r="I114" i="2" s="1"/>
  <c r="N79" i="2"/>
  <c r="N114" i="2" s="1"/>
  <c r="D17" i="2"/>
  <c r="D18" i="2"/>
  <c r="I81" i="2"/>
  <c r="N81" i="2"/>
  <c r="W81" i="2"/>
  <c r="E83" i="2"/>
  <c r="E118" i="2" s="1"/>
  <c r="J83" i="2"/>
  <c r="J118" i="2" s="1"/>
  <c r="O83" i="2"/>
  <c r="O118" i="2" s="1"/>
  <c r="P26" i="2"/>
  <c r="K27" i="2"/>
  <c r="F91" i="2"/>
  <c r="F126" i="2" s="1"/>
  <c r="D28" i="2"/>
  <c r="D29" i="2"/>
  <c r="N92" i="2"/>
  <c r="N127" i="2" s="1"/>
  <c r="D44" i="2"/>
  <c r="G45" i="2"/>
  <c r="G75" i="2" s="1"/>
  <c r="G110" i="2" s="1"/>
  <c r="G47" i="2"/>
  <c r="D49" i="2"/>
  <c r="D39" i="2"/>
  <c r="F69" i="2"/>
  <c r="F104" i="2" s="1"/>
  <c r="J70" i="2"/>
  <c r="J105" i="2" s="1"/>
  <c r="F72" i="2"/>
  <c r="F107" i="2" s="1"/>
  <c r="Q72" i="2"/>
  <c r="Q107" i="2" s="1"/>
  <c r="E75" i="2"/>
  <c r="O75" i="2"/>
  <c r="O110" i="2" s="1"/>
  <c r="H82" i="2"/>
  <c r="H117" i="2" s="1"/>
  <c r="G19" i="2"/>
  <c r="G20" i="2"/>
  <c r="S83" i="2"/>
  <c r="S118" i="2" s="1"/>
  <c r="K37" i="2"/>
  <c r="K38" i="2"/>
  <c r="G4" i="2"/>
  <c r="I68" i="2"/>
  <c r="X68" i="2"/>
  <c r="X103" i="2" s="1"/>
  <c r="AA68" i="2"/>
  <c r="AA103" i="2" s="1"/>
  <c r="D6" i="2"/>
  <c r="I71" i="2"/>
  <c r="I106" i="2" s="1"/>
  <c r="N71" i="2"/>
  <c r="N106" i="2" s="1"/>
  <c r="S71" i="2"/>
  <c r="S106" i="2" s="1"/>
  <c r="X71" i="2"/>
  <c r="X106" i="2" s="1"/>
  <c r="AA71" i="2"/>
  <c r="AA106" i="2" s="1"/>
  <c r="D9" i="2"/>
  <c r="D10" i="2"/>
  <c r="N73" i="2"/>
  <c r="N108" i="2" s="1"/>
  <c r="H74" i="2"/>
  <c r="H109" i="2" s="1"/>
  <c r="Q74" i="2"/>
  <c r="Q109" i="2" s="1"/>
  <c r="V74" i="2"/>
  <c r="V109" i="2" s="1"/>
  <c r="Z74" i="2"/>
  <c r="Z109" i="2" s="1"/>
  <c r="G13" i="2"/>
  <c r="F78" i="2"/>
  <c r="F113" i="2" s="1"/>
  <c r="E81" i="2"/>
  <c r="J81" i="2"/>
  <c r="S81" i="2"/>
  <c r="X81" i="2"/>
  <c r="AA81" i="2"/>
  <c r="Q85" i="2"/>
  <c r="Q120" i="2" s="1"/>
  <c r="P22" i="2"/>
  <c r="G23" i="2"/>
  <c r="G25" i="2"/>
  <c r="R88" i="2"/>
  <c r="R123" i="2" s="1"/>
  <c r="W88" i="2"/>
  <c r="W123" i="2" s="1"/>
  <c r="H89" i="2"/>
  <c r="H124" i="2" s="1"/>
  <c r="M89" i="2"/>
  <c r="M124" i="2" s="1"/>
  <c r="W89" i="2"/>
  <c r="W124" i="2" s="1"/>
  <c r="H90" i="2"/>
  <c r="H125" i="2" s="1"/>
  <c r="H133" i="2" s="1"/>
  <c r="K28" i="2"/>
  <c r="G37" i="2"/>
  <c r="G42" i="2"/>
  <c r="G43" i="2"/>
  <c r="K44" i="2"/>
  <c r="D45" i="2"/>
  <c r="K46" i="2"/>
  <c r="K49" i="2"/>
  <c r="E50" i="2"/>
  <c r="E80" i="2" s="1"/>
  <c r="E115" i="2" s="1"/>
  <c r="D52" i="2"/>
  <c r="K56" i="2"/>
  <c r="P58" i="2"/>
  <c r="Q89" i="2"/>
  <c r="Q124" i="2" s="1"/>
  <c r="M80" i="2"/>
  <c r="M115" i="2" s="1"/>
  <c r="W80" i="2"/>
  <c r="W115" i="2" s="1"/>
  <c r="M81" i="2"/>
  <c r="O82" i="2"/>
  <c r="O117" i="2" s="1"/>
  <c r="Y82" i="2"/>
  <c r="Y117" i="2" s="1"/>
  <c r="P20" i="2"/>
  <c r="V83" i="2"/>
  <c r="V118" i="2" s="1"/>
  <c r="Z83" i="2"/>
  <c r="Z118" i="2" s="1"/>
  <c r="F84" i="2"/>
  <c r="F119" i="2" s="1"/>
  <c r="K21" i="2"/>
  <c r="Q84" i="2"/>
  <c r="Q119" i="2" s="1"/>
  <c r="V84" i="2"/>
  <c r="V119" i="2" s="1"/>
  <c r="Z84" i="2"/>
  <c r="Z119" i="2" s="1"/>
  <c r="F85" i="2"/>
  <c r="F120" i="2" s="1"/>
  <c r="L85" i="2"/>
  <c r="L120" i="2" s="1"/>
  <c r="U85" i="2"/>
  <c r="U120" i="2" s="1"/>
  <c r="AB85" i="2"/>
  <c r="AB120" i="2" s="1"/>
  <c r="F86" i="2"/>
  <c r="F121" i="2" s="1"/>
  <c r="J86" i="2"/>
  <c r="J121" i="2" s="1"/>
  <c r="O86" i="2"/>
  <c r="O121" i="2" s="1"/>
  <c r="Y86" i="2"/>
  <c r="Y121" i="2" s="1"/>
  <c r="F87" i="2"/>
  <c r="F122" i="2" s="1"/>
  <c r="L87" i="2"/>
  <c r="L122" i="2" s="1"/>
  <c r="P24" i="2"/>
  <c r="K25" i="2"/>
  <c r="N90" i="2"/>
  <c r="N125" i="2" s="1"/>
  <c r="N133" i="2" s="1"/>
  <c r="S90" i="2"/>
  <c r="S125" i="2" s="1"/>
  <c r="S133" i="2" s="1"/>
  <c r="X90" i="2"/>
  <c r="X125" i="2" s="1"/>
  <c r="X133" i="2" s="1"/>
  <c r="AA90" i="2"/>
  <c r="AA125" i="2" s="1"/>
  <c r="AA133" i="2" s="1"/>
  <c r="H91" i="2"/>
  <c r="H126" i="2" s="1"/>
  <c r="L91" i="2"/>
  <c r="L126" i="2" s="1"/>
  <c r="J92" i="2"/>
  <c r="O92" i="2"/>
  <c r="S92" i="2"/>
  <c r="S94" i="2" s="1"/>
  <c r="S129" i="2" s="1"/>
  <c r="S134" i="2" s="1"/>
  <c r="X92" i="2"/>
  <c r="AA92" i="2"/>
  <c r="AA94" i="2" s="1"/>
  <c r="P37" i="2"/>
  <c r="G38" i="2"/>
  <c r="G40" i="2"/>
  <c r="K42" i="2"/>
  <c r="K43" i="2"/>
  <c r="K45" i="2"/>
  <c r="G46" i="2"/>
  <c r="P47" i="2"/>
  <c r="G49" i="2"/>
  <c r="K53" i="2"/>
  <c r="K58" i="2"/>
  <c r="AB90" i="2"/>
  <c r="G58" i="2"/>
  <c r="D59" i="2"/>
  <c r="K7" i="2"/>
  <c r="C109" i="2"/>
  <c r="C113" i="2"/>
  <c r="K23" i="2"/>
  <c r="P5" i="2"/>
  <c r="C104" i="2"/>
  <c r="G6" i="2"/>
  <c r="K6" i="2"/>
  <c r="P9" i="2"/>
  <c r="C108" i="2"/>
  <c r="G10" i="2"/>
  <c r="K10" i="2"/>
  <c r="P13" i="2"/>
  <c r="C112" i="2"/>
  <c r="G14" i="2"/>
  <c r="K14" i="2"/>
  <c r="P17" i="2"/>
  <c r="C116" i="2"/>
  <c r="G18" i="2"/>
  <c r="K18" i="2"/>
  <c r="P21" i="2"/>
  <c r="G22" i="2"/>
  <c r="K22" i="2"/>
  <c r="P25" i="2"/>
  <c r="G26" i="2"/>
  <c r="K26" i="2"/>
  <c r="G29" i="2"/>
  <c r="K29" i="2"/>
  <c r="D37" i="2"/>
  <c r="P41" i="2"/>
  <c r="P46" i="2"/>
  <c r="P50" i="2"/>
  <c r="P54" i="2"/>
  <c r="G55" i="2"/>
  <c r="D56" i="2"/>
  <c r="P59" i="2"/>
  <c r="G60" i="2"/>
  <c r="P61" i="2"/>
  <c r="L68" i="2"/>
  <c r="L72" i="2"/>
  <c r="L107" i="2" s="1"/>
  <c r="L76" i="2"/>
  <c r="L111" i="2" s="1"/>
  <c r="L80" i="2"/>
  <c r="L115" i="2" s="1"/>
  <c r="L84" i="2"/>
  <c r="L119" i="2" s="1"/>
  <c r="L88" i="2"/>
  <c r="L123" i="2" s="1"/>
  <c r="X89" i="2"/>
  <c r="X124" i="2" s="1"/>
  <c r="G93" i="2"/>
  <c r="G128" i="2" s="1"/>
  <c r="K93" i="2"/>
  <c r="K128" i="2" s="1"/>
  <c r="T93" i="2"/>
  <c r="T128" i="2" s="1"/>
  <c r="Q4" i="6"/>
  <c r="L7" i="6"/>
  <c r="U8" i="6"/>
  <c r="X52" i="6"/>
  <c r="X53" i="6" s="1"/>
  <c r="U14" i="6"/>
  <c r="H19" i="6"/>
  <c r="L20" i="6"/>
  <c r="R52" i="6"/>
  <c r="R53" i="6" s="1"/>
  <c r="Q20" i="6"/>
  <c r="L23" i="6"/>
  <c r="F128" i="6"/>
  <c r="U24" i="6"/>
  <c r="D130" i="6"/>
  <c r="U30" i="6"/>
  <c r="H35" i="6"/>
  <c r="Q36" i="6"/>
  <c r="C117" i="2"/>
  <c r="Q71" i="2"/>
  <c r="Q106" i="2" s="1"/>
  <c r="Q75" i="2"/>
  <c r="Q110" i="2" s="1"/>
  <c r="Q79" i="2"/>
  <c r="Q114" i="2" s="1"/>
  <c r="I83" i="2"/>
  <c r="I118" i="2" s="1"/>
  <c r="I87" i="2"/>
  <c r="I122" i="2" s="1"/>
  <c r="U90" i="2"/>
  <c r="H7" i="6"/>
  <c r="L11" i="6"/>
  <c r="U18" i="6"/>
  <c r="H23" i="6"/>
  <c r="L41" i="6"/>
  <c r="J68" i="2"/>
  <c r="R68" i="2"/>
  <c r="P7" i="2"/>
  <c r="C106" i="2"/>
  <c r="G8" i="2"/>
  <c r="K8" i="2"/>
  <c r="V72" i="2"/>
  <c r="V107" i="2" s="1"/>
  <c r="D11" i="2"/>
  <c r="R76" i="2"/>
  <c r="R111" i="2" s="1"/>
  <c r="P15" i="2"/>
  <c r="G16" i="2"/>
  <c r="R80" i="2"/>
  <c r="R115" i="2" s="1"/>
  <c r="P19" i="2"/>
  <c r="C118" i="2"/>
  <c r="K20" i="2"/>
  <c r="R84" i="2"/>
  <c r="R119" i="2" s="1"/>
  <c r="D23" i="2"/>
  <c r="D27" i="2"/>
  <c r="P27" i="2"/>
  <c r="D41" i="2"/>
  <c r="D46" i="2"/>
  <c r="D47" i="2"/>
  <c r="G50" i="2"/>
  <c r="D51" i="2"/>
  <c r="G54" i="2"/>
  <c r="D54" i="2"/>
  <c r="P55" i="2"/>
  <c r="G59" i="2"/>
  <c r="P60" i="2"/>
  <c r="G61" i="2"/>
  <c r="D61" i="2"/>
  <c r="H68" i="2"/>
  <c r="H72" i="2"/>
  <c r="H107" i="2" s="1"/>
  <c r="H76" i="2"/>
  <c r="H111" i="2" s="1"/>
  <c r="H115" i="2"/>
  <c r="H84" i="2"/>
  <c r="H119" i="2" s="1"/>
  <c r="H88" i="2"/>
  <c r="H123" i="2" s="1"/>
  <c r="U6" i="6"/>
  <c r="H11" i="6"/>
  <c r="Q12" i="6"/>
  <c r="E52" i="6"/>
  <c r="Z52" i="6"/>
  <c r="Z53" i="6" s="1"/>
  <c r="L15" i="6"/>
  <c r="U16" i="6"/>
  <c r="U22" i="6"/>
  <c r="H27" i="6"/>
  <c r="Q28" i="6"/>
  <c r="L31" i="6"/>
  <c r="U32" i="6"/>
  <c r="Q40" i="6"/>
  <c r="Q48" i="6"/>
  <c r="C121" i="2"/>
  <c r="Q83" i="2"/>
  <c r="Q118" i="2" s="1"/>
  <c r="Q87" i="2"/>
  <c r="Q122" i="2" s="1"/>
  <c r="Q8" i="6"/>
  <c r="U12" i="6"/>
  <c r="D52" i="6"/>
  <c r="Q24" i="6"/>
  <c r="L27" i="6"/>
  <c r="U28" i="6"/>
  <c r="D134" i="6"/>
  <c r="U40" i="6"/>
  <c r="U48" i="6"/>
  <c r="L49" i="6"/>
  <c r="F68" i="2"/>
  <c r="N68" i="2"/>
  <c r="V68" i="2"/>
  <c r="Z68" i="2"/>
  <c r="D7" i="2"/>
  <c r="R72" i="2"/>
  <c r="R107" i="2" s="1"/>
  <c r="Z72" i="2"/>
  <c r="Z107" i="2" s="1"/>
  <c r="P11" i="2"/>
  <c r="K12" i="2"/>
  <c r="D15" i="2"/>
  <c r="C114" i="2"/>
  <c r="K16" i="2"/>
  <c r="D19" i="2"/>
  <c r="P23" i="2"/>
  <c r="C122" i="2"/>
  <c r="K24" i="2"/>
  <c r="C103" i="2"/>
  <c r="O68" i="2"/>
  <c r="S68" i="2"/>
  <c r="W68" i="2"/>
  <c r="D8" i="2"/>
  <c r="C107" i="2"/>
  <c r="W72" i="2"/>
  <c r="W107" i="2" s="1"/>
  <c r="D12" i="2"/>
  <c r="C111" i="2"/>
  <c r="R77" i="2"/>
  <c r="R112" i="2" s="1"/>
  <c r="V77" i="2"/>
  <c r="V112" i="2" s="1"/>
  <c r="Z77" i="2"/>
  <c r="Z112" i="2" s="1"/>
  <c r="D16" i="2"/>
  <c r="R81" i="2"/>
  <c r="D20" i="2"/>
  <c r="C119" i="2"/>
  <c r="J85" i="2"/>
  <c r="J120" i="2" s="1"/>
  <c r="D24" i="2"/>
  <c r="R89" i="2"/>
  <c r="R124" i="2" s="1"/>
  <c r="R92" i="2"/>
  <c r="K55" i="2"/>
  <c r="U4" i="6"/>
  <c r="U10" i="6"/>
  <c r="N52" i="6"/>
  <c r="N53" i="6" s="1"/>
  <c r="H15" i="6"/>
  <c r="Q16" i="6"/>
  <c r="L19" i="6"/>
  <c r="V52" i="6"/>
  <c r="V53" i="6" s="1"/>
  <c r="U20" i="6"/>
  <c r="D126" i="6"/>
  <c r="U26" i="6"/>
  <c r="H31" i="6"/>
  <c r="Q32" i="6"/>
  <c r="L35" i="6"/>
  <c r="U36" i="6"/>
  <c r="Q39" i="6"/>
  <c r="H40" i="6"/>
  <c r="Q47" i="6"/>
  <c r="H48" i="6"/>
  <c r="D119" i="6"/>
  <c r="N125" i="6"/>
  <c r="D127" i="6"/>
  <c r="J129" i="6"/>
  <c r="D131" i="6"/>
  <c r="AC133" i="6"/>
  <c r="D135" i="6"/>
  <c r="D139" i="6"/>
  <c r="L38" i="6"/>
  <c r="V143" i="6"/>
  <c r="U39" i="6"/>
  <c r="L40" i="6"/>
  <c r="H43" i="6"/>
  <c r="H45" i="6"/>
  <c r="L46" i="6"/>
  <c r="U47" i="6"/>
  <c r="L48" i="6"/>
  <c r="H51" i="6"/>
  <c r="H5" i="6"/>
  <c r="L5" i="6"/>
  <c r="H9" i="6"/>
  <c r="L9" i="6"/>
  <c r="P113" i="6"/>
  <c r="H13" i="6"/>
  <c r="L13" i="6"/>
  <c r="I52" i="6"/>
  <c r="I53" i="6" s="1"/>
  <c r="Y52" i="6"/>
  <c r="Y53" i="6" s="1"/>
  <c r="H17" i="6"/>
  <c r="L17" i="6"/>
  <c r="I122" i="6"/>
  <c r="D125" i="6"/>
  <c r="H21" i="6"/>
  <c r="L21" i="6"/>
  <c r="D129" i="6"/>
  <c r="H25" i="6"/>
  <c r="L25" i="6"/>
  <c r="D133" i="6"/>
  <c r="H29" i="6"/>
  <c r="L29" i="6"/>
  <c r="D137" i="6"/>
  <c r="H33" i="6"/>
  <c r="L33" i="6"/>
  <c r="D141" i="6"/>
  <c r="H37" i="6"/>
  <c r="L37" i="6"/>
  <c r="H39" i="6"/>
  <c r="H41" i="6"/>
  <c r="L42" i="6"/>
  <c r="U43" i="6"/>
  <c r="L44" i="6"/>
  <c r="H47" i="6"/>
  <c r="H49" i="6"/>
  <c r="L50" i="6"/>
  <c r="V56" i="6"/>
  <c r="V59" i="6"/>
  <c r="R60" i="6"/>
  <c r="R63" i="6"/>
  <c r="R115" i="6" s="1"/>
  <c r="AC63" i="6"/>
  <c r="AC115" i="6" s="1"/>
  <c r="N64" i="6"/>
  <c r="N116" i="6" s="1"/>
  <c r="F68" i="6"/>
  <c r="F120" i="6" s="1"/>
  <c r="V68" i="6"/>
  <c r="V76" i="6"/>
  <c r="D108" i="6"/>
  <c r="H4" i="6"/>
  <c r="L4" i="6"/>
  <c r="Q5" i="6"/>
  <c r="U5" i="6"/>
  <c r="H8" i="6"/>
  <c r="L8" i="6"/>
  <c r="Q9" i="6"/>
  <c r="U9" i="6"/>
  <c r="H12" i="6"/>
  <c r="L12" i="6"/>
  <c r="Q13" i="6"/>
  <c r="U13" i="6"/>
  <c r="H16" i="6"/>
  <c r="L16" i="6"/>
  <c r="Q17" i="6"/>
  <c r="U17" i="6"/>
  <c r="Q21" i="6"/>
  <c r="U21" i="6"/>
  <c r="D128" i="6"/>
  <c r="H24" i="6"/>
  <c r="L24" i="6"/>
  <c r="Q25" i="6"/>
  <c r="U25" i="6"/>
  <c r="D132" i="6"/>
  <c r="H28" i="6"/>
  <c r="L28" i="6"/>
  <c r="Q29" i="6"/>
  <c r="U29" i="6"/>
  <c r="D136" i="6"/>
  <c r="H32" i="6"/>
  <c r="L32" i="6"/>
  <c r="Q33" i="6"/>
  <c r="U33" i="6"/>
  <c r="D140" i="6"/>
  <c r="H36" i="6"/>
  <c r="L36" i="6"/>
  <c r="Q37" i="6"/>
  <c r="U37" i="6"/>
  <c r="Q43" i="6"/>
  <c r="H44" i="6"/>
  <c r="L45" i="6"/>
  <c r="Q45" i="6"/>
  <c r="U45" i="6"/>
  <c r="F100" i="6"/>
  <c r="F152" i="6" s="1"/>
  <c r="F97" i="6"/>
  <c r="F149" i="6" s="1"/>
  <c r="F93" i="6"/>
  <c r="F145" i="6" s="1"/>
  <c r="F89" i="6"/>
  <c r="F141" i="6" s="1"/>
  <c r="F84" i="6"/>
  <c r="F136" i="6" s="1"/>
  <c r="F102" i="6"/>
  <c r="F154" i="6" s="1"/>
  <c r="F98" i="6"/>
  <c r="F150" i="6" s="1"/>
  <c r="F94" i="6"/>
  <c r="F146" i="6" s="1"/>
  <c r="F90" i="6"/>
  <c r="F142" i="6" s="1"/>
  <c r="F85" i="6"/>
  <c r="F137" i="6" s="1"/>
  <c r="F96" i="6"/>
  <c r="F148" i="6" s="1"/>
  <c r="F92" i="6"/>
  <c r="F144" i="6" s="1"/>
  <c r="F101" i="6"/>
  <c r="F153" i="6" s="1"/>
  <c r="F99" i="6"/>
  <c r="F151" i="6" s="1"/>
  <c r="F88" i="6"/>
  <c r="F140" i="6" s="1"/>
  <c r="F83" i="6"/>
  <c r="F135" i="6" s="1"/>
  <c r="F82" i="6"/>
  <c r="F134" i="6" s="1"/>
  <c r="F78" i="6"/>
  <c r="F130" i="6" s="1"/>
  <c r="F74" i="6"/>
  <c r="F126" i="6" s="1"/>
  <c r="F65" i="6"/>
  <c r="F117" i="6" s="1"/>
  <c r="F61" i="6"/>
  <c r="F113" i="6" s="1"/>
  <c r="F57" i="6"/>
  <c r="F109" i="6" s="1"/>
  <c r="F87" i="6"/>
  <c r="F139" i="6" s="1"/>
  <c r="F79" i="6"/>
  <c r="F131" i="6" s="1"/>
  <c r="F75" i="6"/>
  <c r="F127" i="6" s="1"/>
  <c r="F70" i="6"/>
  <c r="F122" i="6" s="1"/>
  <c r="F67" i="6"/>
  <c r="F62" i="6"/>
  <c r="F114" i="6" s="1"/>
  <c r="F58" i="6"/>
  <c r="F110" i="6" s="1"/>
  <c r="F91" i="6"/>
  <c r="F143" i="6" s="1"/>
  <c r="F77" i="6"/>
  <c r="F129" i="6" s="1"/>
  <c r="F60" i="6"/>
  <c r="F112" i="6" s="1"/>
  <c r="F95" i="6"/>
  <c r="F147" i="6" s="1"/>
  <c r="F80" i="6"/>
  <c r="F132" i="6" s="1"/>
  <c r="J99" i="6"/>
  <c r="J151" i="6" s="1"/>
  <c r="J100" i="6"/>
  <c r="J101" i="6"/>
  <c r="J153" i="6" s="1"/>
  <c r="J97" i="6"/>
  <c r="J149" i="6" s="1"/>
  <c r="J93" i="6"/>
  <c r="J145" i="6" s="1"/>
  <c r="J89" i="6"/>
  <c r="J141" i="6" s="1"/>
  <c r="J84" i="6"/>
  <c r="J136" i="6" s="1"/>
  <c r="J98" i="6"/>
  <c r="J150" i="6" s="1"/>
  <c r="J94" i="6"/>
  <c r="J146" i="6" s="1"/>
  <c r="J90" i="6"/>
  <c r="J142" i="6" s="1"/>
  <c r="J85" i="6"/>
  <c r="J137" i="6" s="1"/>
  <c r="J102" i="6"/>
  <c r="J154" i="6" s="1"/>
  <c r="J96" i="6"/>
  <c r="J148" i="6" s="1"/>
  <c r="J92" i="6"/>
  <c r="J144" i="6" s="1"/>
  <c r="J78" i="6"/>
  <c r="J130" i="6" s="1"/>
  <c r="J74" i="6"/>
  <c r="J126" i="6" s="1"/>
  <c r="J65" i="6"/>
  <c r="J117" i="6" s="1"/>
  <c r="J61" i="6"/>
  <c r="J113" i="6" s="1"/>
  <c r="J57" i="6"/>
  <c r="J109" i="6" s="1"/>
  <c r="J91" i="6"/>
  <c r="J143" i="6" s="1"/>
  <c r="J83" i="6"/>
  <c r="J135" i="6" s="1"/>
  <c r="J82" i="6"/>
  <c r="J134" i="6" s="1"/>
  <c r="J79" i="6"/>
  <c r="J131" i="6" s="1"/>
  <c r="J75" i="6"/>
  <c r="J127" i="6" s="1"/>
  <c r="J70" i="6"/>
  <c r="J67" i="6"/>
  <c r="J62" i="6"/>
  <c r="J58" i="6"/>
  <c r="J110" i="6" s="1"/>
  <c r="J88" i="6"/>
  <c r="J140" i="6" s="1"/>
  <c r="J81" i="6"/>
  <c r="J133" i="6" s="1"/>
  <c r="J73" i="6"/>
  <c r="J125" i="6" s="1"/>
  <c r="J71" i="6"/>
  <c r="J123" i="6" s="1"/>
  <c r="J68" i="6"/>
  <c r="J120" i="6" s="1"/>
  <c r="J64" i="6"/>
  <c r="J116" i="6" s="1"/>
  <c r="J56" i="6"/>
  <c r="J87" i="6"/>
  <c r="J139" i="6" s="1"/>
  <c r="J76" i="6"/>
  <c r="J128" i="6" s="1"/>
  <c r="J69" i="6"/>
  <c r="J121" i="6" s="1"/>
  <c r="N99" i="6"/>
  <c r="N151" i="6" s="1"/>
  <c r="N100" i="6"/>
  <c r="N152" i="6" s="1"/>
  <c r="N97" i="6"/>
  <c r="N149" i="6" s="1"/>
  <c r="N93" i="6"/>
  <c r="N145" i="6" s="1"/>
  <c r="N89" i="6"/>
  <c r="N141" i="6" s="1"/>
  <c r="N84" i="6"/>
  <c r="N136" i="6" s="1"/>
  <c r="N102" i="6"/>
  <c r="N154" i="6" s="1"/>
  <c r="N98" i="6"/>
  <c r="N150" i="6" s="1"/>
  <c r="N94" i="6"/>
  <c r="N146" i="6" s="1"/>
  <c r="N90" i="6"/>
  <c r="N142" i="6" s="1"/>
  <c r="N85" i="6"/>
  <c r="N137" i="6" s="1"/>
  <c r="N96" i="6"/>
  <c r="N148" i="6" s="1"/>
  <c r="N92" i="6"/>
  <c r="N144" i="6" s="1"/>
  <c r="N91" i="6"/>
  <c r="N143" i="6" s="1"/>
  <c r="N88" i="6"/>
  <c r="N140" i="6" s="1"/>
  <c r="N78" i="6"/>
  <c r="N130" i="6" s="1"/>
  <c r="N74" i="6"/>
  <c r="N126" i="6" s="1"/>
  <c r="N65" i="6"/>
  <c r="N117" i="6" s="1"/>
  <c r="N61" i="6"/>
  <c r="N113" i="6" s="1"/>
  <c r="N57" i="6"/>
  <c r="N109" i="6" s="1"/>
  <c r="N95" i="6"/>
  <c r="N147" i="6" s="1"/>
  <c r="N87" i="6"/>
  <c r="N79" i="6"/>
  <c r="N75" i="6"/>
  <c r="N70" i="6"/>
  <c r="N122" i="6" s="1"/>
  <c r="N67" i="6"/>
  <c r="N119" i="6" s="1"/>
  <c r="N62" i="6"/>
  <c r="N58" i="6"/>
  <c r="N77" i="6"/>
  <c r="N129" i="6" s="1"/>
  <c r="N60" i="6"/>
  <c r="N112" i="6" s="1"/>
  <c r="N101" i="6"/>
  <c r="N153" i="6" s="1"/>
  <c r="N83" i="6"/>
  <c r="N135" i="6" s="1"/>
  <c r="N80" i="6"/>
  <c r="N132" i="6" s="1"/>
  <c r="R99" i="6"/>
  <c r="R100" i="6"/>
  <c r="R101" i="6"/>
  <c r="R97" i="6"/>
  <c r="R149" i="6" s="1"/>
  <c r="R93" i="6"/>
  <c r="R145" i="6" s="1"/>
  <c r="R89" i="6"/>
  <c r="R84" i="6"/>
  <c r="R98" i="6"/>
  <c r="R150" i="6" s="1"/>
  <c r="R94" i="6"/>
  <c r="R146" i="6" s="1"/>
  <c r="R90" i="6"/>
  <c r="R85" i="6"/>
  <c r="R102" i="6"/>
  <c r="R96" i="6"/>
  <c r="R148" i="6" s="1"/>
  <c r="R92" i="6"/>
  <c r="R95" i="6"/>
  <c r="R78" i="6"/>
  <c r="R74" i="6"/>
  <c r="R65" i="6"/>
  <c r="R61" i="6"/>
  <c r="R57" i="6"/>
  <c r="R79" i="6"/>
  <c r="R131" i="6" s="1"/>
  <c r="R75" i="6"/>
  <c r="R70" i="6"/>
  <c r="R67" i="6"/>
  <c r="R62" i="6"/>
  <c r="R114" i="6" s="1"/>
  <c r="R58" i="6"/>
  <c r="R82" i="6"/>
  <c r="R81" i="6"/>
  <c r="R73" i="6"/>
  <c r="R71" i="6"/>
  <c r="R68" i="6"/>
  <c r="R64" i="6"/>
  <c r="R56" i="6"/>
  <c r="R91" i="6"/>
  <c r="R76" i="6"/>
  <c r="V99" i="6"/>
  <c r="V100" i="6"/>
  <c r="V97" i="6"/>
  <c r="V93" i="6"/>
  <c r="V89" i="6"/>
  <c r="V84" i="6"/>
  <c r="V102" i="6"/>
  <c r="V98" i="6"/>
  <c r="V94" i="6"/>
  <c r="V90" i="6"/>
  <c r="V85" i="6"/>
  <c r="V96" i="6"/>
  <c r="V92" i="6"/>
  <c r="V88" i="6"/>
  <c r="V83" i="6"/>
  <c r="V82" i="6"/>
  <c r="V78" i="6"/>
  <c r="V74" i="6"/>
  <c r="V69" i="6"/>
  <c r="V65" i="6"/>
  <c r="V61" i="6"/>
  <c r="V57" i="6"/>
  <c r="V87" i="6"/>
  <c r="V79" i="6"/>
  <c r="V75" i="6"/>
  <c r="V70" i="6"/>
  <c r="V67" i="6"/>
  <c r="V62" i="6"/>
  <c r="V58" i="6"/>
  <c r="V101" i="6"/>
  <c r="V77" i="6"/>
  <c r="V60" i="6"/>
  <c r="V80" i="6"/>
  <c r="Z99" i="6"/>
  <c r="Z151" i="6" s="1"/>
  <c r="Z100" i="6"/>
  <c r="Z152" i="6" s="1"/>
  <c r="Z101" i="6"/>
  <c r="Z153" i="6" s="1"/>
  <c r="Z97" i="6"/>
  <c r="Z149" i="6" s="1"/>
  <c r="Z93" i="6"/>
  <c r="Z145" i="6" s="1"/>
  <c r="Z89" i="6"/>
  <c r="Z141" i="6" s="1"/>
  <c r="Z84" i="6"/>
  <c r="Z136" i="6" s="1"/>
  <c r="Z98" i="6"/>
  <c r="Z150" i="6" s="1"/>
  <c r="Z94" i="6"/>
  <c r="Z146" i="6" s="1"/>
  <c r="Z90" i="6"/>
  <c r="Z142" i="6" s="1"/>
  <c r="Z85" i="6"/>
  <c r="Z137" i="6" s="1"/>
  <c r="Z102" i="6"/>
  <c r="Z154" i="6" s="1"/>
  <c r="Z96" i="6"/>
  <c r="Z148" i="6" s="1"/>
  <c r="Z92" i="6"/>
  <c r="Z144" i="6" s="1"/>
  <c r="Z78" i="6"/>
  <c r="Z130" i="6" s="1"/>
  <c r="Z74" i="6"/>
  <c r="Z126" i="6" s="1"/>
  <c r="Z69" i="6"/>
  <c r="Z121" i="6" s="1"/>
  <c r="Z65" i="6"/>
  <c r="Z117" i="6" s="1"/>
  <c r="Z61" i="6"/>
  <c r="Z113" i="6" s="1"/>
  <c r="Z57" i="6"/>
  <c r="Z109" i="6" s="1"/>
  <c r="Z91" i="6"/>
  <c r="Z143" i="6" s="1"/>
  <c r="Z82" i="6"/>
  <c r="Z134" i="6" s="1"/>
  <c r="Z79" i="6"/>
  <c r="Z131" i="6" s="1"/>
  <c r="Z75" i="6"/>
  <c r="Z127" i="6" s="1"/>
  <c r="Z70" i="6"/>
  <c r="Z122" i="6" s="1"/>
  <c r="Z67" i="6"/>
  <c r="Z62" i="6"/>
  <c r="Z114" i="6" s="1"/>
  <c r="Z58" i="6"/>
  <c r="Z110" i="6" s="1"/>
  <c r="Z95" i="6"/>
  <c r="Z147" i="6" s="1"/>
  <c r="Z88" i="6"/>
  <c r="Z140" i="6" s="1"/>
  <c r="Z81" i="6"/>
  <c r="Z133" i="6" s="1"/>
  <c r="Z73" i="6"/>
  <c r="Z125" i="6" s="1"/>
  <c r="Z71" i="6"/>
  <c r="Z123" i="6" s="1"/>
  <c r="Z68" i="6"/>
  <c r="Z120" i="6" s="1"/>
  <c r="Z64" i="6"/>
  <c r="Z116" i="6" s="1"/>
  <c r="Z56" i="6"/>
  <c r="Z87" i="6"/>
  <c r="Z139" i="6" s="1"/>
  <c r="Z83" i="6"/>
  <c r="Z135" i="6" s="1"/>
  <c r="Z76" i="6"/>
  <c r="Z128" i="6" s="1"/>
  <c r="AC99" i="6"/>
  <c r="AC151" i="6" s="1"/>
  <c r="AC100" i="6"/>
  <c r="AC152" i="6" s="1"/>
  <c r="AC97" i="6"/>
  <c r="AC149" i="6" s="1"/>
  <c r="AC93" i="6"/>
  <c r="AC145" i="6" s="1"/>
  <c r="AC89" i="6"/>
  <c r="AC141" i="6" s="1"/>
  <c r="AC84" i="6"/>
  <c r="AC136" i="6" s="1"/>
  <c r="AC102" i="6"/>
  <c r="AC154" i="6" s="1"/>
  <c r="AC98" i="6"/>
  <c r="AC150" i="6" s="1"/>
  <c r="AC94" i="6"/>
  <c r="AC146" i="6" s="1"/>
  <c r="AC90" i="6"/>
  <c r="AC142" i="6" s="1"/>
  <c r="AC85" i="6"/>
  <c r="AC137" i="6" s="1"/>
  <c r="AC96" i="6"/>
  <c r="AC148" i="6" s="1"/>
  <c r="AC92" i="6"/>
  <c r="AC144" i="6" s="1"/>
  <c r="AC88" i="6"/>
  <c r="AC140" i="6" s="1"/>
  <c r="AC91" i="6"/>
  <c r="AC143" i="6" s="1"/>
  <c r="AC83" i="6"/>
  <c r="AC135" i="6" s="1"/>
  <c r="AC78" i="6"/>
  <c r="AC130" i="6" s="1"/>
  <c r="AC74" i="6"/>
  <c r="AC69" i="6"/>
  <c r="AC121" i="6" s="1"/>
  <c r="AC65" i="6"/>
  <c r="AC117" i="6" s="1"/>
  <c r="AC61" i="6"/>
  <c r="AC113" i="6" s="1"/>
  <c r="AC57" i="6"/>
  <c r="AC109" i="6" s="1"/>
  <c r="AC101" i="6"/>
  <c r="AC153" i="6" s="1"/>
  <c r="AC95" i="6"/>
  <c r="AC147" i="6" s="1"/>
  <c r="AC87" i="6"/>
  <c r="AC79" i="6"/>
  <c r="AC131" i="6" s="1"/>
  <c r="AC75" i="6"/>
  <c r="AC127" i="6" s="1"/>
  <c r="AC70" i="6"/>
  <c r="AC122" i="6" s="1"/>
  <c r="AC67" i="6"/>
  <c r="AC119" i="6" s="1"/>
  <c r="AC62" i="6"/>
  <c r="AC114" i="6" s="1"/>
  <c r="AC58" i="6"/>
  <c r="AC110" i="6" s="1"/>
  <c r="AC77" i="6"/>
  <c r="AC129" i="6" s="1"/>
  <c r="AC60" i="6"/>
  <c r="AC112" i="6" s="1"/>
  <c r="AC82" i="6"/>
  <c r="AC134" i="6" s="1"/>
  <c r="AC80" i="6"/>
  <c r="AC132" i="6" s="1"/>
  <c r="N56" i="6"/>
  <c r="N59" i="6"/>
  <c r="N111" i="6" s="1"/>
  <c r="Z59" i="6"/>
  <c r="Z111" i="6" s="1"/>
  <c r="J60" i="6"/>
  <c r="J112" i="6" s="1"/>
  <c r="J63" i="6"/>
  <c r="V63" i="6"/>
  <c r="F64" i="6"/>
  <c r="F116" i="6" s="1"/>
  <c r="N71" i="6"/>
  <c r="N123" i="6" s="1"/>
  <c r="AC71" i="6"/>
  <c r="AC123" i="6" s="1"/>
  <c r="F73" i="6"/>
  <c r="F125" i="6" s="1"/>
  <c r="V81" i="6"/>
  <c r="R83" i="6"/>
  <c r="R87" i="6"/>
  <c r="R139" i="6" s="1"/>
  <c r="R88" i="6"/>
  <c r="R140" i="6" s="1"/>
  <c r="M68" i="6"/>
  <c r="M120" i="6" s="1"/>
  <c r="AB68" i="6"/>
  <c r="AB120" i="6" s="1"/>
  <c r="M71" i="6"/>
  <c r="AB71" i="6"/>
  <c r="AB123" i="6" s="1"/>
  <c r="M75" i="6"/>
  <c r="I79" i="6"/>
  <c r="I82" i="6"/>
  <c r="S108" i="6"/>
  <c r="O112" i="6"/>
  <c r="O113" i="6"/>
  <c r="S53" i="6"/>
  <c r="K126" i="6"/>
  <c r="G140" i="6"/>
  <c r="H38" i="6"/>
  <c r="L39" i="6"/>
  <c r="H42" i="6"/>
  <c r="L43" i="6"/>
  <c r="H46" i="6"/>
  <c r="L47" i="6"/>
  <c r="H50" i="6"/>
  <c r="L51" i="6"/>
  <c r="I102" i="6"/>
  <c r="I96" i="6"/>
  <c r="I92" i="6"/>
  <c r="I88" i="6"/>
  <c r="I101" i="6"/>
  <c r="I153" i="6" s="1"/>
  <c r="I97" i="6"/>
  <c r="I93" i="6"/>
  <c r="I89" i="6"/>
  <c r="I141" i="6" s="1"/>
  <c r="I84" i="6"/>
  <c r="I136" i="6" s="1"/>
  <c r="I99" i="6"/>
  <c r="I95" i="6"/>
  <c r="I91" i="6"/>
  <c r="I143" i="6" s="1"/>
  <c r="I90" i="6"/>
  <c r="I142" i="6" s="1"/>
  <c r="I87" i="6"/>
  <c r="I81" i="6"/>
  <c r="I77" i="6"/>
  <c r="I73" i="6"/>
  <c r="I125" i="6" s="1"/>
  <c r="I69" i="6"/>
  <c r="I121" i="6" s="1"/>
  <c r="I64" i="6"/>
  <c r="I60" i="6"/>
  <c r="I56" i="6"/>
  <c r="I94" i="6"/>
  <c r="I146" i="6" s="1"/>
  <c r="I78" i="6"/>
  <c r="I74" i="6"/>
  <c r="I126" i="6" s="1"/>
  <c r="I65" i="6"/>
  <c r="I117" i="6" s="1"/>
  <c r="I61" i="6"/>
  <c r="I57" i="6"/>
  <c r="M102" i="6"/>
  <c r="M154" i="6" s="1"/>
  <c r="M100" i="6"/>
  <c r="M99" i="6"/>
  <c r="M96" i="6"/>
  <c r="M92" i="6"/>
  <c r="M144" i="6" s="1"/>
  <c r="M88" i="6"/>
  <c r="M140" i="6" s="1"/>
  <c r="M97" i="6"/>
  <c r="M93" i="6"/>
  <c r="M89" i="6"/>
  <c r="M84" i="6"/>
  <c r="M136" i="6" s="1"/>
  <c r="M101" i="6"/>
  <c r="M95" i="6"/>
  <c r="M147" i="6" s="1"/>
  <c r="M91" i="6"/>
  <c r="M143" i="6" s="1"/>
  <c r="M94" i="6"/>
  <c r="M146" i="6" s="1"/>
  <c r="M81" i="6"/>
  <c r="M77" i="6"/>
  <c r="M73" i="6"/>
  <c r="M125" i="6" s="1"/>
  <c r="M69" i="6"/>
  <c r="M121" i="6" s="1"/>
  <c r="M64" i="6"/>
  <c r="M60" i="6"/>
  <c r="M56" i="6"/>
  <c r="M98" i="6"/>
  <c r="M150" i="6" s="1"/>
  <c r="M85" i="6"/>
  <c r="M78" i="6"/>
  <c r="M74" i="6"/>
  <c r="M126" i="6" s="1"/>
  <c r="M65" i="6"/>
  <c r="M61" i="6"/>
  <c r="M113" i="6" s="1"/>
  <c r="M57" i="6"/>
  <c r="Y102" i="6"/>
  <c r="Y154" i="6" s="1"/>
  <c r="Y99" i="6"/>
  <c r="Y151" i="6" s="1"/>
  <c r="Y96" i="6"/>
  <c r="Y148" i="6" s="1"/>
  <c r="Y92" i="6"/>
  <c r="Y144" i="6" s="1"/>
  <c r="Y88" i="6"/>
  <c r="Y140" i="6" s="1"/>
  <c r="Y83" i="6"/>
  <c r="Y135" i="6" s="1"/>
  <c r="Y101" i="6"/>
  <c r="Y153" i="6" s="1"/>
  <c r="Y97" i="6"/>
  <c r="Y149" i="6" s="1"/>
  <c r="Y93" i="6"/>
  <c r="Y145" i="6" s="1"/>
  <c r="Y89" i="6"/>
  <c r="Y141" i="6" s="1"/>
  <c r="Y84" i="6"/>
  <c r="Y136" i="6" s="1"/>
  <c r="Y95" i="6"/>
  <c r="Y147" i="6" s="1"/>
  <c r="Y91" i="6"/>
  <c r="Y143" i="6" s="1"/>
  <c r="Y90" i="6"/>
  <c r="Y142" i="6" s="1"/>
  <c r="Y87" i="6"/>
  <c r="Y81" i="6"/>
  <c r="Y133" i="6" s="1"/>
  <c r="Y77" i="6"/>
  <c r="Y129" i="6" s="1"/>
  <c r="Y73" i="6"/>
  <c r="Y125" i="6" s="1"/>
  <c r="Y64" i="6"/>
  <c r="Y116" i="6" s="1"/>
  <c r="Y60" i="6"/>
  <c r="Y112" i="6" s="1"/>
  <c r="Y56" i="6"/>
  <c r="Y100" i="6"/>
  <c r="Y152" i="6" s="1"/>
  <c r="Y94" i="6"/>
  <c r="Y146" i="6" s="1"/>
  <c r="Y78" i="6"/>
  <c r="Y130" i="6" s="1"/>
  <c r="Y74" i="6"/>
  <c r="Y126" i="6" s="1"/>
  <c r="Y69" i="6"/>
  <c r="Y121" i="6" s="1"/>
  <c r="Y65" i="6"/>
  <c r="Y117" i="6" s="1"/>
  <c r="Y61" i="6"/>
  <c r="Y113" i="6" s="1"/>
  <c r="Y57" i="6"/>
  <c r="Y109" i="6" s="1"/>
  <c r="AB102" i="6"/>
  <c r="AB154" i="6" s="1"/>
  <c r="AB99" i="6"/>
  <c r="AB151" i="6" s="1"/>
  <c r="AB100" i="6"/>
  <c r="AB152" i="6" s="1"/>
  <c r="AB96" i="6"/>
  <c r="AB148" i="6" s="1"/>
  <c r="AB92" i="6"/>
  <c r="AB144" i="6" s="1"/>
  <c r="AB88" i="6"/>
  <c r="AB140" i="6" s="1"/>
  <c r="AB83" i="6"/>
  <c r="AB135" i="6" s="1"/>
  <c r="AB97" i="6"/>
  <c r="AB149" i="6" s="1"/>
  <c r="AB93" i="6"/>
  <c r="AB145" i="6" s="1"/>
  <c r="AB89" i="6"/>
  <c r="AB141" i="6" s="1"/>
  <c r="AB84" i="6"/>
  <c r="AB136" i="6" s="1"/>
  <c r="AB101" i="6"/>
  <c r="AB153" i="6" s="1"/>
  <c r="AB95" i="6"/>
  <c r="AB147" i="6" s="1"/>
  <c r="AB91" i="6"/>
  <c r="AB143" i="6" s="1"/>
  <c r="AB94" i="6"/>
  <c r="AB146" i="6" s="1"/>
  <c r="AB81" i="6"/>
  <c r="AB133" i="6" s="1"/>
  <c r="AB77" i="6"/>
  <c r="AB129" i="6" s="1"/>
  <c r="AB73" i="6"/>
  <c r="AB125" i="6" s="1"/>
  <c r="AB64" i="6"/>
  <c r="AB116" i="6" s="1"/>
  <c r="AB60" i="6"/>
  <c r="AB112" i="6" s="1"/>
  <c r="AB56" i="6"/>
  <c r="AB98" i="6"/>
  <c r="AB150" i="6" s="1"/>
  <c r="AB85" i="6"/>
  <c r="AB137" i="6" s="1"/>
  <c r="AB78" i="6"/>
  <c r="AB130" i="6" s="1"/>
  <c r="AB74" i="6"/>
  <c r="AB126" i="6" s="1"/>
  <c r="AB69" i="6"/>
  <c r="AB121" i="6" s="1"/>
  <c r="AB65" i="6"/>
  <c r="AB117" i="6" s="1"/>
  <c r="AB61" i="6"/>
  <c r="AB113" i="6" s="1"/>
  <c r="AB57" i="6"/>
  <c r="AB109" i="6" s="1"/>
  <c r="I59" i="6"/>
  <c r="Y59" i="6"/>
  <c r="Y111" i="6" s="1"/>
  <c r="M63" i="6"/>
  <c r="M115" i="6" s="1"/>
  <c r="AB63" i="6"/>
  <c r="AB115" i="6" s="1"/>
  <c r="M67" i="6"/>
  <c r="AB67" i="6"/>
  <c r="AB119" i="6" s="1"/>
  <c r="M70" i="6"/>
  <c r="AB70" i="6"/>
  <c r="AB122" i="6" s="1"/>
  <c r="I76" i="6"/>
  <c r="Y76" i="6"/>
  <c r="Y128" i="6" s="1"/>
  <c r="M80" i="6"/>
  <c r="AB80" i="6"/>
  <c r="AB132" i="6" s="1"/>
  <c r="AB82" i="6"/>
  <c r="AB134" i="6" s="1"/>
  <c r="M83" i="6"/>
  <c r="I98" i="6"/>
  <c r="I150" i="6" s="1"/>
  <c r="W144" i="6"/>
  <c r="AA148" i="6"/>
  <c r="G100" i="6"/>
  <c r="G101" i="6"/>
  <c r="G153" i="6" s="1"/>
  <c r="G102" i="6"/>
  <c r="G98" i="6"/>
  <c r="G94" i="6"/>
  <c r="G90" i="6"/>
  <c r="G85" i="6"/>
  <c r="G99" i="6"/>
  <c r="G95" i="6"/>
  <c r="G91" i="6"/>
  <c r="G143" i="6" s="1"/>
  <c r="G87" i="6"/>
  <c r="G139" i="6" s="1"/>
  <c r="G82" i="6"/>
  <c r="G97" i="6"/>
  <c r="G93" i="6"/>
  <c r="G145" i="6" s="1"/>
  <c r="G89" i="6"/>
  <c r="G141" i="6" s="1"/>
  <c r="K100" i="6"/>
  <c r="K152" i="6" s="1"/>
  <c r="K101" i="6"/>
  <c r="K153" i="6" s="1"/>
  <c r="K98" i="6"/>
  <c r="K150" i="6" s="1"/>
  <c r="K94" i="6"/>
  <c r="K146" i="6" s="1"/>
  <c r="K90" i="6"/>
  <c r="K142" i="6" s="1"/>
  <c r="K85" i="6"/>
  <c r="K95" i="6"/>
  <c r="K147" i="6" s="1"/>
  <c r="K91" i="6"/>
  <c r="K143" i="6" s="1"/>
  <c r="K87" i="6"/>
  <c r="K82" i="6"/>
  <c r="K134" i="6" s="1"/>
  <c r="K97" i="6"/>
  <c r="K149" i="6" s="1"/>
  <c r="K93" i="6"/>
  <c r="K145" i="6" s="1"/>
  <c r="K89" i="6"/>
  <c r="K141" i="6" s="1"/>
  <c r="O100" i="6"/>
  <c r="O152" i="6" s="1"/>
  <c r="O101" i="6"/>
  <c r="O153" i="6" s="1"/>
  <c r="O102" i="6"/>
  <c r="O154" i="6" s="1"/>
  <c r="O98" i="6"/>
  <c r="O150" i="6" s="1"/>
  <c r="O94" i="6"/>
  <c r="O146" i="6" s="1"/>
  <c r="O90" i="6"/>
  <c r="O142" i="6" s="1"/>
  <c r="O85" i="6"/>
  <c r="O137" i="6" s="1"/>
  <c r="O95" i="6"/>
  <c r="O147" i="6" s="1"/>
  <c r="O91" i="6"/>
  <c r="O143" i="6" s="1"/>
  <c r="O87" i="6"/>
  <c r="O82" i="6"/>
  <c r="O99" i="6"/>
  <c r="O151" i="6" s="1"/>
  <c r="O97" i="6"/>
  <c r="O149" i="6" s="1"/>
  <c r="O93" i="6"/>
  <c r="O145" i="6" s="1"/>
  <c r="O89" i="6"/>
  <c r="O141" i="6" s="1"/>
  <c r="S100" i="6"/>
  <c r="S152" i="6" s="1"/>
  <c r="S101" i="6"/>
  <c r="S153" i="6" s="1"/>
  <c r="S99" i="6"/>
  <c r="S151" i="6" s="1"/>
  <c r="S98" i="6"/>
  <c r="S150" i="6" s="1"/>
  <c r="S94" i="6"/>
  <c r="S146" i="6" s="1"/>
  <c r="S90" i="6"/>
  <c r="S142" i="6" s="1"/>
  <c r="S85" i="6"/>
  <c r="S137" i="6" s="1"/>
  <c r="S95" i="6"/>
  <c r="S147" i="6" s="1"/>
  <c r="S91" i="6"/>
  <c r="S143" i="6" s="1"/>
  <c r="S87" i="6"/>
  <c r="S82" i="6"/>
  <c r="S134" i="6" s="1"/>
  <c r="S97" i="6"/>
  <c r="S149" i="6" s="1"/>
  <c r="S93" i="6"/>
  <c r="S145" i="6" s="1"/>
  <c r="S89" i="6"/>
  <c r="S141" i="6" s="1"/>
  <c r="W100" i="6"/>
  <c r="W152" i="6" s="1"/>
  <c r="W101" i="6"/>
  <c r="W153" i="6" s="1"/>
  <c r="W102" i="6"/>
  <c r="W154" i="6" s="1"/>
  <c r="W98" i="6"/>
  <c r="W150" i="6" s="1"/>
  <c r="W94" i="6"/>
  <c r="W146" i="6" s="1"/>
  <c r="W90" i="6"/>
  <c r="W142" i="6" s="1"/>
  <c r="W85" i="6"/>
  <c r="W137" i="6" s="1"/>
  <c r="W99" i="6"/>
  <c r="W151" i="6" s="1"/>
  <c r="W95" i="6"/>
  <c r="W147" i="6" s="1"/>
  <c r="W91" i="6"/>
  <c r="W143" i="6" s="1"/>
  <c r="W87" i="6"/>
  <c r="W82" i="6"/>
  <c r="W134" i="6" s="1"/>
  <c r="W97" i="6"/>
  <c r="W149" i="6" s="1"/>
  <c r="W93" i="6"/>
  <c r="W145" i="6" s="1"/>
  <c r="W89" i="6"/>
  <c r="W141" i="6" s="1"/>
  <c r="AA100" i="6"/>
  <c r="AA152" i="6" s="1"/>
  <c r="AA101" i="6"/>
  <c r="AA153" i="6" s="1"/>
  <c r="AA98" i="6"/>
  <c r="AA150" i="6" s="1"/>
  <c r="AA94" i="6"/>
  <c r="AA146" i="6" s="1"/>
  <c r="AA90" i="6"/>
  <c r="AA142" i="6" s="1"/>
  <c r="AA85" i="6"/>
  <c r="AA137" i="6" s="1"/>
  <c r="AA95" i="6"/>
  <c r="AA147" i="6" s="1"/>
  <c r="AA91" i="6"/>
  <c r="AA143" i="6" s="1"/>
  <c r="AA87" i="6"/>
  <c r="AA82" i="6"/>
  <c r="AA134" i="6" s="1"/>
  <c r="AA99" i="6"/>
  <c r="AA151" i="6" s="1"/>
  <c r="AA97" i="6"/>
  <c r="AA149" i="6" s="1"/>
  <c r="AA93" i="6"/>
  <c r="AA145" i="6" s="1"/>
  <c r="AA89" i="6"/>
  <c r="AA141" i="6" s="1"/>
  <c r="P56" i="6"/>
  <c r="T56" i="6"/>
  <c r="X56" i="6"/>
  <c r="G59" i="6"/>
  <c r="K59" i="6"/>
  <c r="K111" i="6" s="1"/>
  <c r="O59" i="6"/>
  <c r="O111" i="6" s="1"/>
  <c r="S59" i="6"/>
  <c r="S111" i="6" s="1"/>
  <c r="W59" i="6"/>
  <c r="W111" i="6" s="1"/>
  <c r="AA59" i="6"/>
  <c r="AA111" i="6" s="1"/>
  <c r="P60" i="6"/>
  <c r="P112" i="6" s="1"/>
  <c r="T60" i="6"/>
  <c r="T112" i="6" s="1"/>
  <c r="X60" i="6"/>
  <c r="X112" i="6" s="1"/>
  <c r="G63" i="6"/>
  <c r="K63" i="6"/>
  <c r="K115" i="6" s="1"/>
  <c r="O63" i="6"/>
  <c r="O115" i="6" s="1"/>
  <c r="S63" i="6"/>
  <c r="S115" i="6" s="1"/>
  <c r="W63" i="6"/>
  <c r="W115" i="6" s="1"/>
  <c r="AA63" i="6"/>
  <c r="AA115" i="6" s="1"/>
  <c r="P64" i="6"/>
  <c r="P116" i="6" s="1"/>
  <c r="T64" i="6"/>
  <c r="X64" i="6"/>
  <c r="G68" i="6"/>
  <c r="G120" i="6" s="1"/>
  <c r="K68" i="6"/>
  <c r="O68" i="6"/>
  <c r="O120" i="6" s="1"/>
  <c r="S68" i="6"/>
  <c r="S120" i="6" s="1"/>
  <c r="W68" i="6"/>
  <c r="W120" i="6" s="1"/>
  <c r="AA68" i="6"/>
  <c r="AA120" i="6" s="1"/>
  <c r="P69" i="6"/>
  <c r="P121" i="6" s="1"/>
  <c r="G71" i="6"/>
  <c r="G123" i="6" s="1"/>
  <c r="K71" i="6"/>
  <c r="K123" i="6" s="1"/>
  <c r="O71" i="6"/>
  <c r="O123" i="6" s="1"/>
  <c r="S71" i="6"/>
  <c r="S123" i="6" s="1"/>
  <c r="W71" i="6"/>
  <c r="W123" i="6" s="1"/>
  <c r="AA71" i="6"/>
  <c r="AA123" i="6" s="1"/>
  <c r="P73" i="6"/>
  <c r="T73" i="6"/>
  <c r="X73" i="6"/>
  <c r="X125" i="6" s="1"/>
  <c r="G76" i="6"/>
  <c r="K76" i="6"/>
  <c r="K128" i="6" s="1"/>
  <c r="O76" i="6"/>
  <c r="O128" i="6" s="1"/>
  <c r="S76" i="6"/>
  <c r="S128" i="6" s="1"/>
  <c r="W76" i="6"/>
  <c r="W128" i="6" s="1"/>
  <c r="AA76" i="6"/>
  <c r="AA128" i="6" s="1"/>
  <c r="P77" i="6"/>
  <c r="P129" i="6" s="1"/>
  <c r="T77" i="6"/>
  <c r="T129" i="6" s="1"/>
  <c r="X77" i="6"/>
  <c r="X129" i="6" s="1"/>
  <c r="G80" i="6"/>
  <c r="K80" i="6"/>
  <c r="K132" i="6" s="1"/>
  <c r="O80" i="6"/>
  <c r="O132" i="6" s="1"/>
  <c r="S80" i="6"/>
  <c r="W80" i="6"/>
  <c r="W132" i="6" s="1"/>
  <c r="AA80" i="6"/>
  <c r="AA132" i="6" s="1"/>
  <c r="P81" i="6"/>
  <c r="P133" i="6" s="1"/>
  <c r="T81" i="6"/>
  <c r="X81" i="6"/>
  <c r="X133" i="6" s="1"/>
  <c r="P82" i="6"/>
  <c r="P134" i="6" s="1"/>
  <c r="O83" i="6"/>
  <c r="O135" i="6" s="1"/>
  <c r="AA83" i="6"/>
  <c r="AA135" i="6" s="1"/>
  <c r="P84" i="6"/>
  <c r="P136" i="6" s="1"/>
  <c r="X84" i="6"/>
  <c r="X136" i="6" s="1"/>
  <c r="K88" i="6"/>
  <c r="K140" i="6" s="1"/>
  <c r="S88" i="6"/>
  <c r="S140" i="6" s="1"/>
  <c r="AA88" i="6"/>
  <c r="AA140" i="6" s="1"/>
  <c r="O92" i="6"/>
  <c r="O144" i="6" s="1"/>
  <c r="S96" i="6"/>
  <c r="S148" i="6" s="1"/>
  <c r="P149" i="6"/>
  <c r="T149" i="6"/>
  <c r="P101" i="6"/>
  <c r="P153" i="6" s="1"/>
  <c r="P102" i="6"/>
  <c r="P154" i="6" s="1"/>
  <c r="P95" i="6"/>
  <c r="P147" i="6" s="1"/>
  <c r="P91" i="6"/>
  <c r="P143" i="6" s="1"/>
  <c r="P87" i="6"/>
  <c r="P96" i="6"/>
  <c r="P148" i="6" s="1"/>
  <c r="P92" i="6"/>
  <c r="P144" i="6" s="1"/>
  <c r="P88" i="6"/>
  <c r="P140" i="6" s="1"/>
  <c r="P83" i="6"/>
  <c r="P135" i="6" s="1"/>
  <c r="P100" i="6"/>
  <c r="P152" i="6" s="1"/>
  <c r="P98" i="6"/>
  <c r="P150" i="6" s="1"/>
  <c r="P94" i="6"/>
  <c r="P146" i="6" s="1"/>
  <c r="P90" i="6"/>
  <c r="P142" i="6" s="1"/>
  <c r="T101" i="6"/>
  <c r="T153" i="6" s="1"/>
  <c r="T102" i="6"/>
  <c r="T154" i="6" s="1"/>
  <c r="T95" i="6"/>
  <c r="T147" i="6" s="1"/>
  <c r="T91" i="6"/>
  <c r="T143" i="6" s="1"/>
  <c r="T87" i="6"/>
  <c r="T100" i="6"/>
  <c r="T152" i="6" s="1"/>
  <c r="T96" i="6"/>
  <c r="T148" i="6" s="1"/>
  <c r="T92" i="6"/>
  <c r="T88" i="6"/>
  <c r="T83" i="6"/>
  <c r="T99" i="6"/>
  <c r="T151" i="6" s="1"/>
  <c r="T98" i="6"/>
  <c r="T150" i="6" s="1"/>
  <c r="T94" i="6"/>
  <c r="T146" i="6" s="1"/>
  <c r="T90" i="6"/>
  <c r="T142" i="6" s="1"/>
  <c r="X101" i="6"/>
  <c r="X153" i="6" s="1"/>
  <c r="X102" i="6"/>
  <c r="X154" i="6" s="1"/>
  <c r="X99" i="6"/>
  <c r="X151" i="6" s="1"/>
  <c r="X95" i="6"/>
  <c r="X147" i="6" s="1"/>
  <c r="X91" i="6"/>
  <c r="X143" i="6" s="1"/>
  <c r="X87" i="6"/>
  <c r="X139" i="6" s="1"/>
  <c r="X96" i="6"/>
  <c r="X148" i="6" s="1"/>
  <c r="X92" i="6"/>
  <c r="X144" i="6" s="1"/>
  <c r="X88" i="6"/>
  <c r="X140" i="6" s="1"/>
  <c r="X83" i="6"/>
  <c r="X135" i="6" s="1"/>
  <c r="X100" i="6"/>
  <c r="X152" i="6" s="1"/>
  <c r="X98" i="6"/>
  <c r="X150" i="6" s="1"/>
  <c r="X94" i="6"/>
  <c r="X146" i="6" s="1"/>
  <c r="X90" i="6"/>
  <c r="X142" i="6" s="1"/>
  <c r="G58" i="6"/>
  <c r="K58" i="6"/>
  <c r="O58" i="6"/>
  <c r="O110" i="6" s="1"/>
  <c r="S58" i="6"/>
  <c r="S110" i="6" s="1"/>
  <c r="W58" i="6"/>
  <c r="W110" i="6" s="1"/>
  <c r="AA58" i="6"/>
  <c r="AA110" i="6" s="1"/>
  <c r="P59" i="6"/>
  <c r="P111" i="6" s="1"/>
  <c r="T59" i="6"/>
  <c r="T111" i="6" s="1"/>
  <c r="X59" i="6"/>
  <c r="X111" i="6" s="1"/>
  <c r="G62" i="6"/>
  <c r="K62" i="6"/>
  <c r="K114" i="6" s="1"/>
  <c r="O62" i="6"/>
  <c r="O114" i="6" s="1"/>
  <c r="S62" i="6"/>
  <c r="S114" i="6" s="1"/>
  <c r="W62" i="6"/>
  <c r="W114" i="6" s="1"/>
  <c r="AA62" i="6"/>
  <c r="AA114" i="6" s="1"/>
  <c r="P63" i="6"/>
  <c r="P115" i="6" s="1"/>
  <c r="T63" i="6"/>
  <c r="T115" i="6" s="1"/>
  <c r="X63" i="6"/>
  <c r="X115" i="6" s="1"/>
  <c r="G67" i="6"/>
  <c r="K67" i="6"/>
  <c r="O67" i="6"/>
  <c r="S67" i="6"/>
  <c r="W67" i="6"/>
  <c r="W119" i="6" s="1"/>
  <c r="AA67" i="6"/>
  <c r="AA119" i="6" s="1"/>
  <c r="P68" i="6"/>
  <c r="P120" i="6" s="1"/>
  <c r="T68" i="6"/>
  <c r="T120" i="6" s="1"/>
  <c r="X68" i="6"/>
  <c r="G70" i="6"/>
  <c r="K70" i="6"/>
  <c r="K122" i="6" s="1"/>
  <c r="O70" i="6"/>
  <c r="O122" i="6" s="1"/>
  <c r="S70" i="6"/>
  <c r="S122" i="6" s="1"/>
  <c r="W70" i="6"/>
  <c r="W122" i="6" s="1"/>
  <c r="AA70" i="6"/>
  <c r="AA122" i="6" s="1"/>
  <c r="P71" i="6"/>
  <c r="P123" i="6" s="1"/>
  <c r="T71" i="6"/>
  <c r="T123" i="6" s="1"/>
  <c r="X71" i="6"/>
  <c r="X123" i="6" s="1"/>
  <c r="G75" i="6"/>
  <c r="K75" i="6"/>
  <c r="O75" i="6"/>
  <c r="S75" i="6"/>
  <c r="S127" i="6" s="1"/>
  <c r="W75" i="6"/>
  <c r="AA75" i="6"/>
  <c r="AA127" i="6" s="1"/>
  <c r="P76" i="6"/>
  <c r="P128" i="6" s="1"/>
  <c r="T76" i="6"/>
  <c r="T128" i="6" s="1"/>
  <c r="X76" i="6"/>
  <c r="X128" i="6" s="1"/>
  <c r="G79" i="6"/>
  <c r="K79" i="6"/>
  <c r="K131" i="6" s="1"/>
  <c r="O79" i="6"/>
  <c r="O131" i="6" s="1"/>
  <c r="S79" i="6"/>
  <c r="S131" i="6" s="1"/>
  <c r="W79" i="6"/>
  <c r="W131" i="6" s="1"/>
  <c r="AA79" i="6"/>
  <c r="AA131" i="6" s="1"/>
  <c r="P80" i="6"/>
  <c r="P132" i="6" s="1"/>
  <c r="T80" i="6"/>
  <c r="T132" i="6" s="1"/>
  <c r="X80" i="6"/>
  <c r="X132" i="6" s="1"/>
  <c r="K83" i="6"/>
  <c r="K135" i="6" s="1"/>
  <c r="K84" i="6"/>
  <c r="K136" i="6" s="1"/>
  <c r="S84" i="6"/>
  <c r="S136" i="6" s="1"/>
  <c r="AA84" i="6"/>
  <c r="AA136" i="6" s="1"/>
  <c r="P85" i="6"/>
  <c r="P137" i="6" s="1"/>
  <c r="X85" i="6"/>
  <c r="X137" i="6" s="1"/>
  <c r="T89" i="6"/>
  <c r="T141" i="6" s="1"/>
  <c r="S92" i="6"/>
  <c r="S144" i="6" s="1"/>
  <c r="X93" i="6"/>
  <c r="X145" i="6" s="1"/>
  <c r="G96" i="6"/>
  <c r="W96" i="6"/>
  <c r="W148" i="6" s="1"/>
  <c r="K102" i="6"/>
  <c r="K154" i="6" s="1"/>
  <c r="L60" i="3"/>
  <c r="M51" i="3"/>
  <c r="U40" i="3"/>
  <c r="K38" i="3"/>
  <c r="M28" i="3"/>
  <c r="V38" i="3"/>
  <c r="U37" i="3"/>
  <c r="S46" i="3"/>
  <c r="D50" i="3"/>
  <c r="V46" i="3"/>
  <c r="V50" i="3" s="1"/>
  <c r="F46" i="3"/>
  <c r="K46" i="3"/>
  <c r="K45" i="3"/>
  <c r="I38" i="3"/>
  <c r="M45" i="3"/>
  <c r="U44" i="3"/>
  <c r="U58" i="3"/>
  <c r="U29" i="3"/>
  <c r="I45" i="3"/>
  <c r="J40" i="3"/>
  <c r="U49" i="3"/>
  <c r="F60" i="3"/>
  <c r="J28" i="3"/>
  <c r="F43" i="3"/>
  <c r="J43" i="3" s="1"/>
  <c r="V43" i="3"/>
  <c r="V45" i="3" s="1"/>
  <c r="U39" i="3"/>
  <c r="D45" i="3"/>
  <c r="D61" i="3" s="1"/>
  <c r="D72" i="2" l="1"/>
  <c r="X108" i="6"/>
  <c r="X66" i="6"/>
  <c r="U63" i="6"/>
  <c r="U115" i="6" s="1"/>
  <c r="Z108" i="6"/>
  <c r="Z66" i="6"/>
  <c r="V132" i="6"/>
  <c r="U80" i="6"/>
  <c r="U132" i="6" s="1"/>
  <c r="U58" i="6"/>
  <c r="V127" i="6"/>
  <c r="U75" i="6"/>
  <c r="U61" i="6"/>
  <c r="U113" i="6" s="1"/>
  <c r="V130" i="6"/>
  <c r="U78" i="6"/>
  <c r="U92" i="6"/>
  <c r="V146" i="6"/>
  <c r="U94" i="6"/>
  <c r="U89" i="6"/>
  <c r="U99" i="6"/>
  <c r="J108" i="6"/>
  <c r="J66" i="6"/>
  <c r="V111" i="6"/>
  <c r="U59" i="6"/>
  <c r="G108" i="6"/>
  <c r="G66" i="6"/>
  <c r="W108" i="6"/>
  <c r="W66" i="6"/>
  <c r="T66" i="6"/>
  <c r="N108" i="6"/>
  <c r="N66" i="6"/>
  <c r="U60" i="6"/>
  <c r="U62" i="6"/>
  <c r="U114" i="6" s="1"/>
  <c r="U79" i="6"/>
  <c r="U65" i="6"/>
  <c r="U82" i="6"/>
  <c r="V148" i="6"/>
  <c r="U96" i="6"/>
  <c r="V150" i="6"/>
  <c r="U98" i="6"/>
  <c r="U93" i="6"/>
  <c r="U145" i="6" s="1"/>
  <c r="U76" i="6"/>
  <c r="V66" i="6"/>
  <c r="U56" i="6"/>
  <c r="V147" i="6"/>
  <c r="U95" i="6"/>
  <c r="V116" i="6"/>
  <c r="U64" i="6"/>
  <c r="V123" i="6"/>
  <c r="U71" i="6"/>
  <c r="P108" i="6"/>
  <c r="P66" i="6"/>
  <c r="AB108" i="6"/>
  <c r="AB118" i="6" s="1"/>
  <c r="AB66" i="6"/>
  <c r="I108" i="6"/>
  <c r="I66" i="6"/>
  <c r="U77" i="6"/>
  <c r="U129" i="6" s="1"/>
  <c r="U67" i="6"/>
  <c r="U87" i="6"/>
  <c r="U69" i="6"/>
  <c r="U83" i="6"/>
  <c r="U135" i="6" s="1"/>
  <c r="U85" i="6"/>
  <c r="U102" i="6"/>
  <c r="U97" i="6"/>
  <c r="V120" i="6"/>
  <c r="U68" i="6"/>
  <c r="AC108" i="6"/>
  <c r="AC66" i="6"/>
  <c r="AC118" i="6" s="1"/>
  <c r="K108" i="6"/>
  <c r="K66" i="6"/>
  <c r="Y119" i="6"/>
  <c r="Y72" i="6"/>
  <c r="F108" i="6"/>
  <c r="F118" i="6" s="1"/>
  <c r="F66" i="6"/>
  <c r="U91" i="6"/>
  <c r="Y108" i="6"/>
  <c r="Y66" i="6"/>
  <c r="M66" i="6"/>
  <c r="U81" i="6"/>
  <c r="V153" i="6"/>
  <c r="U101" i="6"/>
  <c r="U70" i="6"/>
  <c r="V109" i="6"/>
  <c r="U57" i="6"/>
  <c r="U74" i="6"/>
  <c r="U126" i="6" s="1"/>
  <c r="V140" i="6"/>
  <c r="U88" i="6"/>
  <c r="V142" i="6"/>
  <c r="U90" i="6"/>
  <c r="U142" i="6" s="1"/>
  <c r="V136" i="6"/>
  <c r="U84" i="6"/>
  <c r="V152" i="6"/>
  <c r="U100" i="6"/>
  <c r="U152" i="6" s="1"/>
  <c r="Q56" i="6"/>
  <c r="R66" i="6"/>
  <c r="V125" i="6"/>
  <c r="U73" i="6"/>
  <c r="AA108" i="6"/>
  <c r="AA66" i="6"/>
  <c r="O108" i="6"/>
  <c r="O66" i="6"/>
  <c r="S66" i="6"/>
  <c r="D104" i="6"/>
  <c r="Q80" i="6"/>
  <c r="C37" i="6"/>
  <c r="F160" i="6"/>
  <c r="G121" i="6"/>
  <c r="E69" i="6"/>
  <c r="D70" i="2"/>
  <c r="C105" i="2"/>
  <c r="B22" i="2"/>
  <c r="B52" i="2"/>
  <c r="I129" i="2"/>
  <c r="I134" i="2" s="1"/>
  <c r="M116" i="2"/>
  <c r="N160" i="6"/>
  <c r="L116" i="2"/>
  <c r="M160" i="6"/>
  <c r="AA116" i="2"/>
  <c r="AB160" i="6"/>
  <c r="N116" i="2"/>
  <c r="O160" i="6"/>
  <c r="V116" i="2"/>
  <c r="W160" i="6"/>
  <c r="Y116" i="2"/>
  <c r="Z160" i="6"/>
  <c r="F116" i="2"/>
  <c r="G160" i="6"/>
  <c r="H116" i="2"/>
  <c r="I160" i="6"/>
  <c r="W116" i="2"/>
  <c r="X160" i="6"/>
  <c r="Z116" i="2"/>
  <c r="AA160" i="6"/>
  <c r="R116" i="2"/>
  <c r="J67" i="2"/>
  <c r="J102" i="2" s="1"/>
  <c r="J132" i="2" s="1"/>
  <c r="X116" i="2"/>
  <c r="Y160" i="6"/>
  <c r="I116" i="2"/>
  <c r="J160" i="6"/>
  <c r="Q116" i="2"/>
  <c r="R160" i="6"/>
  <c r="U116" i="2"/>
  <c r="J116" i="2"/>
  <c r="K160" i="6"/>
  <c r="AB116" i="2"/>
  <c r="AC160" i="6"/>
  <c r="S116" i="2"/>
  <c r="T160" i="6"/>
  <c r="O116" i="2"/>
  <c r="P160" i="6"/>
  <c r="H67" i="2"/>
  <c r="H102" i="2" s="1"/>
  <c r="H132" i="2" s="1"/>
  <c r="I103" i="2"/>
  <c r="I67" i="2"/>
  <c r="H94" i="2"/>
  <c r="D91" i="2"/>
  <c r="D126" i="2" s="1"/>
  <c r="J38" i="3"/>
  <c r="G90" i="2"/>
  <c r="G125" i="2" s="1"/>
  <c r="G133" i="2" s="1"/>
  <c r="Q81" i="6"/>
  <c r="Q133" i="6" s="1"/>
  <c r="Q78" i="6"/>
  <c r="Q130" i="6" s="1"/>
  <c r="Q102" i="6"/>
  <c r="Q154" i="6" s="1"/>
  <c r="E79" i="6"/>
  <c r="E131" i="6" s="1"/>
  <c r="I61" i="3"/>
  <c r="L61" i="3"/>
  <c r="C39" i="6"/>
  <c r="C16" i="6"/>
  <c r="C19" i="6"/>
  <c r="L52" i="6"/>
  <c r="L53" i="6" s="1"/>
  <c r="H52" i="6"/>
  <c r="H53" i="6" s="1"/>
  <c r="C11" i="6"/>
  <c r="C6" i="6"/>
  <c r="C7" i="6"/>
  <c r="J60" i="3"/>
  <c r="G78" i="2"/>
  <c r="G113" i="2" s="1"/>
  <c r="P81" i="2"/>
  <c r="P89" i="2"/>
  <c r="P124" i="2" s="1"/>
  <c r="K80" i="2"/>
  <c r="K115" i="2" s="1"/>
  <c r="H77" i="6"/>
  <c r="H129" i="6" s="1"/>
  <c r="Q74" i="6"/>
  <c r="Q126" i="6" s="1"/>
  <c r="I127" i="2"/>
  <c r="C34" i="6"/>
  <c r="C23" i="6"/>
  <c r="C14" i="6"/>
  <c r="C30" i="6"/>
  <c r="K61" i="3"/>
  <c r="S45" i="3"/>
  <c r="S61" i="3" s="1"/>
  <c r="T61" i="3"/>
  <c r="G80" i="2"/>
  <c r="G115" i="2" s="1"/>
  <c r="P71" i="2"/>
  <c r="P106" i="2" s="1"/>
  <c r="G74" i="2"/>
  <c r="G109" i="2" s="1"/>
  <c r="K78" i="2"/>
  <c r="K113" i="2" s="1"/>
  <c r="G84" i="2"/>
  <c r="G119" i="2" s="1"/>
  <c r="W94" i="2"/>
  <c r="W129" i="2" s="1"/>
  <c r="E62" i="6"/>
  <c r="E114" i="6" s="1"/>
  <c r="C36" i="6"/>
  <c r="C15" i="6"/>
  <c r="Q69" i="6"/>
  <c r="Q121" i="6" s="1"/>
  <c r="E59" i="6"/>
  <c r="C44" i="6"/>
  <c r="C27" i="6"/>
  <c r="C18" i="6"/>
  <c r="C35" i="6"/>
  <c r="K82" i="2"/>
  <c r="K117" i="2" s="1"/>
  <c r="G91" i="2"/>
  <c r="G126" i="2" s="1"/>
  <c r="D89" i="2"/>
  <c r="D124" i="2" s="1"/>
  <c r="B4" i="2"/>
  <c r="Q94" i="2"/>
  <c r="Q129" i="2" s="1"/>
  <c r="Q134" i="2" s="1"/>
  <c r="P77" i="2"/>
  <c r="P112" i="2" s="1"/>
  <c r="P73" i="2"/>
  <c r="P108" i="2" s="1"/>
  <c r="Q57" i="6"/>
  <c r="Q109" i="6" s="1"/>
  <c r="Q77" i="6"/>
  <c r="Q129" i="6" s="1"/>
  <c r="H81" i="6"/>
  <c r="H133" i="6" s="1"/>
  <c r="E65" i="6"/>
  <c r="E117" i="6" s="1"/>
  <c r="H85" i="6"/>
  <c r="H137" i="6" s="1"/>
  <c r="E97" i="6"/>
  <c r="E149" i="6" s="1"/>
  <c r="R154" i="6"/>
  <c r="H57" i="6"/>
  <c r="H109" i="6" s="1"/>
  <c r="H78" i="6"/>
  <c r="H130" i="6" s="1"/>
  <c r="G77" i="2"/>
  <c r="G112" i="2" s="1"/>
  <c r="N94" i="2"/>
  <c r="L127" i="2"/>
  <c r="P70" i="2"/>
  <c r="P105" i="2" s="1"/>
  <c r="V94" i="2"/>
  <c r="V129" i="2" s="1"/>
  <c r="P78" i="2"/>
  <c r="P113" i="2" s="1"/>
  <c r="G92" i="2"/>
  <c r="G127" i="2" s="1"/>
  <c r="Q127" i="2"/>
  <c r="K87" i="2"/>
  <c r="K122" i="2" s="1"/>
  <c r="K89" i="2"/>
  <c r="K124" i="2" s="1"/>
  <c r="P87" i="2"/>
  <c r="P122" i="2" s="1"/>
  <c r="P69" i="2"/>
  <c r="P104" i="2" s="1"/>
  <c r="K91" i="2"/>
  <c r="K126" i="2" s="1"/>
  <c r="E106" i="2"/>
  <c r="E108" i="2"/>
  <c r="E104" i="2"/>
  <c r="E109" i="2"/>
  <c r="E116" i="2"/>
  <c r="E110" i="2"/>
  <c r="E117" i="2"/>
  <c r="E112" i="2"/>
  <c r="E113" i="2"/>
  <c r="E111" i="2"/>
  <c r="E105" i="2"/>
  <c r="E107" i="2"/>
  <c r="E103" i="2"/>
  <c r="D78" i="2"/>
  <c r="D113" i="2" s="1"/>
  <c r="AB125" i="2"/>
  <c r="AB133" i="2" s="1"/>
  <c r="K84" i="2"/>
  <c r="K119" i="2" s="1"/>
  <c r="P75" i="2"/>
  <c r="P110" i="2" s="1"/>
  <c r="V61" i="3"/>
  <c r="F14" i="3"/>
  <c r="U45" i="3"/>
  <c r="F5" i="3" s="1"/>
  <c r="P79" i="2"/>
  <c r="P114" i="2" s="1"/>
  <c r="G82" i="2"/>
  <c r="G117" i="2" s="1"/>
  <c r="C46" i="6"/>
  <c r="P83" i="2"/>
  <c r="P118" i="2" s="1"/>
  <c r="C4" i="6"/>
  <c r="R129" i="6"/>
  <c r="C28" i="6"/>
  <c r="C12" i="6"/>
  <c r="C40" i="6"/>
  <c r="C9" i="6"/>
  <c r="C49" i="6"/>
  <c r="F127" i="2"/>
  <c r="Z94" i="2"/>
  <c r="Z129" i="2" s="1"/>
  <c r="B14" i="2"/>
  <c r="D107" i="2"/>
  <c r="G71" i="2"/>
  <c r="G106" i="2" s="1"/>
  <c r="K92" i="2"/>
  <c r="K94" i="2" s="1"/>
  <c r="K129" i="2" s="1"/>
  <c r="K134" i="2" s="1"/>
  <c r="G81" i="2"/>
  <c r="T76" i="2"/>
  <c r="T111" i="2" s="1"/>
  <c r="H127" i="2"/>
  <c r="B40" i="2"/>
  <c r="U94" i="2"/>
  <c r="U129" i="2" s="1"/>
  <c r="K75" i="2"/>
  <c r="K110" i="2" s="1"/>
  <c r="P82" i="2"/>
  <c r="P117" i="2" s="1"/>
  <c r="B43" i="2"/>
  <c r="D105" i="2"/>
  <c r="G83" i="2"/>
  <c r="G118" i="2" s="1"/>
  <c r="P91" i="2"/>
  <c r="P126" i="2" s="1"/>
  <c r="B26" i="2"/>
  <c r="T79" i="2"/>
  <c r="T114" i="2" s="1"/>
  <c r="K81" i="2"/>
  <c r="G69" i="2"/>
  <c r="G104" i="2" s="1"/>
  <c r="K71" i="2"/>
  <c r="K106" i="2" s="1"/>
  <c r="K77" i="2"/>
  <c r="K112" i="2" s="1"/>
  <c r="M94" i="2"/>
  <c r="M129" i="2" s="1"/>
  <c r="M134" i="2" s="1"/>
  <c r="T70" i="2"/>
  <c r="T105" i="2" s="1"/>
  <c r="T87" i="2"/>
  <c r="T122" i="2" s="1"/>
  <c r="AB127" i="2"/>
  <c r="P74" i="2"/>
  <c r="P109" i="2" s="1"/>
  <c r="W125" i="2"/>
  <c r="W133" i="2" s="1"/>
  <c r="Y94" i="2"/>
  <c r="Y129" i="2" s="1"/>
  <c r="X127" i="2"/>
  <c r="U67" i="2"/>
  <c r="U102" i="2" s="1"/>
  <c r="U132" i="2" s="1"/>
  <c r="B48" i="2"/>
  <c r="G86" i="2"/>
  <c r="G121" i="2" s="1"/>
  <c r="B39" i="2"/>
  <c r="G68" i="2"/>
  <c r="AB67" i="2"/>
  <c r="AB102" i="2" s="1"/>
  <c r="AB132" i="2" s="1"/>
  <c r="P92" i="2"/>
  <c r="P94" i="2" s="1"/>
  <c r="P129" i="2" s="1"/>
  <c r="P134" i="2" s="1"/>
  <c r="G87" i="2"/>
  <c r="G122" i="2" s="1"/>
  <c r="D82" i="2"/>
  <c r="D117" i="2" s="1"/>
  <c r="K83" i="2"/>
  <c r="K118" i="2" s="1"/>
  <c r="T78" i="2"/>
  <c r="T113" i="2" s="1"/>
  <c r="E67" i="2"/>
  <c r="M67" i="2"/>
  <c r="M102" i="2" s="1"/>
  <c r="M132" i="2" s="1"/>
  <c r="T74" i="2"/>
  <c r="T109" i="2" s="1"/>
  <c r="K69" i="2"/>
  <c r="K104" i="2" s="1"/>
  <c r="P68" i="2"/>
  <c r="P103" i="2" s="1"/>
  <c r="K70" i="2"/>
  <c r="K105" i="2" s="1"/>
  <c r="M103" i="2"/>
  <c r="T91" i="2"/>
  <c r="T126" i="2" s="1"/>
  <c r="T69" i="2"/>
  <c r="T104" i="2" s="1"/>
  <c r="T82" i="2"/>
  <c r="T117" i="2" s="1"/>
  <c r="O127" i="2"/>
  <c r="AA67" i="2"/>
  <c r="AA102" i="2" s="1"/>
  <c r="AA132" i="2" s="1"/>
  <c r="D73" i="2"/>
  <c r="D108" i="2" s="1"/>
  <c r="S127" i="2"/>
  <c r="E58" i="2"/>
  <c r="E60" i="2" s="1"/>
  <c r="E62" i="2" s="1"/>
  <c r="E92" i="2" s="1"/>
  <c r="G79" i="2"/>
  <c r="G114" i="2" s="1"/>
  <c r="P88" i="2"/>
  <c r="P123" i="2" s="1"/>
  <c r="B57" i="2"/>
  <c r="E55" i="2"/>
  <c r="E85" i="2" s="1"/>
  <c r="E120" i="2" s="1"/>
  <c r="J45" i="3"/>
  <c r="Y67" i="2"/>
  <c r="Y102" i="2" s="1"/>
  <c r="Y132" i="2" s="1"/>
  <c r="T73" i="2"/>
  <c r="T108" i="2" s="1"/>
  <c r="B28" i="2"/>
  <c r="C59" i="2" s="1"/>
  <c r="C89" i="2" s="1"/>
  <c r="C124" i="2" s="1"/>
  <c r="B13" i="2"/>
  <c r="T85" i="2"/>
  <c r="T120" i="2" s="1"/>
  <c r="S121" i="6"/>
  <c r="S160" i="6" s="1"/>
  <c r="E56" i="6"/>
  <c r="E57" i="6"/>
  <c r="E109" i="6" s="1"/>
  <c r="Q64" i="6"/>
  <c r="Q116" i="6" s="1"/>
  <c r="Q60" i="6"/>
  <c r="W86" i="6"/>
  <c r="W124" i="6"/>
  <c r="D86" i="2"/>
  <c r="D121" i="2" s="1"/>
  <c r="K79" i="2"/>
  <c r="K114" i="2" s="1"/>
  <c r="O94" i="2"/>
  <c r="O129" i="2" s="1"/>
  <c r="O134" i="2" s="1"/>
  <c r="P80" i="2"/>
  <c r="P115" i="2" s="1"/>
  <c r="K86" i="2"/>
  <c r="K121" i="2" s="1"/>
  <c r="AB103" i="2"/>
  <c r="T71" i="2"/>
  <c r="T106" i="2" s="1"/>
  <c r="P85" i="2"/>
  <c r="P120" i="2" s="1"/>
  <c r="K90" i="2"/>
  <c r="K125" i="2" s="1"/>
  <c r="K133" i="2" s="1"/>
  <c r="B38" i="2"/>
  <c r="P86" i="2"/>
  <c r="P121" i="2" s="1"/>
  <c r="T86" i="2"/>
  <c r="T121" i="2" s="1"/>
  <c r="G85" i="2"/>
  <c r="G120" i="2" s="1"/>
  <c r="K68" i="2"/>
  <c r="K103" i="2" s="1"/>
  <c r="K73" i="2"/>
  <c r="K108" i="2" s="1"/>
  <c r="T80" i="2"/>
  <c r="T115" i="2" s="1"/>
  <c r="B49" i="2"/>
  <c r="B44" i="2"/>
  <c r="G72" i="2"/>
  <c r="G107" i="2" s="1"/>
  <c r="E88" i="6"/>
  <c r="E140" i="6" s="1"/>
  <c r="T140" i="6"/>
  <c r="AB138" i="6"/>
  <c r="G114" i="6"/>
  <c r="E84" i="6"/>
  <c r="E136" i="6" s="1"/>
  <c r="O127" i="6"/>
  <c r="O86" i="6"/>
  <c r="T144" i="6"/>
  <c r="E92" i="6"/>
  <c r="E144" i="6" s="1"/>
  <c r="H71" i="6"/>
  <c r="H123" i="6" s="1"/>
  <c r="E76" i="6"/>
  <c r="E128" i="6" s="1"/>
  <c r="G128" i="6"/>
  <c r="K120" i="6"/>
  <c r="H68" i="6"/>
  <c r="H120" i="6" s="1"/>
  <c r="E99" i="6"/>
  <c r="E74" i="6"/>
  <c r="E126" i="6" s="1"/>
  <c r="AC126" i="6"/>
  <c r="N124" i="6"/>
  <c r="L90" i="6"/>
  <c r="L142" i="6" s="1"/>
  <c r="L82" i="6"/>
  <c r="L134" i="6" s="1"/>
  <c r="O134" i="6"/>
  <c r="L96" i="6"/>
  <c r="L148" i="6" s="1"/>
  <c r="Y124" i="6"/>
  <c r="C29" i="6"/>
  <c r="E61" i="6"/>
  <c r="E113" i="6" s="1"/>
  <c r="C20" i="6"/>
  <c r="H62" i="6"/>
  <c r="H114" i="6" s="1"/>
  <c r="E60" i="6"/>
  <c r="Q59" i="6"/>
  <c r="Q111" i="6" s="1"/>
  <c r="D124" i="6"/>
  <c r="C51" i="6"/>
  <c r="R108" i="6"/>
  <c r="L65" i="6"/>
  <c r="L117" i="6" s="1"/>
  <c r="H56" i="6"/>
  <c r="L58" i="6"/>
  <c r="L110" i="6" s="1"/>
  <c r="R130" i="6"/>
  <c r="Q52" i="6"/>
  <c r="Q53" i="6" s="1"/>
  <c r="R109" i="6"/>
  <c r="Q112" i="6"/>
  <c r="E63" i="6"/>
  <c r="E115" i="6" s="1"/>
  <c r="E95" i="6"/>
  <c r="E147" i="6" s="1"/>
  <c r="E78" i="6"/>
  <c r="E130" i="6" s="1"/>
  <c r="L74" i="6"/>
  <c r="L126" i="6" s="1"/>
  <c r="H74" i="6"/>
  <c r="H126" i="6" s="1"/>
  <c r="F72" i="6"/>
  <c r="R126" i="6"/>
  <c r="N110" i="6"/>
  <c r="R116" i="6"/>
  <c r="J94" i="2"/>
  <c r="J129" i="2" s="1"/>
  <c r="J134" i="2" s="1"/>
  <c r="J127" i="2"/>
  <c r="D74" i="2"/>
  <c r="D109" i="2" s="1"/>
  <c r="B9" i="2"/>
  <c r="T88" i="2"/>
  <c r="T123" i="2" s="1"/>
  <c r="T83" i="2"/>
  <c r="T118" i="2" s="1"/>
  <c r="AA127" i="2"/>
  <c r="Q67" i="2"/>
  <c r="Q102" i="2" s="1"/>
  <c r="Q132" i="2" s="1"/>
  <c r="G76" i="2"/>
  <c r="G111" i="2" s="1"/>
  <c r="B47" i="2"/>
  <c r="G70" i="2"/>
  <c r="P72" i="2"/>
  <c r="P107" i="2" s="1"/>
  <c r="X94" i="2"/>
  <c r="X65" i="2" s="1"/>
  <c r="T75" i="2"/>
  <c r="T110" i="2" s="1"/>
  <c r="T92" i="2"/>
  <c r="X67" i="2"/>
  <c r="X102" i="2" s="1"/>
  <c r="X132" i="2" s="1"/>
  <c r="G88" i="2"/>
  <c r="G123" i="2" s="1"/>
  <c r="D69" i="2"/>
  <c r="D104" i="2" s="1"/>
  <c r="K76" i="2"/>
  <c r="K111" i="2" s="1"/>
  <c r="K74" i="2"/>
  <c r="K109" i="2" s="1"/>
  <c r="K72" i="2"/>
  <c r="K107" i="2" s="1"/>
  <c r="K85" i="2"/>
  <c r="K120" i="2" s="1"/>
  <c r="B46" i="2"/>
  <c r="P90" i="2"/>
  <c r="P84" i="2"/>
  <c r="P119" i="2" s="1"/>
  <c r="G73" i="2"/>
  <c r="G108" i="2" s="1"/>
  <c r="T84" i="2"/>
  <c r="T119" i="2" s="1"/>
  <c r="T81" i="2"/>
  <c r="K88" i="2"/>
  <c r="K123" i="2" s="1"/>
  <c r="Z72" i="6"/>
  <c r="Z119" i="6"/>
  <c r="Z124" i="6" s="1"/>
  <c r="V72" i="6"/>
  <c r="V119" i="6"/>
  <c r="U121" i="6"/>
  <c r="V121" i="6"/>
  <c r="V160" i="6" s="1"/>
  <c r="U137" i="6"/>
  <c r="V137" i="6"/>
  <c r="U149" i="6"/>
  <c r="V149" i="6"/>
  <c r="Q71" i="6"/>
  <c r="Q123" i="6" s="1"/>
  <c r="R123" i="6"/>
  <c r="Q75" i="6"/>
  <c r="Q127" i="6" s="1"/>
  <c r="R127" i="6"/>
  <c r="Q92" i="6"/>
  <c r="Q144" i="6" s="1"/>
  <c r="R144" i="6"/>
  <c r="Q89" i="6"/>
  <c r="Q141" i="6" s="1"/>
  <c r="R141" i="6"/>
  <c r="H92" i="6"/>
  <c r="H144" i="6" s="1"/>
  <c r="I144" i="6"/>
  <c r="S132" i="6"/>
  <c r="S138" i="6" s="1"/>
  <c r="L71" i="6"/>
  <c r="L123" i="6" s="1"/>
  <c r="M123" i="6"/>
  <c r="Q83" i="6"/>
  <c r="Q135" i="6" s="1"/>
  <c r="R135" i="6"/>
  <c r="AC86" i="6"/>
  <c r="AC138" i="6" s="1"/>
  <c r="Z155" i="6"/>
  <c r="V86" i="6"/>
  <c r="I133" i="6"/>
  <c r="W127" i="6"/>
  <c r="W138" i="6" s="1"/>
  <c r="I109" i="6"/>
  <c r="Q63" i="6"/>
  <c r="Q115" i="6" s="1"/>
  <c r="U108" i="6"/>
  <c r="V108" i="6"/>
  <c r="U123" i="6"/>
  <c r="M46" i="3"/>
  <c r="M50" i="3" s="1"/>
  <c r="K50" i="3"/>
  <c r="U28" i="3"/>
  <c r="U38" i="3" s="1"/>
  <c r="F10" i="3" s="1"/>
  <c r="M38" i="3"/>
  <c r="E81" i="6"/>
  <c r="T133" i="6"/>
  <c r="AA103" i="6"/>
  <c r="AA139" i="6"/>
  <c r="AA155" i="6" s="1"/>
  <c r="S103" i="6"/>
  <c r="E94" i="6"/>
  <c r="G146" i="6"/>
  <c r="Y118" i="6"/>
  <c r="S139" i="6"/>
  <c r="S155" i="6" s="1"/>
  <c r="K137" i="6"/>
  <c r="AA124" i="6"/>
  <c r="O118" i="6"/>
  <c r="V129" i="6"/>
  <c r="V103" i="6"/>
  <c r="V135" i="6"/>
  <c r="U154" i="6"/>
  <c r="V154" i="6"/>
  <c r="Q91" i="6"/>
  <c r="Q143" i="6" s="1"/>
  <c r="R143" i="6"/>
  <c r="Q58" i="6"/>
  <c r="Q110" i="6" s="1"/>
  <c r="R110" i="6"/>
  <c r="Q65" i="6"/>
  <c r="Q117" i="6" s="1"/>
  <c r="R117" i="6"/>
  <c r="Q90" i="6"/>
  <c r="Q142" i="6" s="1"/>
  <c r="Q100" i="6"/>
  <c r="Q152" i="6" s="1"/>
  <c r="R152" i="6"/>
  <c r="N114" i="6"/>
  <c r="L62" i="6"/>
  <c r="L114" i="6" s="1"/>
  <c r="L79" i="6"/>
  <c r="L131" i="6" s="1"/>
  <c r="N131" i="6"/>
  <c r="C8" i="6"/>
  <c r="H83" i="6"/>
  <c r="H135" i="6" s="1"/>
  <c r="F155" i="6"/>
  <c r="C21" i="6"/>
  <c r="F45" i="3"/>
  <c r="F61" i="3" s="1"/>
  <c r="F50" i="3"/>
  <c r="J46" i="3"/>
  <c r="J50" i="3" s="1"/>
  <c r="E70" i="6"/>
  <c r="G122" i="6"/>
  <c r="O72" i="6"/>
  <c r="O119" i="6"/>
  <c r="O124" i="6" s="1"/>
  <c r="K103" i="6"/>
  <c r="K139" i="6"/>
  <c r="K155" i="6" s="1"/>
  <c r="E82" i="6"/>
  <c r="G134" i="6"/>
  <c r="E98" i="6"/>
  <c r="G150" i="6"/>
  <c r="G149" i="6"/>
  <c r="L83" i="6"/>
  <c r="L135" i="6" s="1"/>
  <c r="M135" i="6"/>
  <c r="L70" i="6"/>
  <c r="L122" i="6" s="1"/>
  <c r="H59" i="6"/>
  <c r="H111" i="6" s="1"/>
  <c r="I111" i="6"/>
  <c r="L57" i="6"/>
  <c r="L109" i="6" s="1"/>
  <c r="M109" i="6"/>
  <c r="L78" i="6"/>
  <c r="L130" i="6" s="1"/>
  <c r="M130" i="6"/>
  <c r="L60" i="6"/>
  <c r="L112" i="6" s="1"/>
  <c r="M112" i="6"/>
  <c r="L77" i="6"/>
  <c r="L129" i="6" s="1"/>
  <c r="M129" i="6"/>
  <c r="L95" i="6"/>
  <c r="L147" i="6" s="1"/>
  <c r="L93" i="6"/>
  <c r="L145" i="6" s="1"/>
  <c r="M145" i="6"/>
  <c r="H64" i="6"/>
  <c r="H116" i="6" s="1"/>
  <c r="I116" i="6"/>
  <c r="H95" i="6"/>
  <c r="H147" i="6" s="1"/>
  <c r="I147" i="6"/>
  <c r="H93" i="6"/>
  <c r="H145" i="6" s="1"/>
  <c r="I145" i="6"/>
  <c r="K86" i="6"/>
  <c r="AA72" i="6"/>
  <c r="K72" i="6"/>
  <c r="H58" i="6"/>
  <c r="H110" i="6" s="1"/>
  <c r="K110" i="6"/>
  <c r="E77" i="6"/>
  <c r="U143" i="6"/>
  <c r="G151" i="6"/>
  <c r="H76" i="6"/>
  <c r="I128" i="6"/>
  <c r="AB86" i="6"/>
  <c r="AB155" i="6"/>
  <c r="Y103" i="6"/>
  <c r="Y139" i="6"/>
  <c r="Y155" i="6" s="1"/>
  <c r="L61" i="6"/>
  <c r="L113" i="6" s="1"/>
  <c r="L85" i="6"/>
  <c r="L137" i="6" s="1"/>
  <c r="M137" i="6"/>
  <c r="L64" i="6"/>
  <c r="L116" i="6" s="1"/>
  <c r="M116" i="6"/>
  <c r="L81" i="6"/>
  <c r="L133" i="6" s="1"/>
  <c r="M133" i="6"/>
  <c r="L101" i="6"/>
  <c r="L153" i="6" s="1"/>
  <c r="M153" i="6"/>
  <c r="L97" i="6"/>
  <c r="L149" i="6" s="1"/>
  <c r="M149" i="6"/>
  <c r="L99" i="6"/>
  <c r="L151" i="6" s="1"/>
  <c r="M151" i="6"/>
  <c r="H61" i="6"/>
  <c r="I113" i="6"/>
  <c r="H94" i="6"/>
  <c r="H146" i="6" s="1"/>
  <c r="H69" i="6"/>
  <c r="H121" i="6" s="1"/>
  <c r="I72" i="6"/>
  <c r="I103" i="6"/>
  <c r="H87" i="6"/>
  <c r="H139" i="6" s="1"/>
  <c r="I139" i="6"/>
  <c r="H99" i="6"/>
  <c r="I151" i="6"/>
  <c r="H97" i="6"/>
  <c r="H149" i="6" s="1"/>
  <c r="I149" i="6"/>
  <c r="H96" i="6"/>
  <c r="H148" i="6" s="1"/>
  <c r="G131" i="6"/>
  <c r="K127" i="6"/>
  <c r="K119" i="6"/>
  <c r="AA86" i="6"/>
  <c r="Z118" i="6"/>
  <c r="T124" i="6"/>
  <c r="T108" i="6"/>
  <c r="T72" i="6"/>
  <c r="V139" i="6"/>
  <c r="I130" i="6"/>
  <c r="X138" i="6"/>
  <c r="M122" i="6"/>
  <c r="C5" i="6"/>
  <c r="AB103" i="6"/>
  <c r="S50" i="3"/>
  <c r="T86" i="6"/>
  <c r="T125" i="6"/>
  <c r="X116" i="6"/>
  <c r="X118" i="6" s="1"/>
  <c r="U116" i="6"/>
  <c r="E100" i="6"/>
  <c r="G152" i="6"/>
  <c r="G147" i="6"/>
  <c r="H79" i="6"/>
  <c r="H131" i="6" s="1"/>
  <c r="I131" i="6"/>
  <c r="P72" i="6"/>
  <c r="H70" i="6"/>
  <c r="H122" i="6" s="1"/>
  <c r="J122" i="6"/>
  <c r="P124" i="6"/>
  <c r="P86" i="6"/>
  <c r="P125" i="6"/>
  <c r="P138" i="6" s="1"/>
  <c r="E64" i="6"/>
  <c r="T116" i="6"/>
  <c r="W103" i="6"/>
  <c r="E75" i="6"/>
  <c r="G127" i="6"/>
  <c r="G86" i="6"/>
  <c r="X120" i="6"/>
  <c r="X124" i="6" s="1"/>
  <c r="X72" i="6"/>
  <c r="W72" i="6"/>
  <c r="G72" i="6"/>
  <c r="E67" i="6"/>
  <c r="E58" i="6"/>
  <c r="E83" i="6"/>
  <c r="T135" i="6"/>
  <c r="U147" i="6"/>
  <c r="AB124" i="6"/>
  <c r="M103" i="6"/>
  <c r="C47" i="6"/>
  <c r="R142" i="6"/>
  <c r="W139" i="6"/>
  <c r="W155" i="6" s="1"/>
  <c r="AA138" i="6"/>
  <c r="G119" i="6"/>
  <c r="G115" i="6"/>
  <c r="G110" i="6"/>
  <c r="S118" i="6"/>
  <c r="H82" i="6"/>
  <c r="H134" i="6" s="1"/>
  <c r="I134" i="6"/>
  <c r="S86" i="6"/>
  <c r="L76" i="6"/>
  <c r="L128" i="6" s="1"/>
  <c r="J115" i="6"/>
  <c r="H63" i="6"/>
  <c r="H115" i="6" s="1"/>
  <c r="U112" i="6"/>
  <c r="V112" i="6"/>
  <c r="V114" i="6"/>
  <c r="U131" i="6"/>
  <c r="V131" i="6"/>
  <c r="U117" i="6"/>
  <c r="V117" i="6"/>
  <c r="U134" i="6"/>
  <c r="V134" i="6"/>
  <c r="U148" i="6"/>
  <c r="U150" i="6"/>
  <c r="V145" i="6"/>
  <c r="Q76" i="6"/>
  <c r="Q128" i="6" s="1"/>
  <c r="R128" i="6"/>
  <c r="Q68" i="6"/>
  <c r="Q120" i="6" s="1"/>
  <c r="R120" i="6"/>
  <c r="Q82" i="6"/>
  <c r="Q134" i="6" s="1"/>
  <c r="R134" i="6"/>
  <c r="Q70" i="6"/>
  <c r="Q122" i="6" s="1"/>
  <c r="R122" i="6"/>
  <c r="Q61" i="6"/>
  <c r="Q113" i="6" s="1"/>
  <c r="R113" i="6"/>
  <c r="Q95" i="6"/>
  <c r="R147" i="6"/>
  <c r="Q85" i="6"/>
  <c r="Q137" i="6" s="1"/>
  <c r="R137" i="6"/>
  <c r="Q84" i="6"/>
  <c r="Q136" i="6" s="1"/>
  <c r="R136" i="6"/>
  <c r="Q101" i="6"/>
  <c r="Q153" i="6" s="1"/>
  <c r="R153" i="6"/>
  <c r="N127" i="6"/>
  <c r="N86" i="6"/>
  <c r="J72" i="6"/>
  <c r="J119" i="6"/>
  <c r="H67" i="6"/>
  <c r="H100" i="6"/>
  <c r="H152" i="6" s="1"/>
  <c r="J152" i="6"/>
  <c r="J155" i="6" s="1"/>
  <c r="C45" i="6"/>
  <c r="I148" i="6"/>
  <c r="M148" i="6"/>
  <c r="C25" i="6"/>
  <c r="E73" i="6"/>
  <c r="C50" i="6"/>
  <c r="C43" i="6"/>
  <c r="X103" i="6"/>
  <c r="P103" i="6"/>
  <c r="E80" i="6"/>
  <c r="X86" i="6"/>
  <c r="E71" i="6"/>
  <c r="O103" i="6"/>
  <c r="E93" i="6"/>
  <c r="E91" i="6"/>
  <c r="E90" i="6"/>
  <c r="E101" i="6"/>
  <c r="H98" i="6"/>
  <c r="H150" i="6" s="1"/>
  <c r="L80" i="6"/>
  <c r="L132" i="6" s="1"/>
  <c r="M72" i="6"/>
  <c r="L67" i="6"/>
  <c r="L119" i="6" s="1"/>
  <c r="L56" i="6"/>
  <c r="L73" i="6"/>
  <c r="M86" i="6"/>
  <c r="L91" i="6"/>
  <c r="L143" i="6" s="1"/>
  <c r="L89" i="6"/>
  <c r="L141" i="6" s="1"/>
  <c r="L92" i="6"/>
  <c r="L102" i="6"/>
  <c r="L154" i="6" s="1"/>
  <c r="H60" i="6"/>
  <c r="H112" i="6" s="1"/>
  <c r="H91" i="6"/>
  <c r="H143" i="6" s="1"/>
  <c r="H89" i="6"/>
  <c r="H141" i="6" s="1"/>
  <c r="H88" i="6"/>
  <c r="H140" i="6" s="1"/>
  <c r="G132" i="6"/>
  <c r="W118" i="6"/>
  <c r="L75" i="6"/>
  <c r="L127" i="6" s="1"/>
  <c r="R103" i="6"/>
  <c r="Q87" i="6"/>
  <c r="H80" i="6"/>
  <c r="H132" i="6" s="1"/>
  <c r="AC72" i="6"/>
  <c r="AC124" i="6" s="1"/>
  <c r="AC103" i="6"/>
  <c r="Z86" i="6"/>
  <c r="U110" i="6"/>
  <c r="U127" i="6"/>
  <c r="U144" i="6"/>
  <c r="U146" i="6"/>
  <c r="U141" i="6"/>
  <c r="U151" i="6"/>
  <c r="Q67" i="6"/>
  <c r="R72" i="6"/>
  <c r="Q98" i="6"/>
  <c r="Q150" i="6" s="1"/>
  <c r="Q97" i="6"/>
  <c r="Q149" i="6" s="1"/>
  <c r="J86" i="6"/>
  <c r="M141" i="6"/>
  <c r="V126" i="6"/>
  <c r="U128" i="6"/>
  <c r="R119" i="6"/>
  <c r="V115" i="6"/>
  <c r="C42" i="6"/>
  <c r="P139" i="6"/>
  <c r="P155" i="6" s="1"/>
  <c r="R133" i="6"/>
  <c r="M108" i="6"/>
  <c r="D87" i="2"/>
  <c r="B24" i="2"/>
  <c r="B18" i="2"/>
  <c r="D79" i="2"/>
  <c r="B16" i="2"/>
  <c r="D75" i="2"/>
  <c r="D110" i="2" s="1"/>
  <c r="B12" i="2"/>
  <c r="B6" i="2"/>
  <c r="O67" i="2"/>
  <c r="O102" i="2" s="1"/>
  <c r="O132" i="2" s="1"/>
  <c r="O103" i="2"/>
  <c r="Z67" i="2"/>
  <c r="Z102" i="2" s="1"/>
  <c r="Z132" i="2" s="1"/>
  <c r="Z103" i="2"/>
  <c r="V144" i="6"/>
  <c r="D53" i="6"/>
  <c r="Q132" i="6"/>
  <c r="E53" i="6"/>
  <c r="B54" i="2"/>
  <c r="B41" i="2"/>
  <c r="M127" i="6"/>
  <c r="U52" i="6"/>
  <c r="U53" i="6" s="1"/>
  <c r="Q108" i="6"/>
  <c r="B29" i="2"/>
  <c r="G89" i="2"/>
  <c r="P76" i="2"/>
  <c r="P111" i="2" s="1"/>
  <c r="B7" i="2"/>
  <c r="B17" i="2"/>
  <c r="AA129" i="2"/>
  <c r="AA65" i="2"/>
  <c r="D77" i="2"/>
  <c r="B5" i="2"/>
  <c r="Z138" i="6"/>
  <c r="J138" i="6"/>
  <c r="I124" i="6"/>
  <c r="AB129" i="2"/>
  <c r="AB65" i="2"/>
  <c r="R94" i="2"/>
  <c r="R129" i="2" s="1"/>
  <c r="R134" i="2" s="1"/>
  <c r="R127" i="2"/>
  <c r="B10" i="2"/>
  <c r="V67" i="2"/>
  <c r="V102" i="2" s="1"/>
  <c r="V132" i="2" s="1"/>
  <c r="V103" i="2"/>
  <c r="M119" i="6"/>
  <c r="H103" i="2"/>
  <c r="R67" i="2"/>
  <c r="R102" i="2" s="1"/>
  <c r="R132" i="2" s="1"/>
  <c r="R103" i="2"/>
  <c r="U125" i="2"/>
  <c r="U133" i="2" s="1"/>
  <c r="T90" i="2"/>
  <c r="C10" i="6"/>
  <c r="D76" i="2"/>
  <c r="B23" i="2"/>
  <c r="B11" i="2"/>
  <c r="T89" i="2"/>
  <c r="T124" i="2" s="1"/>
  <c r="B53" i="2"/>
  <c r="B21" i="2"/>
  <c r="F103" i="6"/>
  <c r="Y138" i="6"/>
  <c r="P118" i="6"/>
  <c r="D118" i="6"/>
  <c r="U111" i="6"/>
  <c r="X155" i="6"/>
  <c r="D155" i="6"/>
  <c r="F138" i="6"/>
  <c r="D83" i="2"/>
  <c r="B20" i="2"/>
  <c r="W67" i="2"/>
  <c r="W102" i="2" s="1"/>
  <c r="W132" i="2" s="1"/>
  <c r="W103" i="2"/>
  <c r="N67" i="2"/>
  <c r="N102" i="2" s="1"/>
  <c r="N132" i="2" s="1"/>
  <c r="N103" i="2"/>
  <c r="J103" i="2"/>
  <c r="L103" i="2"/>
  <c r="L67" i="2"/>
  <c r="L102" i="2" s="1"/>
  <c r="L132" i="2" s="1"/>
  <c r="B27" i="2"/>
  <c r="B15" i="2"/>
  <c r="T72" i="2"/>
  <c r="T107" i="2" s="1"/>
  <c r="M60" i="3"/>
  <c r="U51" i="3"/>
  <c r="U60" i="3" s="1"/>
  <c r="E96" i="6"/>
  <c r="S72" i="6"/>
  <c r="T103" i="6"/>
  <c r="E68" i="6"/>
  <c r="E89" i="6"/>
  <c r="G103" i="6"/>
  <c r="E87" i="6"/>
  <c r="E85" i="6"/>
  <c r="E102" i="6"/>
  <c r="G154" i="6"/>
  <c r="G148" i="6"/>
  <c r="G142" i="6"/>
  <c r="AB72" i="6"/>
  <c r="L63" i="6"/>
  <c r="L115" i="6" s="1"/>
  <c r="Y86" i="6"/>
  <c r="L98" i="6"/>
  <c r="L150" i="6" s="1"/>
  <c r="L69" i="6"/>
  <c r="L121" i="6" s="1"/>
  <c r="L94" i="6"/>
  <c r="L146" i="6" s="1"/>
  <c r="L84" i="6"/>
  <c r="L136" i="6" s="1"/>
  <c r="L88" i="6"/>
  <c r="L140" i="6" s="1"/>
  <c r="L100" i="6"/>
  <c r="L152" i="6" s="1"/>
  <c r="H65" i="6"/>
  <c r="I86" i="6"/>
  <c r="H73" i="6"/>
  <c r="H90" i="6"/>
  <c r="H142" i="6" s="1"/>
  <c r="H84" i="6"/>
  <c r="H101" i="6"/>
  <c r="H153" i="6" s="1"/>
  <c r="H102" i="6"/>
  <c r="H154" i="6" s="1"/>
  <c r="I154" i="6"/>
  <c r="C41" i="6"/>
  <c r="O139" i="6"/>
  <c r="O155" i="6" s="1"/>
  <c r="G137" i="6"/>
  <c r="S119" i="6"/>
  <c r="G111" i="6"/>
  <c r="AA118" i="6"/>
  <c r="L68" i="6"/>
  <c r="L120" i="6" s="1"/>
  <c r="Q88" i="6"/>
  <c r="Q140" i="6" s="1"/>
  <c r="U133" i="6"/>
  <c r="F86" i="6"/>
  <c r="Z103" i="6"/>
  <c r="U153" i="6"/>
  <c r="U122" i="6"/>
  <c r="U109" i="6"/>
  <c r="U140" i="6"/>
  <c r="U136" i="6"/>
  <c r="R86" i="6"/>
  <c r="Q73" i="6"/>
  <c r="Q62" i="6"/>
  <c r="Q114" i="6" s="1"/>
  <c r="Q79" i="6"/>
  <c r="Q131" i="6" s="1"/>
  <c r="Q96" i="6"/>
  <c r="Q148" i="6" s="1"/>
  <c r="Q94" i="6"/>
  <c r="Q146" i="6" s="1"/>
  <c r="Q93" i="6"/>
  <c r="Q145" i="6" s="1"/>
  <c r="Q99" i="6"/>
  <c r="Q151" i="6" s="1"/>
  <c r="N72" i="6"/>
  <c r="N103" i="6"/>
  <c r="J103" i="6"/>
  <c r="H75" i="6"/>
  <c r="H127" i="6" s="1"/>
  <c r="C32" i="6"/>
  <c r="I129" i="6"/>
  <c r="C24" i="6"/>
  <c r="V122" i="6"/>
  <c r="M117" i="6"/>
  <c r="J114" i="6"/>
  <c r="V110" i="6"/>
  <c r="L87" i="6"/>
  <c r="L139" i="6" s="1"/>
  <c r="U120" i="6"/>
  <c r="L59" i="6"/>
  <c r="L111" i="6" s="1"/>
  <c r="C48" i="6"/>
  <c r="C38" i="6"/>
  <c r="AC139" i="6"/>
  <c r="N139" i="6"/>
  <c r="N155" i="6" s="1"/>
  <c r="C33" i="6"/>
  <c r="D138" i="6"/>
  <c r="C17" i="6"/>
  <c r="F119" i="6"/>
  <c r="F124" i="6" s="1"/>
  <c r="C13" i="6"/>
  <c r="M152" i="6"/>
  <c r="V151" i="6"/>
  <c r="V141" i="6"/>
  <c r="I140" i="6"/>
  <c r="T139" i="6"/>
  <c r="C31" i="6"/>
  <c r="V133" i="6"/>
  <c r="M132" i="6"/>
  <c r="R125" i="6"/>
  <c r="V113" i="6"/>
  <c r="I112" i="6"/>
  <c r="R151" i="6"/>
  <c r="C22" i="6"/>
  <c r="D71" i="2"/>
  <c r="B8" i="2"/>
  <c r="S67" i="2"/>
  <c r="S102" i="2" s="1"/>
  <c r="S132" i="2" s="1"/>
  <c r="S103" i="2"/>
  <c r="F67" i="2"/>
  <c r="F102" i="2" s="1"/>
  <c r="F132" i="2" s="1"/>
  <c r="F103" i="2"/>
  <c r="R112" i="6"/>
  <c r="D50" i="2"/>
  <c r="B51" i="2"/>
  <c r="B42" i="2"/>
  <c r="C26" i="6"/>
  <c r="V128" i="6"/>
  <c r="D84" i="2"/>
  <c r="D103" i="2"/>
  <c r="B56" i="2"/>
  <c r="B19" i="2"/>
  <c r="D81" i="2"/>
  <c r="T68" i="2"/>
  <c r="T103" i="2" s="1"/>
  <c r="B25" i="2"/>
  <c r="T77" i="2"/>
  <c r="T112" i="2" s="1"/>
  <c r="I102" i="2"/>
  <c r="I132" i="2" s="1"/>
  <c r="K118" i="6" l="1"/>
  <c r="B70" i="2"/>
  <c r="B105" i="2" s="1"/>
  <c r="L108" i="6"/>
  <c r="L118" i="6" s="1"/>
  <c r="L66" i="6"/>
  <c r="U103" i="6"/>
  <c r="Q66" i="6"/>
  <c r="H108" i="6"/>
  <c r="H66" i="6"/>
  <c r="U86" i="6"/>
  <c r="C69" i="6"/>
  <c r="C121" i="6" s="1"/>
  <c r="U72" i="6"/>
  <c r="U66" i="6"/>
  <c r="E108" i="6"/>
  <c r="E66" i="6"/>
  <c r="E151" i="6"/>
  <c r="C99" i="6"/>
  <c r="C151" i="6" s="1"/>
  <c r="AB100" i="2"/>
  <c r="AB134" i="2"/>
  <c r="AA100" i="2"/>
  <c r="AA134" i="2"/>
  <c r="V100" i="2"/>
  <c r="V134" i="2"/>
  <c r="Y100" i="2"/>
  <c r="Y134" i="2"/>
  <c r="Z100" i="2"/>
  <c r="Z134" i="2"/>
  <c r="W100" i="2"/>
  <c r="W134" i="2"/>
  <c r="U100" i="2"/>
  <c r="U134" i="2"/>
  <c r="B45" i="2"/>
  <c r="B61" i="2"/>
  <c r="B59" i="2"/>
  <c r="H129" i="2"/>
  <c r="H134" i="2" s="1"/>
  <c r="N129" i="2"/>
  <c r="N134" i="2" s="1"/>
  <c r="K116" i="2"/>
  <c r="L160" i="6"/>
  <c r="T116" i="2"/>
  <c r="U160" i="6"/>
  <c r="G116" i="2"/>
  <c r="H160" i="6"/>
  <c r="P116" i="2"/>
  <c r="Q160" i="6"/>
  <c r="D55" i="2"/>
  <c r="D85" i="2" s="1"/>
  <c r="D120" i="2" s="1"/>
  <c r="B50" i="2"/>
  <c r="G103" i="2"/>
  <c r="G67" i="2"/>
  <c r="G102" i="2" s="1"/>
  <c r="G132" i="2" s="1"/>
  <c r="D67" i="2"/>
  <c r="D102" i="2" s="1"/>
  <c r="D132" i="2" s="1"/>
  <c r="B91" i="2"/>
  <c r="C75" i="2"/>
  <c r="J61" i="3"/>
  <c r="N138" i="6"/>
  <c r="W65" i="2"/>
  <c r="U46" i="3"/>
  <c r="U50" i="3" s="1"/>
  <c r="F6" i="3" s="1"/>
  <c r="F7" i="3" s="1"/>
  <c r="E112" i="6"/>
  <c r="C60" i="6"/>
  <c r="C112" i="6" s="1"/>
  <c r="J118" i="6"/>
  <c r="O138" i="6"/>
  <c r="O156" i="6" s="1"/>
  <c r="O158" i="6" s="1"/>
  <c r="T155" i="6"/>
  <c r="C65" i="6"/>
  <c r="C117" i="6" s="1"/>
  <c r="H72" i="6"/>
  <c r="R155" i="6"/>
  <c r="K138" i="6"/>
  <c r="S124" i="6"/>
  <c r="S156" i="6" s="1"/>
  <c r="S158" i="6" s="1"/>
  <c r="J124" i="6"/>
  <c r="K124" i="6"/>
  <c r="C92" i="6"/>
  <c r="C144" i="6" s="1"/>
  <c r="Y65" i="2"/>
  <c r="V65" i="2"/>
  <c r="G94" i="2"/>
  <c r="G129" i="2" s="1"/>
  <c r="G134" i="2" s="1"/>
  <c r="E102" i="2"/>
  <c r="E132" i="2" s="1"/>
  <c r="K127" i="2"/>
  <c r="J104" i="6"/>
  <c r="U65" i="2"/>
  <c r="Z65" i="2"/>
  <c r="T94" i="2"/>
  <c r="T65" i="2" s="1"/>
  <c r="B82" i="2"/>
  <c r="B117" i="2" s="1"/>
  <c r="C95" i="6"/>
  <c r="C147" i="6" s="1"/>
  <c r="M138" i="6"/>
  <c r="T118" i="6"/>
  <c r="N118" i="6"/>
  <c r="E88" i="2"/>
  <c r="E123" i="2" s="1"/>
  <c r="E90" i="2"/>
  <c r="E125" i="2" s="1"/>
  <c r="E133" i="2" s="1"/>
  <c r="B78" i="2"/>
  <c r="B113" i="2" s="1"/>
  <c r="P127" i="2"/>
  <c r="K67" i="2"/>
  <c r="K102" i="2" s="1"/>
  <c r="K132" i="2" s="1"/>
  <c r="B69" i="2"/>
  <c r="B104" i="2" s="1"/>
  <c r="X129" i="2"/>
  <c r="P125" i="2"/>
  <c r="P133" i="2" s="1"/>
  <c r="B74" i="2"/>
  <c r="B109" i="2" s="1"/>
  <c r="B73" i="2"/>
  <c r="B108" i="2" s="1"/>
  <c r="N104" i="6"/>
  <c r="R118" i="6"/>
  <c r="T104" i="6"/>
  <c r="C78" i="6"/>
  <c r="C130" i="6" s="1"/>
  <c r="C62" i="6"/>
  <c r="C114" i="6" s="1"/>
  <c r="Q86" i="6"/>
  <c r="G118" i="6"/>
  <c r="C76" i="6"/>
  <c r="C128" i="6" s="1"/>
  <c r="C57" i="6"/>
  <c r="C109" i="6" s="1"/>
  <c r="I138" i="6"/>
  <c r="R124" i="6"/>
  <c r="C56" i="6"/>
  <c r="T127" i="2"/>
  <c r="B72" i="2"/>
  <c r="B107" i="2" s="1"/>
  <c r="B86" i="2"/>
  <c r="B121" i="2" s="1"/>
  <c r="C52" i="6"/>
  <c r="C53" i="6" s="1"/>
  <c r="L86" i="6"/>
  <c r="T138" i="6"/>
  <c r="C84" i="6"/>
  <c r="C136" i="6" s="1"/>
  <c r="U130" i="6"/>
  <c r="C63" i="6"/>
  <c r="C115" i="6" s="1"/>
  <c r="G138" i="6"/>
  <c r="I104" i="6"/>
  <c r="Y104" i="6"/>
  <c r="G155" i="6"/>
  <c r="I118" i="6"/>
  <c r="U118" i="6"/>
  <c r="G104" i="6"/>
  <c r="C61" i="6"/>
  <c r="C113" i="6" s="1"/>
  <c r="C97" i="6"/>
  <c r="C149" i="6" s="1"/>
  <c r="M155" i="6"/>
  <c r="H128" i="6"/>
  <c r="H86" i="6"/>
  <c r="C74" i="6"/>
  <c r="C126" i="6" s="1"/>
  <c r="H117" i="6"/>
  <c r="P67" i="2"/>
  <c r="P102" i="2" s="1"/>
  <c r="P132" i="2" s="1"/>
  <c r="G105" i="2"/>
  <c r="B68" i="2"/>
  <c r="B103" i="2" s="1"/>
  <c r="E127" i="2"/>
  <c r="E94" i="2"/>
  <c r="C102" i="6"/>
  <c r="C154" i="6" s="1"/>
  <c r="E154" i="6"/>
  <c r="F9" i="3"/>
  <c r="F11" i="3" s="1"/>
  <c r="T125" i="2"/>
  <c r="T133" i="2" s="1"/>
  <c r="C91" i="6"/>
  <c r="C143" i="6" s="1"/>
  <c r="E143" i="6"/>
  <c r="C83" i="6"/>
  <c r="C135" i="6" s="1"/>
  <c r="E135" i="6"/>
  <c r="C88" i="6"/>
  <c r="C140" i="6" s="1"/>
  <c r="C98" i="6"/>
  <c r="C150" i="6" s="1"/>
  <c r="E150" i="6"/>
  <c r="C79" i="6"/>
  <c r="C131" i="6" s="1"/>
  <c r="AA104" i="6"/>
  <c r="U125" i="6"/>
  <c r="C59" i="6"/>
  <c r="C111" i="6" s="1"/>
  <c r="E111" i="6"/>
  <c r="M61" i="3"/>
  <c r="Q147" i="6"/>
  <c r="D112" i="2"/>
  <c r="B77" i="2"/>
  <c r="B112" i="2" s="1"/>
  <c r="C93" i="6"/>
  <c r="C145" i="6" s="1"/>
  <c r="E145" i="6"/>
  <c r="C58" i="6"/>
  <c r="C110" i="6" s="1"/>
  <c r="E110" i="6"/>
  <c r="E121" i="6"/>
  <c r="E160" i="6" s="1"/>
  <c r="H125" i="6"/>
  <c r="D106" i="2"/>
  <c r="B71" i="2"/>
  <c r="B106" i="2" s="1"/>
  <c r="Z104" i="6"/>
  <c r="E103" i="6"/>
  <c r="C87" i="6"/>
  <c r="C139" i="6" s="1"/>
  <c r="E139" i="6"/>
  <c r="C68" i="6"/>
  <c r="C120" i="6" s="1"/>
  <c r="E120" i="6"/>
  <c r="H151" i="6"/>
  <c r="H155" i="6" s="1"/>
  <c r="H136" i="6"/>
  <c r="F104" i="6"/>
  <c r="G124" i="2"/>
  <c r="B89" i="2"/>
  <c r="B124" i="2" s="1"/>
  <c r="L124" i="6"/>
  <c r="D114" i="2"/>
  <c r="B79" i="2"/>
  <c r="B114" i="2" s="1"/>
  <c r="H119" i="6"/>
  <c r="H124" i="6" s="1"/>
  <c r="M118" i="6"/>
  <c r="P156" i="6"/>
  <c r="P158" i="6" s="1"/>
  <c r="H113" i="6"/>
  <c r="L125" i="6"/>
  <c r="L138" i="6" s="1"/>
  <c r="Q125" i="6"/>
  <c r="Q138" i="6" s="1"/>
  <c r="Q72" i="6"/>
  <c r="Q119" i="6"/>
  <c r="Q124" i="6" s="1"/>
  <c r="R104" i="6"/>
  <c r="L72" i="6"/>
  <c r="C101" i="6"/>
  <c r="C153" i="6" s="1"/>
  <c r="E153" i="6"/>
  <c r="O104" i="6"/>
  <c r="P104" i="6"/>
  <c r="E72" i="6"/>
  <c r="C67" i="6"/>
  <c r="C119" i="6" s="1"/>
  <c r="E119" i="6"/>
  <c r="AB104" i="6"/>
  <c r="I155" i="6"/>
  <c r="K104" i="6"/>
  <c r="C70" i="6"/>
  <c r="C122" i="6" s="1"/>
  <c r="E122" i="6"/>
  <c r="F156" i="6"/>
  <c r="F158" i="6" s="1"/>
  <c r="V104" i="6"/>
  <c r="C94" i="6"/>
  <c r="C146" i="6" s="1"/>
  <c r="E146" i="6"/>
  <c r="S104" i="6"/>
  <c r="Z156" i="6"/>
  <c r="Z158" i="6" s="1"/>
  <c r="V124" i="6"/>
  <c r="C89" i="6"/>
  <c r="C141" i="6" s="1"/>
  <c r="E141" i="6"/>
  <c r="X156" i="6"/>
  <c r="X158" i="6" s="1"/>
  <c r="Q118" i="6"/>
  <c r="C73" i="6"/>
  <c r="C125" i="6" s="1"/>
  <c r="E86" i="6"/>
  <c r="E125" i="6"/>
  <c r="C100" i="6"/>
  <c r="C152" i="6" s="1"/>
  <c r="E152" i="6"/>
  <c r="C82" i="6"/>
  <c r="C134" i="6" s="1"/>
  <c r="E134" i="6"/>
  <c r="V118" i="6"/>
  <c r="U119" i="6"/>
  <c r="U124" i="6" s="1"/>
  <c r="R138" i="6"/>
  <c r="C85" i="6"/>
  <c r="C137" i="6" s="1"/>
  <c r="E137" i="6"/>
  <c r="T67" i="2"/>
  <c r="T102" i="2" s="1"/>
  <c r="T132" i="2" s="1"/>
  <c r="D111" i="2"/>
  <c r="B76" i="2"/>
  <c r="B111" i="2" s="1"/>
  <c r="M124" i="6"/>
  <c r="D122" i="2"/>
  <c r="B87" i="2"/>
  <c r="B122" i="2" s="1"/>
  <c r="AC104" i="6"/>
  <c r="AC156" i="6" s="1"/>
  <c r="AC158" i="6" s="1"/>
  <c r="AC155" i="6"/>
  <c r="Q103" i="6"/>
  <c r="Q139" i="6"/>
  <c r="C80" i="6"/>
  <c r="C132" i="6" s="1"/>
  <c r="E132" i="6"/>
  <c r="W156" i="6"/>
  <c r="W158" i="6" s="1"/>
  <c r="C75" i="6"/>
  <c r="C127" i="6" s="1"/>
  <c r="E127" i="6"/>
  <c r="W104" i="6"/>
  <c r="V155" i="6"/>
  <c r="AB156" i="6"/>
  <c r="AB158" i="6" s="1"/>
  <c r="D80" i="2"/>
  <c r="D116" i="2"/>
  <c r="B81" i="2"/>
  <c r="B116" i="2" s="1"/>
  <c r="D119" i="2"/>
  <c r="B84" i="2"/>
  <c r="B119" i="2" s="1"/>
  <c r="L103" i="6"/>
  <c r="C96" i="6"/>
  <c r="C148" i="6" s="1"/>
  <c r="E148" i="6"/>
  <c r="D118" i="2"/>
  <c r="B83" i="2"/>
  <c r="B118" i="2" s="1"/>
  <c r="D156" i="6"/>
  <c r="D158" i="6" s="1"/>
  <c r="L144" i="6"/>
  <c r="L155" i="6" s="1"/>
  <c r="V138" i="6"/>
  <c r="C90" i="6"/>
  <c r="C142" i="6" s="1"/>
  <c r="E142" i="6"/>
  <c r="C71" i="6"/>
  <c r="C123" i="6" s="1"/>
  <c r="E123" i="6"/>
  <c r="X104" i="6"/>
  <c r="G124" i="6"/>
  <c r="M104" i="6"/>
  <c r="C64" i="6"/>
  <c r="C116" i="6" s="1"/>
  <c r="E116" i="6"/>
  <c r="H103" i="6"/>
  <c r="Y156" i="6"/>
  <c r="Y158" i="6" s="1"/>
  <c r="C77" i="6"/>
  <c r="C129" i="6" s="1"/>
  <c r="E129" i="6"/>
  <c r="U139" i="6"/>
  <c r="U155" i="6" s="1"/>
  <c r="AA156" i="6"/>
  <c r="AA158" i="6" s="1"/>
  <c r="C81" i="6"/>
  <c r="C133" i="6" s="1"/>
  <c r="E133" i="6"/>
  <c r="C108" i="6" l="1"/>
  <c r="C66" i="6"/>
  <c r="C118" i="6" s="1"/>
  <c r="U104" i="6"/>
  <c r="C103" i="6"/>
  <c r="N156" i="6"/>
  <c r="N158" i="6" s="1"/>
  <c r="X100" i="2"/>
  <c r="X134" i="2"/>
  <c r="D58" i="2"/>
  <c r="D88" i="2" s="1"/>
  <c r="D123" i="2" s="1"/>
  <c r="E129" i="2"/>
  <c r="E134" i="2" s="1"/>
  <c r="C160" i="6"/>
  <c r="U61" i="3"/>
  <c r="J156" i="6"/>
  <c r="J158" i="6" s="1"/>
  <c r="K156" i="6"/>
  <c r="K158" i="6" s="1"/>
  <c r="T156" i="6"/>
  <c r="T158" i="6" s="1"/>
  <c r="Q155" i="6"/>
  <c r="Q156" i="6" s="1"/>
  <c r="Q158" i="6" s="1"/>
  <c r="I156" i="6"/>
  <c r="I158" i="6" s="1"/>
  <c r="C86" i="6"/>
  <c r="C138" i="6" s="1"/>
  <c r="T129" i="2"/>
  <c r="L156" i="6"/>
  <c r="L158" i="6" s="1"/>
  <c r="R156" i="6"/>
  <c r="R158" i="6" s="1"/>
  <c r="U138" i="6"/>
  <c r="U156" i="6" s="1"/>
  <c r="U158" i="6" s="1"/>
  <c r="H118" i="6"/>
  <c r="E118" i="6"/>
  <c r="G156" i="6"/>
  <c r="G158" i="6" s="1"/>
  <c r="H104" i="6"/>
  <c r="C72" i="6"/>
  <c r="M156" i="6"/>
  <c r="M158" i="6" s="1"/>
  <c r="V156" i="6"/>
  <c r="V158" i="6" s="1"/>
  <c r="C126" i="2"/>
  <c r="B126" i="2"/>
  <c r="L104" i="6"/>
  <c r="E124" i="6"/>
  <c r="E155" i="6"/>
  <c r="H138" i="6"/>
  <c r="C110" i="2"/>
  <c r="B75" i="2"/>
  <c r="B110" i="2" s="1"/>
  <c r="C67" i="2"/>
  <c r="E104" i="6"/>
  <c r="D115" i="2"/>
  <c r="B80" i="2"/>
  <c r="B115" i="2" s="1"/>
  <c r="Q104" i="6"/>
  <c r="E138" i="6"/>
  <c r="C124" i="6" l="1"/>
  <c r="C104" i="6"/>
  <c r="T100" i="2"/>
  <c r="T134" i="2"/>
  <c r="D60" i="2"/>
  <c r="D62" i="2" s="1"/>
  <c r="D92" i="2" s="1"/>
  <c r="C55" i="2"/>
  <c r="C58" i="2"/>
  <c r="C88" i="2" s="1"/>
  <c r="H156" i="6"/>
  <c r="H158" i="6" s="1"/>
  <c r="C155" i="6"/>
  <c r="C85" i="2"/>
  <c r="C102" i="2"/>
  <c r="B67" i="2"/>
  <c r="B102" i="2" s="1"/>
  <c r="B132" i="2" s="1"/>
  <c r="E156" i="6"/>
  <c r="E158" i="6" s="1"/>
  <c r="D90" i="2" l="1"/>
  <c r="D125" i="2" s="1"/>
  <c r="D133" i="2" s="1"/>
  <c r="B58" i="2"/>
  <c r="C60" i="2"/>
  <c r="C62" i="2" s="1"/>
  <c r="C156" i="6"/>
  <c r="C158" i="6" s="1"/>
  <c r="D127" i="2"/>
  <c r="D94" i="2"/>
  <c r="D129" i="2" s="1"/>
  <c r="D134" i="2" s="1"/>
  <c r="C120" i="2"/>
  <c r="B85" i="2"/>
  <c r="B120" i="2" s="1"/>
  <c r="C123" i="2"/>
  <c r="B88" i="2"/>
  <c r="B123" i="2" s="1"/>
  <c r="C90" i="2" l="1"/>
  <c r="C125" i="2" s="1"/>
  <c r="B90" i="2" l="1"/>
  <c r="B125" i="2" s="1"/>
  <c r="B133" i="2" s="1"/>
  <c r="C92" i="2"/>
  <c r="B92" i="2" l="1"/>
  <c r="C94" i="2"/>
  <c r="C129" i="2" s="1"/>
  <c r="C127" i="2"/>
  <c r="B94" i="2" l="1"/>
  <c r="B127" i="2"/>
  <c r="B129" i="2" l="1"/>
  <c r="B134" i="2" s="1"/>
</calcChain>
</file>

<file path=xl/comments1.xml><?xml version="1.0" encoding="utf-8"?>
<comments xmlns="http://schemas.openxmlformats.org/spreadsheetml/2006/main">
  <authors>
    <author>作者</author>
  </authors>
  <commentList>
    <comment ref="I2" authorId="0" shapeId="0">
      <text>
        <r>
          <rPr>
            <b/>
            <sz val="9"/>
            <rFont val="宋体"/>
            <family val="3"/>
            <charset val="134"/>
          </rPr>
          <t>作者:</t>
        </r>
        <r>
          <rPr>
            <sz val="9"/>
            <rFont val="宋体"/>
            <family val="3"/>
            <charset val="134"/>
          </rPr>
          <t xml:space="preserve">
4月暂不填，从2017年5月考核表开始填。</t>
        </r>
      </text>
    </comment>
    <comment ref="C3" authorId="0" shapeId="0">
      <text>
        <r>
          <rPr>
            <b/>
            <sz val="9"/>
            <rFont val="宋体"/>
            <family val="3"/>
            <charset val="134"/>
          </rPr>
          <t>作者:</t>
        </r>
        <r>
          <rPr>
            <sz val="9"/>
            <rFont val="宋体"/>
            <family val="3"/>
            <charset val="134"/>
          </rPr>
          <t xml:space="preserve">
总部交易</t>
        </r>
      </text>
    </comment>
    <comment ref="I3" authorId="0" shapeId="0">
      <text>
        <r>
          <rPr>
            <b/>
            <sz val="9"/>
            <rFont val="宋体"/>
            <family val="3"/>
            <charset val="134"/>
          </rPr>
          <t>作者:</t>
        </r>
        <r>
          <rPr>
            <sz val="9"/>
            <rFont val="宋体"/>
            <family val="3"/>
            <charset val="134"/>
          </rPr>
          <t xml:space="preserve">
4月暂不填，从2017年5月考核表开始填。</t>
        </r>
      </text>
    </comment>
    <comment ref="C36" authorId="0" shapeId="0">
      <text>
        <r>
          <rPr>
            <b/>
            <sz val="9"/>
            <rFont val="宋体"/>
            <family val="3"/>
            <charset val="134"/>
          </rPr>
          <t>作者:</t>
        </r>
        <r>
          <rPr>
            <sz val="9"/>
            <rFont val="宋体"/>
            <family val="3"/>
            <charset val="134"/>
          </rPr>
          <t xml:space="preserve">
总部交易</t>
        </r>
      </text>
    </comment>
    <comment ref="I36" authorId="0" shapeId="0">
      <text>
        <r>
          <rPr>
            <b/>
            <sz val="9"/>
            <rFont val="宋体"/>
            <family val="3"/>
            <charset val="134"/>
          </rPr>
          <t>作者:</t>
        </r>
        <r>
          <rPr>
            <sz val="9"/>
            <rFont val="宋体"/>
            <family val="3"/>
            <charset val="134"/>
          </rPr>
          <t xml:space="preserve">
4月暂不填，从2017年5月考核表开始填。</t>
        </r>
      </text>
    </comment>
    <comment ref="C66" authorId="0" shapeId="0">
      <text>
        <r>
          <rPr>
            <b/>
            <sz val="9"/>
            <rFont val="宋体"/>
            <family val="3"/>
            <charset val="134"/>
          </rPr>
          <t>作者:</t>
        </r>
        <r>
          <rPr>
            <sz val="9"/>
            <rFont val="宋体"/>
            <family val="3"/>
            <charset val="134"/>
          </rPr>
          <t xml:space="preserve">
总部交易</t>
        </r>
      </text>
    </comment>
    <comment ref="I66" authorId="0" shapeId="0">
      <text>
        <r>
          <rPr>
            <b/>
            <sz val="9"/>
            <rFont val="宋体"/>
            <family val="3"/>
            <charset val="134"/>
          </rPr>
          <t>作者:</t>
        </r>
        <r>
          <rPr>
            <sz val="9"/>
            <rFont val="宋体"/>
            <family val="3"/>
            <charset val="134"/>
          </rPr>
          <t xml:space="preserve">
4月暂不填，从2017年5月考核表开始填。</t>
        </r>
      </text>
    </comment>
    <comment ref="C101" authorId="0" shapeId="0">
      <text>
        <r>
          <rPr>
            <b/>
            <sz val="9"/>
            <rFont val="宋体"/>
            <family val="3"/>
            <charset val="134"/>
          </rPr>
          <t>作者:</t>
        </r>
        <r>
          <rPr>
            <sz val="9"/>
            <rFont val="宋体"/>
            <family val="3"/>
            <charset val="134"/>
          </rPr>
          <t xml:space="preserve">
总部交易</t>
        </r>
      </text>
    </comment>
    <comment ref="I101" authorId="0" shapeId="0">
      <text>
        <r>
          <rPr>
            <b/>
            <sz val="9"/>
            <rFont val="宋体"/>
            <family val="3"/>
            <charset val="134"/>
          </rPr>
          <t>作者:</t>
        </r>
        <r>
          <rPr>
            <sz val="9"/>
            <rFont val="宋体"/>
            <family val="3"/>
            <charset val="134"/>
          </rPr>
          <t xml:space="preserve">
4月暂不填，从2017年5月考核表开始填。</t>
        </r>
      </text>
    </comment>
  </commentList>
</comments>
</file>

<file path=xl/comments2.xml><?xml version="1.0" encoding="utf-8"?>
<comments xmlns="http://schemas.openxmlformats.org/spreadsheetml/2006/main">
  <authors>
    <author>作者</author>
  </authors>
  <commentList>
    <comment ref="D3" authorId="0" shapeId="0">
      <text>
        <r>
          <rPr>
            <b/>
            <sz val="9"/>
            <rFont val="宋体"/>
            <family val="3"/>
            <charset val="134"/>
          </rPr>
          <t>作者:</t>
        </r>
        <r>
          <rPr>
            <sz val="9"/>
            <rFont val="宋体"/>
            <family val="3"/>
            <charset val="134"/>
          </rPr>
          <t xml:space="preserve">
总部交易</t>
        </r>
      </text>
    </comment>
    <comment ref="J3" authorId="0" shapeId="0">
      <text>
        <r>
          <rPr>
            <b/>
            <sz val="9"/>
            <rFont val="宋体"/>
            <family val="3"/>
            <charset val="134"/>
          </rPr>
          <t>作者:</t>
        </r>
        <r>
          <rPr>
            <sz val="9"/>
            <rFont val="宋体"/>
            <family val="3"/>
            <charset val="134"/>
          </rPr>
          <t xml:space="preserve">
4月暂不填，从2017年5月考核表开始填。</t>
        </r>
      </text>
    </comment>
  </commentList>
</comments>
</file>

<file path=xl/comments3.xml><?xml version="1.0" encoding="utf-8"?>
<comments xmlns="http://schemas.openxmlformats.org/spreadsheetml/2006/main">
  <authors>
    <author>作者</author>
  </authors>
  <commentList>
    <comment ref="A43" authorId="0" shapeId="0">
      <text>
        <r>
          <rPr>
            <b/>
            <sz val="9"/>
            <rFont val="宋体"/>
            <family val="3"/>
            <charset val="134"/>
          </rPr>
          <t>作者:</t>
        </r>
        <r>
          <rPr>
            <sz val="9"/>
            <rFont val="宋体"/>
            <family val="3"/>
            <charset val="134"/>
          </rPr>
          <t xml:space="preserve">
投顾占一半</t>
        </r>
      </text>
    </comment>
  </commentList>
</comments>
</file>

<file path=xl/sharedStrings.xml><?xml version="1.0" encoding="utf-8"?>
<sst xmlns="http://schemas.openxmlformats.org/spreadsheetml/2006/main" count="4221" uniqueCount="1273">
  <si>
    <t>报表数据</t>
  </si>
  <si>
    <t>项目名称</t>
  </si>
  <si>
    <t>合计</t>
  </si>
  <si>
    <t>其他</t>
  </si>
  <si>
    <t>财富证券总部</t>
  </si>
  <si>
    <t>经纪业务</t>
  </si>
  <si>
    <t>资产管理部</t>
  </si>
  <si>
    <t>权益投资小计</t>
  </si>
  <si>
    <t>权益产品投资部</t>
  </si>
  <si>
    <t>量化产品投资部</t>
  </si>
  <si>
    <t>证券投资部</t>
  </si>
  <si>
    <t>固收投资小计</t>
  </si>
  <si>
    <t>固定收益投资部</t>
  </si>
  <si>
    <t>固定收益市场部</t>
  </si>
  <si>
    <t>固收产品投资部</t>
  </si>
  <si>
    <t>投顾业务部</t>
  </si>
  <si>
    <t>深分投资小计</t>
  </si>
  <si>
    <t>做市业务部</t>
  </si>
  <si>
    <t>金融衍生品部</t>
  </si>
  <si>
    <t>深圳管理总部</t>
  </si>
  <si>
    <t>投资银行合计</t>
  </si>
  <si>
    <t>投资银行一部</t>
  </si>
  <si>
    <t>投资银行二部</t>
  </si>
  <si>
    <t>投资银行三部</t>
  </si>
  <si>
    <t>投资银行四部</t>
  </si>
  <si>
    <t>投资银行北京一部</t>
  </si>
  <si>
    <t>投资银行北京二部</t>
  </si>
  <si>
    <t>投资银行管理部</t>
  </si>
  <si>
    <t>运营支持部</t>
  </si>
  <si>
    <t>母公司抵消</t>
  </si>
  <si>
    <t>一、营业收入</t>
  </si>
  <si>
    <t xml:space="preserve">   1.手续费及佣金收入</t>
  </si>
  <si>
    <t>其中：证券经纪业务净收入</t>
  </si>
  <si>
    <t xml:space="preserve">      投资银行业务净收入</t>
  </si>
  <si>
    <t xml:space="preserve">      资产管理业务净收入</t>
  </si>
  <si>
    <t>2.利息净收入</t>
  </si>
  <si>
    <t>3.投资收益</t>
  </si>
  <si>
    <t xml:space="preserve">        其中:对联营企业和合营企业的投资收益</t>
  </si>
  <si>
    <t>4.公允价值变动</t>
  </si>
  <si>
    <t>5.汇兑损益</t>
  </si>
  <si>
    <t>6.其他业务收入</t>
  </si>
  <si>
    <t>7.资产处置收益</t>
  </si>
  <si>
    <t>8.其他收益</t>
  </si>
  <si>
    <t>二、营业支出</t>
  </si>
  <si>
    <t>税金及附加</t>
  </si>
  <si>
    <t>业务及管理费</t>
  </si>
  <si>
    <t>资产减值损失</t>
  </si>
  <si>
    <t>其他业务成本</t>
  </si>
  <si>
    <t>三、营业利润（损失以“-”号填列）</t>
  </si>
  <si>
    <t>加：营业外收入</t>
  </si>
  <si>
    <t>减：营业外支出</t>
  </si>
  <si>
    <t>四、利润总额（损失以"-"号填列）</t>
  </si>
  <si>
    <t>所得税费用</t>
  </si>
  <si>
    <t>五、净利润（损失以"-"号填列）</t>
  </si>
  <si>
    <t>六、其他综合收益的税后净额</t>
  </si>
  <si>
    <t>七、综合收益总额</t>
  </si>
  <si>
    <t>综合收益验证</t>
  </si>
  <si>
    <t>验证：</t>
  </si>
  <si>
    <t>考核调整数据</t>
  </si>
  <si>
    <t>投资银行深圳一部</t>
  </si>
  <si>
    <t>营业收入</t>
  </si>
  <si>
    <t>手续费及佣金收入</t>
  </si>
  <si>
    <t>投资银行业务净收入</t>
  </si>
  <si>
    <t>资产管理业务净收入</t>
  </si>
  <si>
    <t>利息净收入</t>
  </si>
  <si>
    <t>投资收益</t>
  </si>
  <si>
    <t>外部投资收益</t>
  </si>
  <si>
    <t>公允价值变动</t>
  </si>
  <si>
    <t>汇兑损益</t>
  </si>
  <si>
    <t>其他业务收入</t>
  </si>
  <si>
    <t>资产处置收益</t>
  </si>
  <si>
    <t>其他收益</t>
  </si>
  <si>
    <t>营业支出</t>
  </si>
  <si>
    <t>其它业务成本</t>
  </si>
  <si>
    <t>营业利润</t>
  </si>
  <si>
    <t>利润总额</t>
  </si>
  <si>
    <t>减：所得税费用</t>
  </si>
  <si>
    <t>净利润</t>
  </si>
  <si>
    <t>综合收益</t>
  </si>
  <si>
    <t>综合收益总额</t>
  </si>
  <si>
    <t>考核利润表</t>
  </si>
  <si>
    <r>
      <rPr>
        <b/>
        <sz val="10"/>
        <rFont val="Times New Roman"/>
        <family val="1"/>
      </rPr>
      <t xml:space="preserve">   1.</t>
    </r>
    <r>
      <rPr>
        <b/>
        <sz val="10"/>
        <rFont val="宋体"/>
        <family val="3"/>
        <charset val="134"/>
      </rPr>
      <t>手续费及佣金收入</t>
    </r>
  </si>
  <si>
    <r>
      <rPr>
        <b/>
        <sz val="10"/>
        <rFont val="Times New Roman"/>
        <family val="1"/>
      </rPr>
      <t>2.</t>
    </r>
    <r>
      <rPr>
        <b/>
        <sz val="10"/>
        <rFont val="宋体"/>
        <family val="3"/>
        <charset val="134"/>
      </rPr>
      <t>利息净收入</t>
    </r>
  </si>
  <si>
    <r>
      <rPr>
        <b/>
        <sz val="10"/>
        <rFont val="Times New Roman"/>
        <family val="1"/>
      </rPr>
      <t xml:space="preserve">        </t>
    </r>
    <r>
      <rPr>
        <b/>
        <sz val="10"/>
        <rFont val="宋体"/>
        <family val="3"/>
        <charset val="134"/>
      </rPr>
      <t>其中</t>
    </r>
    <r>
      <rPr>
        <b/>
        <sz val="10"/>
        <rFont val="Times New Roman"/>
        <family val="1"/>
      </rPr>
      <t>:</t>
    </r>
    <r>
      <rPr>
        <b/>
        <sz val="10"/>
        <rFont val="宋体"/>
        <family val="3"/>
        <charset val="134"/>
      </rPr>
      <t>对联营企业和合营企业的投资收益</t>
    </r>
  </si>
  <si>
    <r>
      <rPr>
        <b/>
        <sz val="10"/>
        <rFont val="Times New Roman"/>
        <family val="1"/>
      </rPr>
      <t>5.</t>
    </r>
    <r>
      <rPr>
        <b/>
        <sz val="10"/>
        <rFont val="宋体"/>
        <family val="3"/>
        <charset val="134"/>
      </rPr>
      <t>汇兑损益</t>
    </r>
  </si>
  <si>
    <r>
      <rPr>
        <b/>
        <sz val="10"/>
        <rFont val="Times New Roman"/>
        <family val="1"/>
      </rPr>
      <t>6.</t>
    </r>
    <r>
      <rPr>
        <b/>
        <sz val="10"/>
        <rFont val="宋体"/>
        <family val="3"/>
        <charset val="134"/>
      </rPr>
      <t>其他业务收入</t>
    </r>
  </si>
  <si>
    <r>
      <rPr>
        <b/>
        <sz val="10"/>
        <rFont val="Times New Roman"/>
        <family val="1"/>
      </rPr>
      <t>7.</t>
    </r>
    <r>
      <rPr>
        <b/>
        <sz val="10"/>
        <rFont val="宋体"/>
        <family val="3"/>
        <charset val="134"/>
      </rPr>
      <t>资产处置收益</t>
    </r>
  </si>
  <si>
    <r>
      <rPr>
        <b/>
        <sz val="10"/>
        <rFont val="Times New Roman"/>
        <family val="1"/>
      </rPr>
      <t>8.</t>
    </r>
    <r>
      <rPr>
        <b/>
        <sz val="10"/>
        <rFont val="宋体"/>
        <family val="3"/>
        <charset val="134"/>
      </rPr>
      <t>其他收益</t>
    </r>
  </si>
  <si>
    <r>
      <rPr>
        <sz val="10"/>
        <rFont val="Times New Roman"/>
        <family val="1"/>
      </rPr>
      <t xml:space="preserve">   1.</t>
    </r>
    <r>
      <rPr>
        <sz val="10"/>
        <rFont val="宋体"/>
        <family val="3"/>
        <charset val="134"/>
      </rPr>
      <t>营业税金及附加</t>
    </r>
  </si>
  <si>
    <r>
      <rPr>
        <sz val="10"/>
        <rFont val="Times New Roman"/>
        <family val="1"/>
      </rPr>
      <t xml:space="preserve">   2.</t>
    </r>
    <r>
      <rPr>
        <sz val="10"/>
        <rFont val="宋体"/>
        <family val="3"/>
        <charset val="134"/>
      </rPr>
      <t>业务及管理费</t>
    </r>
  </si>
  <si>
    <r>
      <rPr>
        <sz val="10"/>
        <rFont val="Times New Roman"/>
        <family val="1"/>
      </rPr>
      <t xml:space="preserve">   3.</t>
    </r>
    <r>
      <rPr>
        <sz val="10"/>
        <rFont val="宋体"/>
        <family val="3"/>
        <charset val="134"/>
      </rPr>
      <t>资产减值损失</t>
    </r>
  </si>
  <si>
    <r>
      <rPr>
        <sz val="10"/>
        <rFont val="Times New Roman"/>
        <family val="1"/>
      </rPr>
      <t xml:space="preserve">   4.</t>
    </r>
    <r>
      <rPr>
        <sz val="10"/>
        <rFont val="宋体"/>
        <family val="3"/>
        <charset val="134"/>
      </rPr>
      <t>其它业务成本</t>
    </r>
  </si>
  <si>
    <t>三、营业利润</t>
  </si>
  <si>
    <r>
      <rPr>
        <sz val="10"/>
        <rFont val="Times New Roman"/>
        <family val="1"/>
      </rPr>
      <t xml:space="preserve">   </t>
    </r>
    <r>
      <rPr>
        <sz val="10"/>
        <rFont val="宋体"/>
        <family val="3"/>
        <charset val="134"/>
      </rPr>
      <t>加：营业外收入</t>
    </r>
  </si>
  <si>
    <r>
      <rPr>
        <sz val="10"/>
        <rFont val="Times New Roman"/>
        <family val="1"/>
      </rPr>
      <t xml:space="preserve">   </t>
    </r>
    <r>
      <rPr>
        <sz val="10"/>
        <rFont val="宋体"/>
        <family val="3"/>
        <charset val="134"/>
      </rPr>
      <t>减：营业外支出</t>
    </r>
  </si>
  <si>
    <t>四、利润总额</t>
  </si>
  <si>
    <r>
      <rPr>
        <sz val="10"/>
        <rFont val="Times New Roman"/>
        <family val="1"/>
      </rPr>
      <t xml:space="preserve">  </t>
    </r>
    <r>
      <rPr>
        <sz val="10"/>
        <rFont val="宋体"/>
        <family val="3"/>
        <charset val="134"/>
      </rPr>
      <t>减：所得税费用</t>
    </r>
  </si>
  <si>
    <t>五、净利润</t>
  </si>
  <si>
    <t>资金成本</t>
  </si>
  <si>
    <t>扣除资金成本后综合收益总额</t>
  </si>
  <si>
    <t>2017年1-9月费用调整表</t>
  </si>
  <si>
    <t>调整前</t>
  </si>
  <si>
    <t>单位：元</t>
  </si>
  <si>
    <t>类别</t>
  </si>
  <si>
    <t>项  目</t>
  </si>
  <si>
    <t>总部中后台</t>
  </si>
  <si>
    <t>人力成本费用</t>
  </si>
  <si>
    <t>职工工资</t>
  </si>
  <si>
    <t>职工福利费</t>
  </si>
  <si>
    <t>工会经费</t>
  </si>
  <si>
    <t>职工教育费</t>
  </si>
  <si>
    <t>社保费</t>
  </si>
  <si>
    <t>劳动补偿金</t>
  </si>
  <si>
    <t>劳动保护费</t>
  </si>
  <si>
    <t>员工误餐费</t>
  </si>
  <si>
    <t>劳务派遣</t>
  </si>
  <si>
    <t>奖金</t>
  </si>
  <si>
    <t>小计</t>
  </si>
  <si>
    <t>业务费用</t>
  </si>
  <si>
    <t>营销费用</t>
  </si>
  <si>
    <t>业务推广费用</t>
  </si>
  <si>
    <t>投保基金</t>
  </si>
  <si>
    <t>税金</t>
  </si>
  <si>
    <t>交易所会员年费</t>
  </si>
  <si>
    <t>管理费用</t>
  </si>
  <si>
    <t>业务招待费</t>
  </si>
  <si>
    <t>差旅费</t>
  </si>
  <si>
    <t>办公费</t>
  </si>
  <si>
    <t>低值易耗品</t>
  </si>
  <si>
    <t>广告宣传费</t>
  </si>
  <si>
    <t>咨讯费</t>
  </si>
  <si>
    <t>会议费</t>
  </si>
  <si>
    <t>印刷费</t>
  </si>
  <si>
    <t>报刊书籍费</t>
  </si>
  <si>
    <t>市内办公交通费</t>
  </si>
  <si>
    <t>机动车辆运营费</t>
  </si>
  <si>
    <t>营销活动费</t>
  </si>
  <si>
    <t>其他管理费用</t>
  </si>
  <si>
    <t>运营费用</t>
  </si>
  <si>
    <t>水电费</t>
  </si>
  <si>
    <t>邮电通讯费</t>
  </si>
  <si>
    <t>审计评估费</t>
  </si>
  <si>
    <t>安全保卫费</t>
  </si>
  <si>
    <t>董事会费</t>
  </si>
  <si>
    <t>修理费</t>
  </si>
  <si>
    <t>上交管理费</t>
  </si>
  <si>
    <t>诉讼律师费</t>
  </si>
  <si>
    <t>财产保险费</t>
  </si>
  <si>
    <t>证券交易通讯费</t>
  </si>
  <si>
    <t>电子设备运转费</t>
  </si>
  <si>
    <t>物业租赁管理费</t>
  </si>
  <si>
    <t>折旧费</t>
  </si>
  <si>
    <t>无形资产摊销</t>
  </si>
  <si>
    <t>长期待摊费用摊销</t>
  </si>
  <si>
    <t>其他运营费用</t>
  </si>
  <si>
    <t>调整数据</t>
  </si>
  <si>
    <t>调整后</t>
  </si>
  <si>
    <t>单位:(01)财富证券有限责任公司</t>
  </si>
  <si>
    <t>总部交易</t>
  </si>
  <si>
    <t>结算托管部</t>
  </si>
  <si>
    <t>深圳分公司</t>
  </si>
  <si>
    <t>投资银行总部</t>
  </si>
  <si>
    <t>资管业务</t>
  </si>
  <si>
    <t>网络金融部</t>
  </si>
  <si>
    <t>浙江分公司</t>
  </si>
  <si>
    <t>广东分公司</t>
  </si>
  <si>
    <t>营业收入去年同期考核数据</t>
  </si>
  <si>
    <t>手续费及佣金收入去年同期考核数据</t>
  </si>
  <si>
    <t>其中：证券经纪业务净收入去年同期考核数据</t>
  </si>
  <si>
    <t>投资银行业务净收入去年同期考核数据</t>
  </si>
  <si>
    <t>资产管理业务净收入去年同期考核数据</t>
  </si>
  <si>
    <t>利息净收入去年同期考核数据</t>
  </si>
  <si>
    <t>投资收益去年同期考核数据</t>
  </si>
  <si>
    <t>外部投资收益去年同期考核数据</t>
  </si>
  <si>
    <t>公允价值变动去年同期考核数据</t>
  </si>
  <si>
    <t>汇兑损益去年同期考核数据</t>
  </si>
  <si>
    <t>其他业务收入去年同期考核数据</t>
  </si>
  <si>
    <t>营业支出去年同期考核数据</t>
  </si>
  <si>
    <t>税金及附加去年同期考核数据</t>
  </si>
  <si>
    <t>业务及管理费去年同期考核数据</t>
  </si>
  <si>
    <t>资产减值损失去年同期考核数据</t>
  </si>
  <si>
    <t>其它业务成本去年同期考核数据</t>
  </si>
  <si>
    <t>营业利润去年同期考核数据</t>
  </si>
  <si>
    <t>加：营业外收入去年同期考核数据</t>
  </si>
  <si>
    <t>减：营业外支出去年同期考核数据</t>
  </si>
  <si>
    <t>利润总额去年同期考核数据</t>
  </si>
  <si>
    <t>减：所得税费用去年同期考核数据</t>
  </si>
  <si>
    <t>净利润去年同期考核数据</t>
  </si>
  <si>
    <t>综合收益去年同期考核数据</t>
  </si>
  <si>
    <t>综合收益总额去年同期考核数据</t>
  </si>
  <si>
    <t>资金成本去年同期考核数据</t>
  </si>
  <si>
    <t>扣资金成本后利润去年同期考核数据</t>
  </si>
  <si>
    <t>营业收入报表数据</t>
  </si>
  <si>
    <t>手续费及佣金收入报表数据</t>
  </si>
  <si>
    <t>其中：证券经纪业务净收入报表数据</t>
  </si>
  <si>
    <t>投资银行业务净收入报表数据</t>
  </si>
  <si>
    <t>资产管理业务净收入报表数据</t>
  </si>
  <si>
    <t>利息净收入报表数据</t>
  </si>
  <si>
    <t>投资收益报表数据</t>
  </si>
  <si>
    <t>外部投资收益报表数据</t>
  </si>
  <si>
    <t>公允价值变动报表数据</t>
  </si>
  <si>
    <t>汇兑损益报表数据</t>
  </si>
  <si>
    <t>其他业务收入报表数据</t>
  </si>
  <si>
    <t>资产处置收益报表数据</t>
  </si>
  <si>
    <t>其他收益报表数据</t>
  </si>
  <si>
    <t>营业支出报表数据</t>
  </si>
  <si>
    <t>税金及附加报表数据</t>
  </si>
  <si>
    <t>业务及管理费报表数据</t>
  </si>
  <si>
    <t>资产减值损失报表数据</t>
  </si>
  <si>
    <t>其它业务成本报表数据</t>
  </si>
  <si>
    <t>营业利润报表数据</t>
  </si>
  <si>
    <t>加：营业外收入报表数据</t>
  </si>
  <si>
    <t>减：营业外支出报表数据</t>
  </si>
  <si>
    <t>利润总额报表数据</t>
  </si>
  <si>
    <t>减：所得税费用报表数据</t>
  </si>
  <si>
    <t>净利润报表数据</t>
  </si>
  <si>
    <t>综合收益报表数据</t>
  </si>
  <si>
    <t>综合收益总额报表数据</t>
  </si>
  <si>
    <t>资金成本报表数据</t>
  </si>
  <si>
    <t>扣资金成本后利润报表数据</t>
  </si>
  <si>
    <t>营业收入调整额</t>
  </si>
  <si>
    <t>手续费及佣金收入调整额</t>
  </si>
  <si>
    <t>其中：证券经纪业务净收入调整额</t>
  </si>
  <si>
    <t>投资银行业务净收入调整额</t>
  </si>
  <si>
    <t>资产管理业务净收入调整额</t>
  </si>
  <si>
    <t>利息净收入调整额</t>
  </si>
  <si>
    <t>投资收益调整额</t>
  </si>
  <si>
    <t>外部投资收益调整额</t>
  </si>
  <si>
    <t>公允价值变动调整额</t>
  </si>
  <si>
    <t>汇兑损益调整额</t>
  </si>
  <si>
    <t>其他业务收入调整额</t>
  </si>
  <si>
    <t>资产处置收益调整额</t>
  </si>
  <si>
    <t>其他收益调整额</t>
  </si>
  <si>
    <t>营业支出调整额</t>
  </si>
  <si>
    <t>税金及附加调整额</t>
  </si>
  <si>
    <t>业务及管理费调整额</t>
  </si>
  <si>
    <t>资产减值损失调整额</t>
  </si>
  <si>
    <t>其它业务成本调整额</t>
  </si>
  <si>
    <t>营业利润调整额</t>
  </si>
  <si>
    <t>加：营业外收入调整额</t>
  </si>
  <si>
    <t>减：营业外支出调整额</t>
  </si>
  <si>
    <t>利润总额调整额</t>
  </si>
  <si>
    <t>减：所得税费用调整额</t>
  </si>
  <si>
    <t>净利润调整额</t>
  </si>
  <si>
    <t>综合收益调整额</t>
  </si>
  <si>
    <t>综合收益总额调整额</t>
  </si>
  <si>
    <t>资金成本调整额</t>
  </si>
  <si>
    <t>扣资金成本后利润调整额</t>
  </si>
  <si>
    <t>营业收入考核数据</t>
  </si>
  <si>
    <t>手续费及佣金收入考核数据</t>
  </si>
  <si>
    <t>其中：证券经纪业务净收入考核数据</t>
  </si>
  <si>
    <t>投资银行业务净收入考核数据</t>
  </si>
  <si>
    <t>资产管理业务净收入考核数据</t>
  </si>
  <si>
    <t>利息净收入考核数据</t>
  </si>
  <si>
    <t>投资收益考核数据</t>
  </si>
  <si>
    <t>外部投资收益考核数据</t>
  </si>
  <si>
    <t>公允价值变动考核数据</t>
  </si>
  <si>
    <t>汇兑损益考核数据</t>
  </si>
  <si>
    <t>其他业务收入考核数据</t>
  </si>
  <si>
    <t>资产处置收益考核数据</t>
  </si>
  <si>
    <t>其他收益考核数据</t>
  </si>
  <si>
    <t>营业支出考核数据</t>
  </si>
  <si>
    <t>税金及附加考核数据</t>
  </si>
  <si>
    <t>业务及管理费考核数据</t>
  </si>
  <si>
    <t>资产减值损失考核数据</t>
  </si>
  <si>
    <t>其它业务成本考核数据</t>
  </si>
  <si>
    <t>营业利润考核数据</t>
  </si>
  <si>
    <t>加：营业外收入考核数据</t>
  </si>
  <si>
    <t>减：营业外支出考核数据</t>
  </si>
  <si>
    <t>利润总额考核数据</t>
  </si>
  <si>
    <t>减：所得税费用考核数据</t>
  </si>
  <si>
    <t>净利润考核数据</t>
  </si>
  <si>
    <t>综合收益考核数据</t>
  </si>
  <si>
    <t>综合收益总额考核数据</t>
  </si>
  <si>
    <t>资金成本考核数据</t>
  </si>
  <si>
    <t>扣资金成本后利润考核数据</t>
  </si>
  <si>
    <t>营业收入同比增长率%</t>
  </si>
  <si>
    <t>手续费及佣金收入同比增长率%</t>
  </si>
  <si>
    <t>其中：证券经纪业务净收入同比增长率%</t>
  </si>
  <si>
    <t>投资银行业务净收入同比增长率%</t>
  </si>
  <si>
    <t>资产管理业务净收入同比增长率%</t>
  </si>
  <si>
    <t>利息净收入同比增长率%</t>
  </si>
  <si>
    <t>投资收益同比增长率%</t>
  </si>
  <si>
    <t>外部投资收益同比增长率%</t>
  </si>
  <si>
    <t>公允价值变动同比增长率%</t>
  </si>
  <si>
    <t>汇兑损益同比增长率%</t>
  </si>
  <si>
    <t>其他业务收入同比增长率%</t>
  </si>
  <si>
    <t>营业支出同比增长率%</t>
  </si>
  <si>
    <t>税金及附加同比增长率%</t>
  </si>
  <si>
    <t>业务及管理费同比增长率%</t>
  </si>
  <si>
    <t>资产减值损失同比增长率%</t>
  </si>
  <si>
    <t>其它业务成本同比增长率%</t>
  </si>
  <si>
    <t>营业利润同比增长率%</t>
  </si>
  <si>
    <t>加：营业外收入同比增长率%</t>
  </si>
  <si>
    <t>减：营业外支出同比增长率%</t>
  </si>
  <si>
    <t>利润总额同比增长率%</t>
  </si>
  <si>
    <t>减：所得税费用同比增长率%</t>
  </si>
  <si>
    <t>净利润同比增长率%</t>
  </si>
  <si>
    <t>综合收益同比增长率%</t>
  </si>
  <si>
    <t>综合收益总额同比增长率%</t>
  </si>
  <si>
    <t>资金成本同比增长率%</t>
  </si>
  <si>
    <t>扣资金成本后利润同比增长率%</t>
  </si>
  <si>
    <t>营业收入预算</t>
  </si>
  <si>
    <t>手续费及佣金收入预算</t>
  </si>
  <si>
    <t>其中：证券经纪业务净收入预算</t>
  </si>
  <si>
    <t>投资银行业务净收入预算</t>
  </si>
  <si>
    <t>资产管理业务净收入预算</t>
  </si>
  <si>
    <t>利息净收入预算</t>
  </si>
  <si>
    <t>投资收益预算</t>
  </si>
  <si>
    <t>外部投资收益预算</t>
  </si>
  <si>
    <t>公允价值变动预算</t>
  </si>
  <si>
    <t>汇兑损益预算</t>
  </si>
  <si>
    <t>其他业务收入预算</t>
  </si>
  <si>
    <t>营业支出预算</t>
  </si>
  <si>
    <t>税金及附加预算</t>
  </si>
  <si>
    <t>业务及管理费预算</t>
  </si>
  <si>
    <t>资产减值损失预算</t>
  </si>
  <si>
    <t>其它业务成本预算</t>
  </si>
  <si>
    <t>营业利润预算</t>
  </si>
  <si>
    <t>加：营业外收入预算</t>
  </si>
  <si>
    <t>减：营业外支出预算</t>
  </si>
  <si>
    <t>利润总额预算</t>
  </si>
  <si>
    <t>减：所得税费用预算</t>
  </si>
  <si>
    <t>净利润预算</t>
  </si>
  <si>
    <t>综合收益预算</t>
  </si>
  <si>
    <t>综合收益总额预算</t>
  </si>
  <si>
    <t>资金成本预算</t>
  </si>
  <si>
    <t>扣资金成本后利润预算</t>
  </si>
  <si>
    <t>营业收入预算完成率%</t>
  </si>
  <si>
    <t>手续费及佣金收入预算完成率%</t>
  </si>
  <si>
    <t>其中：证券经纪业务净收入预算完成率%</t>
  </si>
  <si>
    <t>投资银行业务净收入预算完成率%</t>
  </si>
  <si>
    <t>资产管理业务净收入预算完成率%</t>
  </si>
  <si>
    <t>利息净收入预算完成率%</t>
  </si>
  <si>
    <t>投资收益预算完成率%</t>
  </si>
  <si>
    <t>外部投资收益预算完成率%</t>
  </si>
  <si>
    <t>公允价值变动预算完成率%</t>
  </si>
  <si>
    <t>汇兑损益预算完成率%</t>
  </si>
  <si>
    <t>其他业务收入预算完成率%</t>
  </si>
  <si>
    <t>营业支出预算完成率%</t>
  </si>
  <si>
    <t>税金及附加预算完成率%</t>
  </si>
  <si>
    <t>业务及管理费预算完成率%</t>
  </si>
  <si>
    <t>资产减值损失预算完成率%</t>
  </si>
  <si>
    <t>其它业务成本预算完成率%</t>
  </si>
  <si>
    <t>营业利润预算完成率%</t>
  </si>
  <si>
    <t>加：营业外收入预算完成率%</t>
  </si>
  <si>
    <t>减：营业外支出预算完成率%</t>
  </si>
  <si>
    <t>利润总额预算完成率%</t>
  </si>
  <si>
    <t>减：所得税费用预算完成率%</t>
  </si>
  <si>
    <t>净利润预算完成率%</t>
  </si>
  <si>
    <t>综合收益预算完成率%</t>
  </si>
  <si>
    <t>综合收益总额预算完成率%</t>
  </si>
  <si>
    <t>资金成本预算完成率%</t>
  </si>
  <si>
    <t>扣资金成本后利润预算完成率%</t>
  </si>
  <si>
    <t>每月管理报表（费用）</t>
  </si>
  <si>
    <t>日:2018-02-28</t>
  </si>
  <si>
    <t>职工工资去年同期考核数据</t>
  </si>
  <si>
    <t>职工福利费去年同期考核数据</t>
  </si>
  <si>
    <t>工会经费去年同期考核数据</t>
  </si>
  <si>
    <t>职工教育费去年同期考核数据</t>
  </si>
  <si>
    <t>社保费去年同期考核数据</t>
  </si>
  <si>
    <t>劳动补偿金去年同期考核数据</t>
  </si>
  <si>
    <t>劳动保护费去年同期考核数据</t>
  </si>
  <si>
    <t>员工误餐费去年同期考核数据</t>
  </si>
  <si>
    <t>劳务派遣去年同期考核数据</t>
  </si>
  <si>
    <t>奖金去年同期考核数据</t>
  </si>
  <si>
    <t>小计去年同期考核数据</t>
  </si>
  <si>
    <t>营销费用去年同期考核数据</t>
  </si>
  <si>
    <t>业务推广费用去年同期考核数据</t>
  </si>
  <si>
    <t>投保基金去年同期考核数据</t>
  </si>
  <si>
    <t>税金去年同期考核数据</t>
  </si>
  <si>
    <t>交易所会员年费去年同期考核数据</t>
  </si>
  <si>
    <t>小计去年同期考核数据C22</t>
  </si>
  <si>
    <t>业务招待费去年同期考核数据</t>
  </si>
  <si>
    <t>差旅费去年同期考核数据</t>
  </si>
  <si>
    <t>办公费去年同期考核数据</t>
  </si>
  <si>
    <t>低值易耗品去年同期考核数据</t>
  </si>
  <si>
    <t>广告宣传费去年同期考核数据</t>
  </si>
  <si>
    <t>咨讯费去年同期考核数据</t>
  </si>
  <si>
    <t>会议费去年同期考核数据</t>
  </si>
  <si>
    <t>印刷费去年同期考核数据</t>
  </si>
  <si>
    <t>报刊书籍费去年同期考核数据</t>
  </si>
  <si>
    <t>市内办公交通费去年同期考核数据</t>
  </si>
  <si>
    <t>机动车辆运营费去年同期考核数据</t>
  </si>
  <si>
    <t>营销活动费去年同期考核数据</t>
  </si>
  <si>
    <t>其他管理费用去年同期考核数据</t>
  </si>
  <si>
    <t>小计去年同期考核数据C36</t>
  </si>
  <si>
    <t>水电费去年同期考核数据</t>
  </si>
  <si>
    <t>邮电通讯费去年同期考核数据</t>
  </si>
  <si>
    <t>审计评估费去年同期考核数据</t>
  </si>
  <si>
    <t>安全保卫费去年同期考核数据</t>
  </si>
  <si>
    <t>董事会费去年同期考核数据</t>
  </si>
  <si>
    <t>修理费去年同期考核数据</t>
  </si>
  <si>
    <t>上交管理费去年同期考核数据</t>
  </si>
  <si>
    <t>诉讼律师费去年同期考核数据</t>
  </si>
  <si>
    <t>财产保险费去年同期考核数据</t>
  </si>
  <si>
    <t>证券交易通讯费去年同期考核数据</t>
  </si>
  <si>
    <t>电子设备运转费去年同期考核数据</t>
  </si>
  <si>
    <t>物业租赁管理费去年同期考核数据</t>
  </si>
  <si>
    <t>折旧费去年同期考核数据</t>
  </si>
  <si>
    <t>无形资产摊销去年同期考核数据</t>
  </si>
  <si>
    <t>长期待摊费用摊销去年同期考核数据</t>
  </si>
  <si>
    <t>其他运营费用去年同期考核数据</t>
  </si>
  <si>
    <t>小计去年同期考核数据C53</t>
  </si>
  <si>
    <t>合计去年同期考核数据</t>
  </si>
  <si>
    <t>职工工资报表数据</t>
  </si>
  <si>
    <t>职工福利费报表数据</t>
  </si>
  <si>
    <t>工会经费报表数据</t>
  </si>
  <si>
    <t>职工教育费报表数据</t>
  </si>
  <si>
    <t>社保费报表数据</t>
  </si>
  <si>
    <t>劳动补偿金报表数据</t>
  </si>
  <si>
    <t>劳动保护费报表数据</t>
  </si>
  <si>
    <t>员工误餐费报表数据</t>
  </si>
  <si>
    <t>劳务派遣报表数据</t>
  </si>
  <si>
    <t>奖金报表数据</t>
  </si>
  <si>
    <t>小计报表数据</t>
  </si>
  <si>
    <t>营销费用报表数据</t>
  </si>
  <si>
    <t>业务推广费用报表数据</t>
  </si>
  <si>
    <t>投保基金报表数据</t>
  </si>
  <si>
    <t>税金报表数据</t>
  </si>
  <si>
    <t>交易所会员年费报表数据</t>
  </si>
  <si>
    <t>小计报表数据D22</t>
  </si>
  <si>
    <t>业务招待费报表数据</t>
  </si>
  <si>
    <t>差旅费报表数据</t>
  </si>
  <si>
    <t>办公费报表数据</t>
  </si>
  <si>
    <t>低值易耗品报表数据</t>
  </si>
  <si>
    <t>广告宣传费报表数据</t>
  </si>
  <si>
    <t>咨讯费报表数据</t>
  </si>
  <si>
    <t>会议费报表数据</t>
  </si>
  <si>
    <t>印刷费报表数据</t>
  </si>
  <si>
    <t>报刊书籍费报表数据</t>
  </si>
  <si>
    <t>市内办公交通费报表数据</t>
  </si>
  <si>
    <t>机动车辆运营费报表数据</t>
  </si>
  <si>
    <t>营销活动费报表数据</t>
  </si>
  <si>
    <t>其他管理费用报表数据</t>
  </si>
  <si>
    <t>小计报表数据D36</t>
  </si>
  <si>
    <t>水电费报表数据</t>
  </si>
  <si>
    <t>邮电通讯费报表数据</t>
  </si>
  <si>
    <t>审计评估费报表数据</t>
  </si>
  <si>
    <t>安全保卫费报表数据</t>
  </si>
  <si>
    <t>董事会费报表数据</t>
  </si>
  <si>
    <t>修理费报表数据</t>
  </si>
  <si>
    <t>上交管理费报表数据</t>
  </si>
  <si>
    <t>诉讼律师费报表数据</t>
  </si>
  <si>
    <t>财产保险费报表数据</t>
  </si>
  <si>
    <t>证券交易通讯费报表数据</t>
  </si>
  <si>
    <t>电子设备运转费报表数据</t>
  </si>
  <si>
    <t>物业租赁管理费报表数据</t>
  </si>
  <si>
    <t>折旧费报表数据</t>
  </si>
  <si>
    <t>无形资产摊销报表数据</t>
  </si>
  <si>
    <t>长期待摊费用摊销报表数据</t>
  </si>
  <si>
    <t>其他运营费用报表数据</t>
  </si>
  <si>
    <t>小计报表数据D53</t>
  </si>
  <si>
    <t>合计报表数据</t>
  </si>
  <si>
    <t>职工工资调整额</t>
  </si>
  <si>
    <t>职工福利费调整额</t>
  </si>
  <si>
    <t>工会经费调整额</t>
  </si>
  <si>
    <t>职工教育费调整额</t>
  </si>
  <si>
    <t>社保费调整额</t>
  </si>
  <si>
    <t>劳动补偿金调整额</t>
  </si>
  <si>
    <t>劳动保护费调整额</t>
  </si>
  <si>
    <t>员工误餐费调整额</t>
  </si>
  <si>
    <t>劳务派遣调整额</t>
  </si>
  <si>
    <t>奖金调整额</t>
  </si>
  <si>
    <t>小计调整额</t>
  </si>
  <si>
    <t>营销费用调整额</t>
  </si>
  <si>
    <t>业务推广费用调整额</t>
  </si>
  <si>
    <t>投保基金调整额</t>
  </si>
  <si>
    <t>税金调整额</t>
  </si>
  <si>
    <t>交易所会员年费调整额</t>
  </si>
  <si>
    <t>小计调整额E22</t>
  </si>
  <si>
    <t>业务招待费调整额</t>
  </si>
  <si>
    <t>差旅费调整额</t>
  </si>
  <si>
    <t>办公费调整额</t>
  </si>
  <si>
    <t>低值易耗品调整额</t>
  </si>
  <si>
    <t>广告宣传费调整额</t>
  </si>
  <si>
    <t>咨讯费调整额</t>
  </si>
  <si>
    <t>会议费调整额</t>
  </si>
  <si>
    <t>印刷费调整额</t>
  </si>
  <si>
    <t>报刊书籍费调整额</t>
  </si>
  <si>
    <t>市内办公交通费调整额</t>
  </si>
  <si>
    <t>机动车辆运营费调整额</t>
  </si>
  <si>
    <t>营销活动费调整额</t>
  </si>
  <si>
    <t>其他管理费用调整额</t>
  </si>
  <si>
    <t>小计调整额E36</t>
  </si>
  <si>
    <t>水电费调整额</t>
  </si>
  <si>
    <t>邮电通讯费调整额</t>
  </si>
  <si>
    <t>审计评估费调整额</t>
  </si>
  <si>
    <t>安全保卫费调整额</t>
  </si>
  <si>
    <t>董事会费调整额</t>
  </si>
  <si>
    <t>修理费调整额</t>
  </si>
  <si>
    <t>上交管理费调整额</t>
  </si>
  <si>
    <t>诉讼律师费调整额</t>
  </si>
  <si>
    <t>财产保险费调整额</t>
  </si>
  <si>
    <t>证券交易通讯费调整额</t>
  </si>
  <si>
    <t>电子设备运转费调整额</t>
  </si>
  <si>
    <t>物业租赁管理费调整额</t>
  </si>
  <si>
    <t>折旧费调整额</t>
  </si>
  <si>
    <t>无形资产摊销调整额</t>
  </si>
  <si>
    <t>长期待摊费用摊销调整额</t>
  </si>
  <si>
    <t>其他运营费用调整额</t>
  </si>
  <si>
    <t>小计调整额E53</t>
  </si>
  <si>
    <t>合计调整额</t>
  </si>
  <si>
    <t>职工工资考核数据</t>
  </si>
  <si>
    <t>职工福利费考核数据</t>
  </si>
  <si>
    <t>工会经费考核数据</t>
  </si>
  <si>
    <t>职工教育费考核数据</t>
  </si>
  <si>
    <t>社保费考核数据</t>
  </si>
  <si>
    <t>劳动补偿金考核数据</t>
  </si>
  <si>
    <t>劳动保护费考核数据</t>
  </si>
  <si>
    <t>员工误餐费考核数据</t>
  </si>
  <si>
    <t>劳务派遣考核数据</t>
  </si>
  <si>
    <t>奖金考核数据</t>
  </si>
  <si>
    <t>小计考核数据</t>
  </si>
  <si>
    <t>营销费用考核数据</t>
  </si>
  <si>
    <t>业务推广费用考核数据</t>
  </si>
  <si>
    <t>投保基金考核数据</t>
  </si>
  <si>
    <t>税金考核数据</t>
  </si>
  <si>
    <t>交易所会员年费考核数据</t>
  </si>
  <si>
    <t>小计考核数据F22</t>
  </si>
  <si>
    <t>业务招待费考核数据</t>
  </si>
  <si>
    <t>差旅费考核数据</t>
  </si>
  <si>
    <t>办公费考核数据</t>
  </si>
  <si>
    <t>低值易耗品考核数据</t>
  </si>
  <si>
    <t>广告宣传费考核数据</t>
  </si>
  <si>
    <t>咨讯费考核数据</t>
  </si>
  <si>
    <t>会议费考核数据</t>
  </si>
  <si>
    <t>印刷费考核数据</t>
  </si>
  <si>
    <t>报刊书籍费考核数据</t>
  </si>
  <si>
    <t>市内办公交通费考核数据</t>
  </si>
  <si>
    <t>机动车辆运营费考核数据</t>
  </si>
  <si>
    <t>营销活动费考核数据</t>
  </si>
  <si>
    <t>其他管理费用考核数据</t>
  </si>
  <si>
    <t>小计考核数据F36</t>
  </si>
  <si>
    <t>水电费考核数据</t>
  </si>
  <si>
    <t>邮电通讯费考核数据</t>
  </si>
  <si>
    <t>审计评估费考核数据</t>
  </si>
  <si>
    <t>安全保卫费考核数据</t>
  </si>
  <si>
    <t>董事会费考核数据</t>
  </si>
  <si>
    <t>修理费考核数据</t>
  </si>
  <si>
    <t>上交管理费考核数据</t>
  </si>
  <si>
    <t>诉讼律师费考核数据</t>
  </si>
  <si>
    <t>财产保险费考核数据</t>
  </si>
  <si>
    <t>证券交易通讯费考核数据</t>
  </si>
  <si>
    <t>电子设备运转费考核数据</t>
  </si>
  <si>
    <t>物业租赁管理费考核数据</t>
  </si>
  <si>
    <t>折旧费考核数据</t>
  </si>
  <si>
    <t>无形资产摊销考核数据</t>
  </si>
  <si>
    <t>长期待摊费用摊销考核数据</t>
  </si>
  <si>
    <t>其他运营费用考核数据</t>
  </si>
  <si>
    <t>小计考核数据F53</t>
  </si>
  <si>
    <t>合计考核数据</t>
  </si>
  <si>
    <t>职工工资同比增长率%</t>
  </si>
  <si>
    <t>职工福利费同比增长率%</t>
  </si>
  <si>
    <t>工会经费同比增长率%</t>
  </si>
  <si>
    <t>职工教育费同比增长率%</t>
  </si>
  <si>
    <t>社保费同比增长率%</t>
  </si>
  <si>
    <t>劳动补偿金同比增长率%</t>
  </si>
  <si>
    <t>劳动保护费同比增长率%</t>
  </si>
  <si>
    <t>员工误餐费同比增长率%</t>
  </si>
  <si>
    <t>劳务派遣同比增长率%</t>
  </si>
  <si>
    <t>奖金同比增长率%</t>
  </si>
  <si>
    <t>小计同比增长率%</t>
  </si>
  <si>
    <t>营销费用同比增长率%</t>
  </si>
  <si>
    <t>业务推广费用同比增长率%</t>
  </si>
  <si>
    <t>投保基金同比增长率%</t>
  </si>
  <si>
    <t>税金同比增长率%</t>
  </si>
  <si>
    <t>交易所会员年费同比增长率%</t>
  </si>
  <si>
    <t>小计同比增长率%G22</t>
  </si>
  <si>
    <t>业务招待费同比增长率%</t>
  </si>
  <si>
    <t>差旅费同比增长率%</t>
  </si>
  <si>
    <t>办公费同比增长率%</t>
  </si>
  <si>
    <t>低值易耗品同比增长率%</t>
  </si>
  <si>
    <t>广告宣传费同比增长率%</t>
  </si>
  <si>
    <t>咨讯费同比增长率%</t>
  </si>
  <si>
    <t>会议费同比增长率%</t>
  </si>
  <si>
    <t>印刷费同比增长率%</t>
  </si>
  <si>
    <t>报刊书籍费同比增长率%</t>
  </si>
  <si>
    <t>市内办公交通费同比增长率%</t>
  </si>
  <si>
    <t>机动车辆运营费同比增长率%</t>
  </si>
  <si>
    <t>营销活动费同比增长率%</t>
  </si>
  <si>
    <t>其他管理费用同比增长率%</t>
  </si>
  <si>
    <t>小计同比增长率%G36</t>
  </si>
  <si>
    <t>水电费同比增长率%</t>
  </si>
  <si>
    <t>邮电通讯费同比增长率%</t>
  </si>
  <si>
    <t>审计评估费同比增长率%</t>
  </si>
  <si>
    <t>安全保卫费同比增长率%</t>
  </si>
  <si>
    <t>董事会费同比增长率%</t>
  </si>
  <si>
    <t>修理费同比增长率%</t>
  </si>
  <si>
    <t>上交管理费同比增长率%</t>
  </si>
  <si>
    <t>诉讼律师费同比增长率%</t>
  </si>
  <si>
    <t>财产保险费同比增长率%</t>
  </si>
  <si>
    <t>证券交易通讯费同比增长率%</t>
  </si>
  <si>
    <t>电子设备运转费同比增长率%</t>
  </si>
  <si>
    <t>物业租赁管理费同比增长率%</t>
  </si>
  <si>
    <t>折旧费同比增长率%</t>
  </si>
  <si>
    <t>无形资产摊销同比增长率%</t>
  </si>
  <si>
    <t>长期待摊费用摊销同比增长率%</t>
  </si>
  <si>
    <t>其他运营费用同比增长率%</t>
  </si>
  <si>
    <t>小计同比增长率%G53</t>
  </si>
  <si>
    <t>合计同比增长率%</t>
  </si>
  <si>
    <t>职工工资预算</t>
  </si>
  <si>
    <t>职工福利费预算</t>
  </si>
  <si>
    <t>工会经费预算</t>
  </si>
  <si>
    <t>职工教育费预算</t>
  </si>
  <si>
    <t>社保费预算</t>
  </si>
  <si>
    <t>劳动补偿金预算</t>
  </si>
  <si>
    <t>劳动保护费预算</t>
  </si>
  <si>
    <t>员工误餐费预算</t>
  </si>
  <si>
    <t>劳务派遣预算</t>
  </si>
  <si>
    <t>奖金预算</t>
  </si>
  <si>
    <t>小计预算</t>
  </si>
  <si>
    <t>营销费用预算</t>
  </si>
  <si>
    <t>业务推广费用预算</t>
  </si>
  <si>
    <t>投保基金预算</t>
  </si>
  <si>
    <t>税金预算</t>
  </si>
  <si>
    <t>交易所会员年费预算</t>
  </si>
  <si>
    <t>小计预算H22</t>
  </si>
  <si>
    <t>业务招待费预算</t>
  </si>
  <si>
    <t>差旅费预算</t>
  </si>
  <si>
    <t>办公费预算</t>
  </si>
  <si>
    <t>低值易耗品预算</t>
  </si>
  <si>
    <t>广告宣传费预算</t>
  </si>
  <si>
    <t>咨讯费预算</t>
  </si>
  <si>
    <t>会议费预算</t>
  </si>
  <si>
    <t>印刷费预算</t>
  </si>
  <si>
    <t>报刊书籍费预算</t>
  </si>
  <si>
    <t>市内办公交通费预算</t>
  </si>
  <si>
    <t>机动车辆运营费预算</t>
  </si>
  <si>
    <t>营销活动费预算</t>
  </si>
  <si>
    <t>其他管理费用预算</t>
  </si>
  <si>
    <t>小计预算H36</t>
  </si>
  <si>
    <t>水电费预算</t>
  </si>
  <si>
    <t>邮电通讯费预算</t>
  </si>
  <si>
    <t>审计评估费预算</t>
  </si>
  <si>
    <t>安全保卫费预算</t>
  </si>
  <si>
    <t>董事会费预算</t>
  </si>
  <si>
    <t>修理费预算</t>
  </si>
  <si>
    <t>上交管理费预算</t>
  </si>
  <si>
    <t>诉讼律师费预算</t>
  </si>
  <si>
    <t>财产保险费预算</t>
  </si>
  <si>
    <t>证券交易通讯费预算</t>
  </si>
  <si>
    <t>电子设备运转费预算</t>
  </si>
  <si>
    <t>物业租赁管理费预算</t>
  </si>
  <si>
    <t>折旧费预算</t>
  </si>
  <si>
    <t>无形资产摊销预算</t>
  </si>
  <si>
    <t>长期待摊费用摊销预算</t>
  </si>
  <si>
    <t>其他运营费用预算</t>
  </si>
  <si>
    <t>小计预算H53</t>
  </si>
  <si>
    <t>合计预算</t>
  </si>
  <si>
    <t>职工工资预算完成率%</t>
  </si>
  <si>
    <t>职工福利费预算完成率%</t>
  </si>
  <si>
    <t>工会经费预算完成率%</t>
  </si>
  <si>
    <t>职工教育费预算完成率%</t>
  </si>
  <si>
    <t>社保费预算完成率%</t>
  </si>
  <si>
    <t>劳动补偿金预算完成率%</t>
  </si>
  <si>
    <t>劳动保护费预算完成率%</t>
  </si>
  <si>
    <t>员工误餐费预算完成率%</t>
  </si>
  <si>
    <t>劳务派遣预算完成率%</t>
  </si>
  <si>
    <t>奖金预算完成率%</t>
  </si>
  <si>
    <t>小计预算完成率%</t>
  </si>
  <si>
    <t>营销费用预算完成率%</t>
  </si>
  <si>
    <t>业务推广费用预算完成率%</t>
  </si>
  <si>
    <t>投保基金预算完成率%</t>
  </si>
  <si>
    <t>税金预算完成率%</t>
  </si>
  <si>
    <t>交易所会员年费预算完成率%</t>
  </si>
  <si>
    <t>小计预算完成率%I22</t>
  </si>
  <si>
    <t>业务招待费预算完成率%</t>
  </si>
  <si>
    <t>差旅费预算完成率%</t>
  </si>
  <si>
    <t>办公费预算完成率%</t>
  </si>
  <si>
    <t>低值易耗品预算完成率%</t>
  </si>
  <si>
    <t>广告宣传费预算完成率%</t>
  </si>
  <si>
    <t>咨讯费预算完成率%</t>
  </si>
  <si>
    <t>会议费预算完成率%</t>
  </si>
  <si>
    <t>印刷费预算完成率%</t>
  </si>
  <si>
    <t>报刊书籍费预算完成率%</t>
  </si>
  <si>
    <t>市内办公交通费预算完成率%</t>
  </si>
  <si>
    <t>机动车辆运营费预算完成率%</t>
  </si>
  <si>
    <t>营销活动费预算完成率%</t>
  </si>
  <si>
    <t>其他管理费用预算完成率%</t>
  </si>
  <si>
    <t>小计预算完成率%I36</t>
  </si>
  <si>
    <t>水电费预算完成率%</t>
  </si>
  <si>
    <t>邮电通讯费预算完成率%</t>
  </si>
  <si>
    <t>审计评估费预算完成率%</t>
  </si>
  <si>
    <t>安全保卫费预算完成率%</t>
  </si>
  <si>
    <t>董事会费预算完成率%</t>
  </si>
  <si>
    <t>修理费预算完成率%</t>
  </si>
  <si>
    <t>上交管理费预算完成率%</t>
  </si>
  <si>
    <t>诉讼律师费预算完成率%</t>
  </si>
  <si>
    <t>财产保险费预算完成率%</t>
  </si>
  <si>
    <t>证券交易通讯费预算完成率%</t>
  </si>
  <si>
    <t>电子设备运转费预算完成率%</t>
  </si>
  <si>
    <t>物业租赁管理费预算完成率%</t>
  </si>
  <si>
    <t>折旧费预算完成率%</t>
  </si>
  <si>
    <t>无形资产摊销预算完成率%</t>
  </si>
  <si>
    <t>长期待摊费用摊销预算完成率%</t>
  </si>
  <si>
    <t>其他运营费用预算完成率%</t>
  </si>
  <si>
    <t>小计预算完成率%I53</t>
  </si>
  <si>
    <t>合计预算完成率%</t>
  </si>
  <si>
    <t>累计数</t>
  </si>
  <si>
    <t>母公司合并</t>
  </si>
  <si>
    <t>公司领导</t>
  </si>
  <si>
    <t>财富证券</t>
  </si>
  <si>
    <t>董事会办公室</t>
  </si>
  <si>
    <t>办公室</t>
  </si>
  <si>
    <t>财务管理部</t>
  </si>
  <si>
    <t>资金运营部</t>
  </si>
  <si>
    <t>人力资源部</t>
  </si>
  <si>
    <t>北京办事处</t>
  </si>
  <si>
    <t>党群办</t>
  </si>
  <si>
    <t>合规法务部</t>
  </si>
  <si>
    <t>风险管理部</t>
  </si>
  <si>
    <t>稽核审计部</t>
  </si>
  <si>
    <t>研究发展中心</t>
  </si>
  <si>
    <t>结算管理部</t>
  </si>
  <si>
    <t>信息技术中心</t>
  </si>
  <si>
    <t>资产托管部</t>
  </si>
  <si>
    <t>培训学院</t>
  </si>
  <si>
    <t>外派人员</t>
  </si>
  <si>
    <t>监事会</t>
  </si>
  <si>
    <t>纪检监察处</t>
  </si>
  <si>
    <t>投资银行</t>
  </si>
  <si>
    <t>浙江管理总部</t>
  </si>
  <si>
    <t>综合业务部</t>
  </si>
  <si>
    <t>经纪业务总部</t>
  </si>
  <si>
    <t>零售业务部</t>
  </si>
  <si>
    <t>金融产品部</t>
  </si>
  <si>
    <t>机构业务部</t>
  </si>
  <si>
    <t>证券营业部</t>
  </si>
  <si>
    <t>长沙曙光营业部</t>
  </si>
  <si>
    <t>长沙韶北营业部</t>
  </si>
  <si>
    <t>长沙芙蓉营业部</t>
  </si>
  <si>
    <t>长沙八一营业部</t>
  </si>
  <si>
    <t>湘潭韶中营业部</t>
  </si>
  <si>
    <t>邵阳营业部</t>
  </si>
  <si>
    <t>武冈营业部</t>
  </si>
  <si>
    <t>郴州营业部</t>
  </si>
  <si>
    <t>北京中关村营业部</t>
  </si>
  <si>
    <t>北京德胜门营业部</t>
  </si>
  <si>
    <t>天津营业部</t>
  </si>
  <si>
    <t>温州营业部</t>
  </si>
  <si>
    <t>深圳宝安南路营业部</t>
  </si>
  <si>
    <t>深圳深南营业部</t>
  </si>
  <si>
    <t>吉首营业部</t>
  </si>
  <si>
    <t>张家界营业部</t>
  </si>
  <si>
    <t>衡阳营业部</t>
  </si>
  <si>
    <t>株洲营业部</t>
  </si>
  <si>
    <t>怀化营业部</t>
  </si>
  <si>
    <t>娄底营业部</t>
  </si>
  <si>
    <t>常德营业部</t>
  </si>
  <si>
    <t>湘潭芙蓉营业部</t>
  </si>
  <si>
    <t>长沙银盆营业部</t>
  </si>
  <si>
    <t>益阳营业部</t>
  </si>
  <si>
    <t>岳阳营业部</t>
  </si>
  <si>
    <t>星沙营业部</t>
  </si>
  <si>
    <t>湘乡营业部</t>
  </si>
  <si>
    <t>永州营业部</t>
  </si>
  <si>
    <t>邵东营业部</t>
  </si>
  <si>
    <t>长沙总部营业部</t>
  </si>
  <si>
    <t>浏阳营业部</t>
  </si>
  <si>
    <t>宁乡营业部</t>
  </si>
  <si>
    <t>临武营业部</t>
  </si>
  <si>
    <t>隆回营业部</t>
  </si>
  <si>
    <t>长沙万芙营业部</t>
  </si>
  <si>
    <t>上海营业部</t>
  </si>
  <si>
    <t>杭州营业部</t>
  </si>
  <si>
    <t>北京东三环营业部</t>
  </si>
  <si>
    <t>广州营业部</t>
  </si>
  <si>
    <t>中山营业部</t>
  </si>
  <si>
    <t>南京营业部</t>
  </si>
  <si>
    <t>福州营业部</t>
  </si>
  <si>
    <t>武汉营业部</t>
  </si>
  <si>
    <t>成都营业部</t>
  </si>
  <si>
    <t>郑州营业部</t>
  </si>
  <si>
    <t>青岛营业部</t>
  </si>
  <si>
    <t>沈阳营业部</t>
  </si>
  <si>
    <t>重庆营业部</t>
  </si>
  <si>
    <t>西安营业部</t>
  </si>
  <si>
    <t>南宁营业部</t>
  </si>
  <si>
    <t>哈尔滨营业部</t>
  </si>
  <si>
    <t>合肥营业部</t>
  </si>
  <si>
    <t>石家庄营业部</t>
  </si>
  <si>
    <t>南昌营业部</t>
  </si>
  <si>
    <t>昆明营业部</t>
  </si>
  <si>
    <t>兰州营业部</t>
  </si>
  <si>
    <t>长春营业部</t>
  </si>
  <si>
    <t>贵阳营业部</t>
  </si>
  <si>
    <t>太原营业部</t>
  </si>
  <si>
    <t>台州营业部</t>
  </si>
  <si>
    <t>深圳彩田营业部</t>
  </si>
  <si>
    <t>嘉兴营业部</t>
  </si>
  <si>
    <t>东莞营业部</t>
  </si>
  <si>
    <t>台州三门营业部</t>
  </si>
  <si>
    <t>杭州绍兴路营业部</t>
  </si>
  <si>
    <t>浙江长兴营业部</t>
  </si>
  <si>
    <t>温州苍南营业部</t>
  </si>
  <si>
    <t>天津武清营业部</t>
  </si>
  <si>
    <t>深圳罗湖营业部</t>
  </si>
  <si>
    <t>福建莆田营业部</t>
  </si>
  <si>
    <t>综合</t>
  </si>
  <si>
    <t>纪检监察室</t>
  </si>
  <si>
    <t>长沙观沙路营业部</t>
  </si>
  <si>
    <t>深圳嘉宾路营业部</t>
  </si>
  <si>
    <t>财富合并</t>
  </si>
  <si>
    <t>德盛</t>
  </si>
  <si>
    <t>惠和</t>
  </si>
  <si>
    <t>集合</t>
  </si>
  <si>
    <t>合并抵销</t>
  </si>
  <si>
    <t>手续费及佣金净收入</t>
  </si>
  <si>
    <t>汇兑收益（损失以"-"号填列）</t>
  </si>
  <si>
    <t>资产处置收益（亏损以“-”号填列）</t>
  </si>
  <si>
    <t xml:space="preserve">    其中：被合并方在合并前实现的净利润</t>
  </si>
  <si>
    <t>（一）按经营持续性分类：</t>
  </si>
  <si>
    <t xml:space="preserve">     1.持续经营净利润（净亏损以“－”号填列）</t>
  </si>
  <si>
    <t xml:space="preserve">     2.终止经营净利润（净亏损以“－”号填列）</t>
  </si>
  <si>
    <t>（二）按所有权归属分类：</t>
  </si>
  <si>
    <t xml:space="preserve">     1.少数股东损益（净亏损以“－”号填列）</t>
  </si>
  <si>
    <t xml:space="preserve">      2.归属于母公司股东的净利润（净亏损以“－”号填列）</t>
  </si>
  <si>
    <t xml:space="preserve">    归属母公司股东（或所有者）的其他综合收益的税后净额</t>
  </si>
  <si>
    <t xml:space="preserve">    (一) 以后不能重分类进损益的其他综合收益</t>
  </si>
  <si>
    <t xml:space="preserve">    1.重新计量设定受益计划净负债或净资产的变动</t>
  </si>
  <si>
    <t xml:space="preserve">    2.权益法下在被投资单位不能重分类进损益的其他综合收益中享有的份额</t>
  </si>
  <si>
    <t xml:space="preserve">    (二) 以后将重分类进损益的其他综合收益</t>
  </si>
  <si>
    <t xml:space="preserve">    1.权益法下在被投资单位以后将重分类进损益的其他综合收益</t>
  </si>
  <si>
    <t xml:space="preserve">    2.可供出售金融资产公允价值变动损益</t>
  </si>
  <si>
    <t xml:space="preserve">    3.持有至到期投资重分类为可供出售金融资产损益</t>
  </si>
  <si>
    <t xml:space="preserve">    4.现金流量套期损益的有效部分
</t>
  </si>
  <si>
    <t xml:space="preserve">    5.外币财务报表折算差额</t>
  </si>
  <si>
    <t xml:space="preserve">    6.其他</t>
  </si>
  <si>
    <t xml:space="preserve">    归属于少数股东的其他综合收益的税后净额</t>
  </si>
  <si>
    <t>其中：归属于母公司股东（或所有者）的综合收益总额</t>
  </si>
  <si>
    <t xml:space="preserve">      归属于少数股东的综合收益总额</t>
  </si>
  <si>
    <t>八、每股收益</t>
  </si>
  <si>
    <t>（一）基本每股收益</t>
  </si>
  <si>
    <t>（二）稀释每股收益</t>
  </si>
  <si>
    <t>部门</t>
  </si>
  <si>
    <t>日均值</t>
  </si>
  <si>
    <t>交易量</t>
  </si>
  <si>
    <t>管理费用收入</t>
  </si>
  <si>
    <t>佣金收入</t>
  </si>
  <si>
    <t>合计(每季用）</t>
  </si>
  <si>
    <t>固收条线小计</t>
  </si>
  <si>
    <t>权益条线小计</t>
  </si>
  <si>
    <t>深分小计</t>
  </si>
  <si>
    <t>经纪业务部</t>
  </si>
  <si>
    <t>牌照费</t>
  </si>
  <si>
    <t>月份</t>
  </si>
  <si>
    <t>管理费</t>
  </si>
  <si>
    <t>交易费率</t>
  </si>
  <si>
    <t>权益类</t>
  </si>
  <si>
    <t>固收类</t>
  </si>
  <si>
    <t>量化类</t>
  </si>
  <si>
    <t>产品名称</t>
  </si>
  <si>
    <t>产品类型</t>
  </si>
  <si>
    <t>佣金</t>
  </si>
  <si>
    <t>管理费收入</t>
  </si>
  <si>
    <t>营业部代销</t>
  </si>
  <si>
    <t>管理费+佣金（每季用）</t>
  </si>
  <si>
    <t>规模管理费（每月用）</t>
  </si>
  <si>
    <t>成立月份</t>
  </si>
  <si>
    <t>管理总规模(月均)</t>
  </si>
  <si>
    <t>管理费费率（%）</t>
  </si>
  <si>
    <t>佣金率（%）</t>
  </si>
  <si>
    <t>销售规模</t>
  </si>
  <si>
    <t>月均销售规模</t>
  </si>
  <si>
    <t>销售费率</t>
  </si>
  <si>
    <t>佣金率</t>
  </si>
  <si>
    <t>倍数</t>
  </si>
  <si>
    <t>销售占比</t>
  </si>
  <si>
    <t>收入合计</t>
  </si>
  <si>
    <t>广誉远</t>
  </si>
  <si>
    <t>权益产品</t>
  </si>
  <si>
    <t>星城8号</t>
  </si>
  <si>
    <t>皇庭云投</t>
  </si>
  <si>
    <t>星城6号</t>
  </si>
  <si>
    <t>财富100</t>
  </si>
  <si>
    <t>星城10号</t>
  </si>
  <si>
    <t>运通61号</t>
  </si>
  <si>
    <t>运通77号</t>
  </si>
  <si>
    <t>运通18号</t>
  </si>
  <si>
    <t>中国优质1号</t>
  </si>
  <si>
    <t>权益产品部小计</t>
  </si>
  <si>
    <t>财富1号</t>
  </si>
  <si>
    <t>固收产品</t>
  </si>
  <si>
    <t>惠丰6号</t>
  </si>
  <si>
    <t>财富2号</t>
  </si>
  <si>
    <t>财富3号</t>
  </si>
  <si>
    <t>惠丰稳健22号</t>
  </si>
  <si>
    <t>珠江6号</t>
  </si>
  <si>
    <t>固收产品部小计</t>
  </si>
  <si>
    <t>珠江8号</t>
  </si>
  <si>
    <t>珠江10号</t>
  </si>
  <si>
    <t>珠江16号</t>
  </si>
  <si>
    <t>投顾部小计</t>
  </si>
  <si>
    <t>和金量化2号</t>
  </si>
  <si>
    <t>量化产品</t>
  </si>
  <si>
    <t>和金量化7号</t>
  </si>
  <si>
    <t>和畅量化1号</t>
  </si>
  <si>
    <t>和金量化8号</t>
  </si>
  <si>
    <t>和金量化9号</t>
  </si>
  <si>
    <t>和金量化10号</t>
  </si>
  <si>
    <t>和金量化1号</t>
  </si>
  <si>
    <t>和金量化11号</t>
  </si>
  <si>
    <t>珠池12号</t>
  </si>
  <si>
    <t>量化产品部小计</t>
  </si>
  <si>
    <t>每月导入数据</t>
  </si>
  <si>
    <t>单位:经纪业务总部</t>
  </si>
  <si>
    <t>日期:2018-02-28</t>
  </si>
  <si>
    <t>两融利息收入</t>
  </si>
  <si>
    <t>约购、质押利息收入</t>
  </si>
  <si>
    <t>***</t>
  </si>
  <si>
    <t>序时账</t>
  </si>
  <si>
    <t>责任核算账簿：</t>
  </si>
  <si>
    <t>财富证券有限责任公司-财富证券责任核算账簿</t>
  </si>
  <si>
    <t>币种：</t>
  </si>
  <si>
    <t>本币</t>
  </si>
  <si>
    <t>日期：</t>
  </si>
  <si>
    <t>返回币种：</t>
  </si>
  <si>
    <t>组织本币</t>
  </si>
  <si>
    <t>年</t>
  </si>
  <si>
    <t>月</t>
  </si>
  <si>
    <t>日</t>
  </si>
  <si>
    <t>凭证号</t>
  </si>
  <si>
    <t>分录号</t>
  </si>
  <si>
    <t>摘要</t>
  </si>
  <si>
    <t>要素编码</t>
  </si>
  <si>
    <t>要素名称</t>
  </si>
  <si>
    <t>成本中心</t>
  </si>
  <si>
    <t>辅助项</t>
  </si>
  <si>
    <t>借方</t>
  </si>
  <si>
    <t>贷方</t>
  </si>
  <si>
    <t>2018</t>
  </si>
  <si>
    <t>01</t>
  </si>
  <si>
    <t>31</t>
  </si>
  <si>
    <t>RV000001</t>
  </si>
  <si>
    <t>资金部委托固收市场部现金管理</t>
  </si>
  <si>
    <t>6111</t>
  </si>
  <si>
    <t>【调整项目:综合】</t>
  </si>
  <si>
    <t>固收投资部代理购买基金收入</t>
  </si>
  <si>
    <t>固收投资部华润睿致87号浮动盈亏调整</t>
  </si>
  <si>
    <t>6101</t>
  </si>
  <si>
    <t>公允价值变动损益</t>
  </si>
  <si>
    <t>【调整项目:其他综合收益调整】</t>
  </si>
  <si>
    <t>RV000002</t>
  </si>
  <si>
    <t>投行二部已开发票未收款收入调出</t>
  </si>
  <si>
    <t>60210703</t>
  </si>
  <si>
    <t>投资顾问</t>
  </si>
  <si>
    <t>投行三部已开发票未收款收入调出</t>
  </si>
  <si>
    <t>资金运营部2906账户回购利息调整</t>
  </si>
  <si>
    <t>60110205</t>
  </si>
  <si>
    <t>回购</t>
  </si>
  <si>
    <t>证投期货账户调整</t>
  </si>
  <si>
    <t>大业创智考核调整（17年考核调减6644万，1月账面已冲回17747772.03元）</t>
  </si>
  <si>
    <t>资管楚天科技浮动盈亏调整</t>
  </si>
  <si>
    <t>牌照管理费调整</t>
  </si>
  <si>
    <t>6021060301</t>
  </si>
  <si>
    <t>【调整项目:牌照费】</t>
  </si>
  <si>
    <t>中科曙光成本调整（冲回）</t>
  </si>
  <si>
    <t>RV000003</t>
  </si>
  <si>
    <t>珠江6号交易费收入划曙光</t>
  </si>
  <si>
    <t>6021060102</t>
  </si>
  <si>
    <t>交易费收入</t>
  </si>
  <si>
    <t>珠江8号管理费收入划投顾</t>
  </si>
  <si>
    <t>6021060101</t>
  </si>
  <si>
    <t>珠江10号管理费收入划投顾</t>
  </si>
  <si>
    <t>珠江8号交易费收入划投顾</t>
  </si>
  <si>
    <t>珠江10号交易费收入划投顾</t>
  </si>
  <si>
    <t>珠江16号交易费收入划投顾</t>
  </si>
  <si>
    <t>惠丰稳健22号号交易费收入划投顾</t>
  </si>
  <si>
    <t>6021060202</t>
  </si>
  <si>
    <t>惠丰稳健22号号管理费收入划投顾</t>
  </si>
  <si>
    <t>6021060201</t>
  </si>
  <si>
    <t>财富3号销售费用划营业部</t>
  </si>
  <si>
    <t>660211</t>
  </si>
  <si>
    <t>6051</t>
  </si>
  <si>
    <t>财富1号销售费用划资管</t>
  </si>
  <si>
    <t>660216</t>
  </si>
  <si>
    <t>惠丰稳健22号浮盈划投顾</t>
  </si>
  <si>
    <t>RV000004</t>
  </si>
  <si>
    <t>固收投资部牌照费</t>
  </si>
  <si>
    <t>固收市场部牌照费</t>
  </si>
  <si>
    <t>投顾业务部牌照费</t>
  </si>
  <si>
    <t>固收条线牌照费</t>
  </si>
  <si>
    <t>RV000009</t>
  </si>
  <si>
    <t>总部业务招待费分摊（2017.12）</t>
  </si>
  <si>
    <t>本日小计</t>
  </si>
  <si>
    <t>本月合计</t>
  </si>
  <si>
    <t>02</t>
  </si>
  <si>
    <t>28</t>
  </si>
  <si>
    <t>RV000005</t>
  </si>
  <si>
    <t>RV000006</t>
  </si>
  <si>
    <t>投资顾问部调整桑植农商行投顾费用至经总（张家界营业部）</t>
  </si>
  <si>
    <t>602103</t>
  </si>
  <si>
    <t>咨询服务收入</t>
  </si>
  <si>
    <t>【调整项目:经总过渡】</t>
  </si>
  <si>
    <t>固收投资部牌照费调整</t>
  </si>
  <si>
    <t>固收市场部牌照费调整</t>
  </si>
  <si>
    <t>固收投顾业务牌照费调整</t>
  </si>
  <si>
    <t>资产管理牌照费调整</t>
  </si>
  <si>
    <t>RV000007</t>
  </si>
  <si>
    <t>珠江6号管理费收入划曙光</t>
  </si>
  <si>
    <t>珠江16号管理费收入划投顾</t>
  </si>
  <si>
    <t>运通22号咨询费用划青岛</t>
  </si>
  <si>
    <t>660221</t>
  </si>
  <si>
    <t>运通22号咨询费划青岛</t>
  </si>
  <si>
    <t>1-2月量化牌照费</t>
  </si>
  <si>
    <t>1-2月权益牌照费</t>
  </si>
  <si>
    <t>1-2月固收牌照费</t>
  </si>
  <si>
    <t>1-2月资管条线牌照费</t>
  </si>
  <si>
    <t>RV000008</t>
  </si>
  <si>
    <t>转融通利息调整</t>
  </si>
  <si>
    <t>64110302</t>
  </si>
  <si>
    <t>转融通</t>
  </si>
  <si>
    <t>【调整项目:转融通利息】</t>
  </si>
  <si>
    <t>1-12月累计IB分成利润</t>
  </si>
  <si>
    <t>【调整项目:IB业务收入】</t>
  </si>
  <si>
    <t>呼叫中心费用转运营管理部</t>
  </si>
  <si>
    <t>660243</t>
  </si>
  <si>
    <t>【调整项目:代他部费用】</t>
  </si>
  <si>
    <t>经总折旧费分摊</t>
  </si>
  <si>
    <t>660241</t>
  </si>
  <si>
    <t>660213</t>
  </si>
  <si>
    <t>6403</t>
  </si>
  <si>
    <t>本年累计</t>
  </si>
  <si>
    <t>2018-01-01至2018-03-31</t>
  </si>
  <si>
    <t>03</t>
  </si>
  <si>
    <t>RV000010</t>
  </si>
  <si>
    <t>投行三部未收款收入调出</t>
  </si>
  <si>
    <t>大业创智考核调整</t>
  </si>
  <si>
    <t>金衍场外期权协同收入调整</t>
  </si>
  <si>
    <t>RV000011</t>
  </si>
  <si>
    <t>投资顾问部调整睿致87号投顾费用至固收产品投资部</t>
  </si>
  <si>
    <t>RV000012</t>
  </si>
  <si>
    <t>运通20号管理费收入划红桂</t>
  </si>
  <si>
    <t>运通71号管理费收入划曙光</t>
  </si>
  <si>
    <t>珠池12号交易费收入划台州</t>
  </si>
  <si>
    <t>珠池12号交易费划台州</t>
  </si>
  <si>
    <t>和金10号交易费收入划南昌</t>
  </si>
  <si>
    <t>3月量化牌照费</t>
  </si>
  <si>
    <t>3月权益牌照费</t>
  </si>
  <si>
    <t>3月固收牌照费</t>
  </si>
  <si>
    <t>3月资管条线牌照费</t>
  </si>
  <si>
    <t>财兴20号60期管理费划永州</t>
  </si>
  <si>
    <t>浦发长春1号管理费划长春</t>
  </si>
  <si>
    <t>珠江13号交易费划哈尔滨</t>
  </si>
  <si>
    <t>珠池12号销售费用划经总</t>
  </si>
  <si>
    <t>RV000013</t>
  </si>
  <si>
    <t>同花顺渠道服务费已调入2017年费用，本年度从经总部调出</t>
  </si>
  <si>
    <t>660212</t>
  </si>
  <si>
    <t>【调整项目:线上业务推广费用】</t>
  </si>
  <si>
    <t>1-12月投行一部协同收入调整</t>
  </si>
  <si>
    <t>1-12月投行三部协同收入调整</t>
  </si>
  <si>
    <t>资管销售费不予调整投保和税金</t>
  </si>
  <si>
    <t>财富证券分业务</t>
    <phoneticPr fontId="40" type="noConversion"/>
  </si>
  <si>
    <t>深圳分公司</t>
    <phoneticPr fontId="40" type="noConversion"/>
  </si>
  <si>
    <t>投资银行部</t>
    <phoneticPr fontId="40" type="noConversion"/>
  </si>
  <si>
    <t>浙江分公司</t>
    <phoneticPr fontId="40" type="noConversion"/>
  </si>
  <si>
    <t>经纪业务</t>
    <phoneticPr fontId="40" type="noConversion"/>
  </si>
  <si>
    <t>证券营业部</t>
    <phoneticPr fontId="40" type="noConversion"/>
  </si>
  <si>
    <t>惠和基金</t>
    <phoneticPr fontId="40" type="noConversion"/>
  </si>
  <si>
    <t>资管业务</t>
    <phoneticPr fontId="40" type="noConversion"/>
  </si>
  <si>
    <t>母公司抵消</t>
    <phoneticPr fontId="40" type="noConversion"/>
  </si>
  <si>
    <t>运营支持部</t>
    <phoneticPr fontId="40" type="noConversion"/>
  </si>
  <si>
    <t>固定收益投资部</t>
    <phoneticPr fontId="40" type="noConversion"/>
  </si>
  <si>
    <t>固定收益市场部</t>
    <phoneticPr fontId="40" type="noConversion"/>
  </si>
  <si>
    <t>投资银行管理部</t>
    <phoneticPr fontId="40" type="noConversion"/>
  </si>
  <si>
    <t>投资银行一部</t>
    <phoneticPr fontId="40" type="noConversion"/>
  </si>
  <si>
    <t>投资银行二部</t>
    <phoneticPr fontId="40" type="noConversion"/>
  </si>
  <si>
    <t>投资银行三部</t>
    <phoneticPr fontId="40" type="noConversion"/>
  </si>
  <si>
    <t>金融产品部</t>
    <phoneticPr fontId="40" type="noConversion"/>
  </si>
  <si>
    <t>投资收益</t>
    <phoneticPr fontId="40" type="noConversion"/>
  </si>
  <si>
    <t xml:space="preserve">   对联营企业和合营企业的投资收益</t>
    <phoneticPr fontId="40" type="noConversion"/>
  </si>
  <si>
    <t>公允价值变动收益</t>
    <phoneticPr fontId="40" type="noConversion"/>
  </si>
  <si>
    <t>所得税费用</t>
    <phoneticPr fontId="40" type="noConversion"/>
  </si>
  <si>
    <t>深圳分公司</t>
    <phoneticPr fontId="40" type="noConversion"/>
  </si>
  <si>
    <t>投资银行部</t>
    <phoneticPr fontId="40" type="noConversion"/>
  </si>
  <si>
    <t>浙江分公司</t>
    <phoneticPr fontId="40" type="noConversion"/>
  </si>
  <si>
    <t>经纪业务</t>
    <phoneticPr fontId="40" type="noConversion"/>
  </si>
  <si>
    <t>证券营业部</t>
    <phoneticPr fontId="40" type="noConversion"/>
  </si>
  <si>
    <t>本月</t>
    <phoneticPr fontId="40" type="noConversion"/>
  </si>
  <si>
    <t>惠和基金</t>
    <phoneticPr fontId="40" type="noConversion"/>
  </si>
  <si>
    <t>资管业务</t>
    <phoneticPr fontId="40" type="noConversion"/>
  </si>
  <si>
    <t>母公司抵消</t>
    <phoneticPr fontId="40" type="noConversion"/>
  </si>
  <si>
    <t>运营支持部</t>
    <phoneticPr fontId="40" type="noConversion"/>
  </si>
  <si>
    <t>固定收益投资部</t>
    <phoneticPr fontId="40" type="noConversion"/>
  </si>
  <si>
    <t>固定收益市场部</t>
    <phoneticPr fontId="40" type="noConversion"/>
  </si>
  <si>
    <t>投资银行管理部</t>
    <phoneticPr fontId="40" type="noConversion"/>
  </si>
  <si>
    <t>投资银行一部</t>
    <phoneticPr fontId="40" type="noConversion"/>
  </si>
  <si>
    <t>投资银行二部</t>
    <phoneticPr fontId="40" type="noConversion"/>
  </si>
  <si>
    <t>投资银行三部</t>
    <phoneticPr fontId="40" type="noConversion"/>
  </si>
  <si>
    <t>金融产品部</t>
    <phoneticPr fontId="40" type="noConversion"/>
  </si>
  <si>
    <t>投资收益</t>
    <phoneticPr fontId="40" type="noConversion"/>
  </si>
  <si>
    <t xml:space="preserve">   对联营企业和合营企业的投资收益</t>
    <phoneticPr fontId="40" type="noConversion"/>
  </si>
  <si>
    <t>公允价值变动收益</t>
    <phoneticPr fontId="40" type="noConversion"/>
  </si>
  <si>
    <t>所得税费用</t>
    <phoneticPr fontId="40" type="noConversion"/>
  </si>
  <si>
    <t>验算</t>
    <phoneticPr fontId="40" type="noConversion"/>
  </si>
  <si>
    <t>财富</t>
    <phoneticPr fontId="40" type="noConversion"/>
  </si>
  <si>
    <t>经纪</t>
    <phoneticPr fontId="40" type="noConversion"/>
  </si>
  <si>
    <t>营业部</t>
    <phoneticPr fontId="40" type="noConversion"/>
  </si>
  <si>
    <t>深分</t>
    <phoneticPr fontId="40" type="noConversion"/>
  </si>
  <si>
    <t>浙分</t>
    <phoneticPr fontId="40" type="noConversion"/>
  </si>
  <si>
    <t>投行</t>
    <phoneticPr fontId="40" type="noConversion"/>
  </si>
  <si>
    <t>资管</t>
    <phoneticPr fontId="40" type="noConversion"/>
  </si>
  <si>
    <t>小计</t>
    <phoneticPr fontId="40" type="noConversion"/>
  </si>
  <si>
    <t>本月数</t>
    <phoneticPr fontId="40" type="noConversion"/>
  </si>
  <si>
    <t>综合</t>
    <phoneticPr fontId="40" type="noConversion"/>
  </si>
  <si>
    <t>合计</t>
    <phoneticPr fontId="40" type="noConversion"/>
  </si>
  <si>
    <t>04</t>
  </si>
  <si>
    <t>30</t>
  </si>
  <si>
    <t>RV000014</t>
  </si>
  <si>
    <t>考核专用</t>
  </si>
  <si>
    <t>RV000015</t>
  </si>
  <si>
    <t>RV000016</t>
  </si>
  <si>
    <t>固收投资部华润睿致87号浮动盈亏冲回</t>
  </si>
  <si>
    <t>投资顾问部睿致87号投顾费用从固收产品投资部收回</t>
  </si>
  <si>
    <t>RV000017</t>
  </si>
  <si>
    <t>珠江13号管理费收入划哈尔滨</t>
  </si>
  <si>
    <t>珠江10号业绩报酬收入划投顾</t>
  </si>
  <si>
    <t>业绩报酬</t>
  </si>
  <si>
    <t>珠江13号交易费收入划哈尔滨</t>
  </si>
  <si>
    <t>4月量化牌照费</t>
  </si>
  <si>
    <t>4月权益牌照费</t>
  </si>
  <si>
    <t>4月固收牌照费</t>
  </si>
  <si>
    <t>4月资管条线牌照费</t>
  </si>
  <si>
    <t>财富1号销售费</t>
  </si>
  <si>
    <t>财富2号销售费</t>
  </si>
  <si>
    <t>RV000018</t>
  </si>
  <si>
    <t>投行二部开磷瑞阳项目收入调整（未到账）</t>
  </si>
  <si>
    <t>投行二部开磷瑞阳项目收入调整</t>
  </si>
  <si>
    <t>收到湖南汉瑞款调回收入</t>
  </si>
  <si>
    <t>收到湖南汉瑞款</t>
  </si>
  <si>
    <t>5月累计</t>
    <phoneticPr fontId="40" type="noConversion"/>
  </si>
  <si>
    <t>资本市场部</t>
  </si>
  <si>
    <t>浙江分公司综合管理部</t>
  </si>
  <si>
    <t>浙江分公司综合业务部</t>
  </si>
  <si>
    <t>风险管理部（深）</t>
  </si>
  <si>
    <t>金融衍生品投资部</t>
  </si>
  <si>
    <t>广东分公司综合管理部</t>
  </si>
  <si>
    <t>广东分公司综合业务部</t>
  </si>
  <si>
    <t>长沙总部证券营业部</t>
  </si>
  <si>
    <t>长沙八一路证券营业部</t>
  </si>
  <si>
    <t>浏阳世纪大道证券营业部</t>
  </si>
  <si>
    <t>长沙曙光中路证券营业部</t>
  </si>
  <si>
    <t>长沙宁乡花明北路证券营业部</t>
  </si>
  <si>
    <t>长沙芙蓉中路证券营业部</t>
  </si>
  <si>
    <t>长沙韶山北路证券营业部</t>
  </si>
  <si>
    <t>长沙观沙路证券营业部</t>
  </si>
  <si>
    <t>长沙万芙路证券营业部</t>
  </si>
  <si>
    <t>郴州八一南路证券营业部</t>
  </si>
  <si>
    <t>郴州临武县临武大道证券营业部</t>
  </si>
  <si>
    <t>湘潭韶山中路证券营业部</t>
  </si>
  <si>
    <t>湘乡市大正街证券营业部</t>
  </si>
  <si>
    <t>湘潭芙蓉路证券营业部</t>
  </si>
  <si>
    <t>株洲建设南路证券营业部</t>
  </si>
  <si>
    <t>邵阳城北路证券营业部</t>
  </si>
  <si>
    <t>邵阳邵东金龙大道证券营业部</t>
  </si>
  <si>
    <t>邵阳隆回桃洪路证券营业部</t>
  </si>
  <si>
    <t>武冈武强路证券营业部</t>
  </si>
  <si>
    <t>温州车站大道证券营业部</t>
  </si>
  <si>
    <t>北京中关村东路证券营业部</t>
  </si>
  <si>
    <t>北京德胜门外大街证券营业部</t>
  </si>
  <si>
    <t>深圳宝安南路证券营业部</t>
  </si>
  <si>
    <t>衡阳解放西路证券营业部</t>
  </si>
  <si>
    <t>吉首人民北路证券营业部</t>
  </si>
  <si>
    <t>张家界回龙路证券营业部</t>
  </si>
  <si>
    <t>怀化红星路证券营业部</t>
  </si>
  <si>
    <t>常德柳叶大道证券营业部</t>
  </si>
  <si>
    <t>娄底清泉街证券营业部</t>
  </si>
  <si>
    <t>益阳康富南路证券营业部</t>
  </si>
  <si>
    <t>岳阳花板桥路证券营业部</t>
  </si>
  <si>
    <t>永州零陵中路证券营业部</t>
  </si>
  <si>
    <t>杭州庆春路证券营业部</t>
  </si>
  <si>
    <t>上海大连路证券营业部</t>
  </si>
  <si>
    <t>杭州绍兴路证券营业部</t>
  </si>
  <si>
    <t>北京东三环中路证券营业部</t>
  </si>
  <si>
    <t>青岛山东路证券营业部</t>
  </si>
  <si>
    <t>南宁金湖路证券营业部</t>
  </si>
  <si>
    <t>西安大庆路证券营业部</t>
  </si>
  <si>
    <t>沈阳北陵大街证券营业部</t>
  </si>
  <si>
    <t>南京新模范马路证券营业部</t>
  </si>
  <si>
    <t>昆明新兴路证券营业部</t>
  </si>
  <si>
    <t>成都光荣北路证券营业部</t>
  </si>
  <si>
    <t>贵阳花果园大街证券营业部</t>
  </si>
  <si>
    <t>郑州金水路证券营业部</t>
  </si>
  <si>
    <t>深圳彩田路证券营业部</t>
  </si>
  <si>
    <t>台州市府大道证券营业部</t>
  </si>
  <si>
    <t>嘉兴东升东路证券营业部</t>
  </si>
  <si>
    <t>台州三门上洋路证券营业部</t>
  </si>
  <si>
    <t>长兴道园路证券营业部</t>
  </si>
  <si>
    <t>哈尔滨爱建路证券营业部</t>
  </si>
  <si>
    <t>石家庄槐安东路证券营业部</t>
  </si>
  <si>
    <t>太原长风街证券营业部</t>
  </si>
  <si>
    <t>兰州金昌南路证券营业部</t>
  </si>
  <si>
    <t>长春建设街证券营业部</t>
  </si>
  <si>
    <t>重庆北城天街证券营业部</t>
  </si>
  <si>
    <t>天津武清京津公路证券营业部（筹）</t>
  </si>
  <si>
    <t>苍南车站大道证券营业部</t>
  </si>
  <si>
    <t>固收产品投资部</t>
    <phoneticPr fontId="40" type="noConversion"/>
  </si>
  <si>
    <t>验证</t>
    <phoneticPr fontId="40" type="noConversion"/>
  </si>
  <si>
    <t>部门</t>
    <phoneticPr fontId="40" type="noConversion"/>
  </si>
  <si>
    <t>人数</t>
    <phoneticPr fontId="40" type="noConversion"/>
  </si>
  <si>
    <t>人数</t>
    <phoneticPr fontId="40" type="noConversion"/>
  </si>
  <si>
    <t>人均创收</t>
    <phoneticPr fontId="40" type="noConversion"/>
  </si>
  <si>
    <t>人均创利(扣除资金成本后）</t>
    <phoneticPr fontId="40" type="noConversion"/>
  </si>
  <si>
    <t>人均创利（未扣资金成本）</t>
    <phoneticPr fontId="40" type="noConversion"/>
  </si>
  <si>
    <t>考核利润表(万元版）</t>
    <phoneticPr fontId="40" type="noConversion"/>
  </si>
  <si>
    <t>财富证券有限责任公司</t>
  </si>
  <si>
    <t>财富证券有限责任公司</t>
    <phoneticPr fontId="39" type="noConversion"/>
  </si>
  <si>
    <t>人力资源状况统计表</t>
    <phoneticPr fontId="39" type="noConversion"/>
  </si>
  <si>
    <t>18平均在职人数</t>
    <phoneticPr fontId="39" type="noConversion"/>
  </si>
  <si>
    <t>公司领导小计①</t>
    <phoneticPr fontId="39" type="noConversion"/>
  </si>
  <si>
    <t>纪检监察室</t>
    <phoneticPr fontId="39" type="noConversion"/>
  </si>
  <si>
    <t>培训学院</t>
    <phoneticPr fontId="39" type="noConversion"/>
  </si>
  <si>
    <t>0</t>
    <phoneticPr fontId="39" type="noConversion"/>
  </si>
  <si>
    <t>合规管理部</t>
    <phoneticPr fontId="39" type="noConversion"/>
  </si>
  <si>
    <t>后台小计②</t>
    <phoneticPr fontId="39" type="noConversion"/>
  </si>
  <si>
    <t>结算管理部</t>
    <phoneticPr fontId="39" type="noConversion"/>
  </si>
  <si>
    <t>资产托管部</t>
    <phoneticPr fontId="39" type="noConversion"/>
  </si>
  <si>
    <t>运营管理部</t>
    <phoneticPr fontId="39" type="noConversion"/>
  </si>
  <si>
    <t>投资银行管理部</t>
    <phoneticPr fontId="39" type="noConversion"/>
  </si>
  <si>
    <t>质量控制一部</t>
    <phoneticPr fontId="39" type="noConversion"/>
  </si>
  <si>
    <t>6</t>
    <phoneticPr fontId="39" type="noConversion"/>
  </si>
  <si>
    <t>质量控制二部</t>
    <phoneticPr fontId="39" type="noConversion"/>
  </si>
  <si>
    <t>持续督导部</t>
    <phoneticPr fontId="39" type="noConversion"/>
  </si>
  <si>
    <t>创新发展部</t>
    <phoneticPr fontId="39" type="noConversion"/>
  </si>
  <si>
    <t>中台小计③</t>
  </si>
  <si>
    <t>金融产品部</t>
    <phoneticPr fontId="39" type="noConversion"/>
  </si>
  <si>
    <t>11</t>
    <phoneticPr fontId="39" type="noConversion"/>
  </si>
  <si>
    <t>12</t>
    <phoneticPr fontId="39" type="noConversion"/>
  </si>
  <si>
    <t>投资银行一部</t>
    <phoneticPr fontId="39" type="noConversion"/>
  </si>
  <si>
    <t>25</t>
    <phoneticPr fontId="39" type="noConversion"/>
  </si>
  <si>
    <t>46</t>
    <phoneticPr fontId="39" type="noConversion"/>
  </si>
  <si>
    <t>投资银行二部</t>
    <phoneticPr fontId="39" type="noConversion"/>
  </si>
  <si>
    <t>19</t>
    <phoneticPr fontId="39" type="noConversion"/>
  </si>
  <si>
    <t>29</t>
    <phoneticPr fontId="39" type="noConversion"/>
  </si>
  <si>
    <t>投资银行三部</t>
    <phoneticPr fontId="39" type="noConversion"/>
  </si>
  <si>
    <t>37</t>
    <phoneticPr fontId="39" type="noConversion"/>
  </si>
  <si>
    <t>45</t>
    <phoneticPr fontId="39" type="noConversion"/>
  </si>
  <si>
    <t>投资银行四部</t>
    <phoneticPr fontId="39" type="noConversion"/>
  </si>
  <si>
    <t>投资银行北京一部</t>
    <phoneticPr fontId="39" type="noConversion"/>
  </si>
  <si>
    <t>投资银行北京二部</t>
    <phoneticPr fontId="39" type="noConversion"/>
  </si>
  <si>
    <t>量化产品投资部</t>
    <phoneticPr fontId="39" type="noConversion"/>
  </si>
  <si>
    <t>14</t>
    <phoneticPr fontId="39" type="noConversion"/>
  </si>
  <si>
    <t>权益产品投资部</t>
    <phoneticPr fontId="39" type="noConversion"/>
  </si>
  <si>
    <t>固定收益产品投资部</t>
    <phoneticPr fontId="39" type="noConversion"/>
  </si>
  <si>
    <t>固定收益投资部</t>
    <phoneticPr fontId="39" type="noConversion"/>
  </si>
  <si>
    <t>18</t>
    <phoneticPr fontId="39" type="noConversion"/>
  </si>
  <si>
    <t>固定收益市场部</t>
    <phoneticPr fontId="39" type="noConversion"/>
  </si>
  <si>
    <t>投资顾问业务部</t>
    <phoneticPr fontId="39" type="noConversion"/>
  </si>
  <si>
    <t>广东分公司机构销售部</t>
    <phoneticPr fontId="39" type="noConversion"/>
  </si>
  <si>
    <t>前台小计④</t>
  </si>
  <si>
    <t>小计①+②+③+④</t>
    <phoneticPr fontId="39" type="noConversion"/>
  </si>
  <si>
    <t>长沙县星沙北路证券营业部</t>
    <phoneticPr fontId="39" type="noConversion"/>
  </si>
  <si>
    <t>天津分公司</t>
    <phoneticPr fontId="51" type="noConversion"/>
  </si>
  <si>
    <t>深圳福华路证券营业部</t>
    <phoneticPr fontId="39" type="noConversion"/>
  </si>
  <si>
    <t>武汉淮海路证券营业部</t>
    <phoneticPr fontId="39" type="noConversion"/>
  </si>
  <si>
    <t>福州鳌峰路证券营业部</t>
    <phoneticPr fontId="39" type="noConversion"/>
  </si>
  <si>
    <t>合肥金寨路证券营业部</t>
    <phoneticPr fontId="39" type="noConversion"/>
  </si>
  <si>
    <t>中山市中山三路证券营业部</t>
    <phoneticPr fontId="39" type="noConversion"/>
  </si>
  <si>
    <t>南昌凤凰中大道证券营业部</t>
    <phoneticPr fontId="39" type="noConversion"/>
  </si>
  <si>
    <t>广州天河路证券营业部</t>
    <phoneticPr fontId="39" type="noConversion"/>
  </si>
  <si>
    <t>东莞黄金路证券营业部</t>
    <phoneticPr fontId="39" type="noConversion"/>
  </si>
  <si>
    <t>福建莆田营业部</t>
    <phoneticPr fontId="39" type="noConversion"/>
  </si>
  <si>
    <t>营业部小计⑤</t>
    <phoneticPr fontId="39" type="noConversion"/>
  </si>
  <si>
    <t>公司合计①+②+③+④+⑤</t>
    <phoneticPr fontId="39" type="noConversion"/>
  </si>
  <si>
    <t>占比</t>
    <phoneticPr fontId="39" type="noConversion"/>
  </si>
  <si>
    <t>备注：1、公司领导编制为董事会确定，本表中编制数为现有人数；其他各部门编制为上总办会确定编制。
      2、营业部编制由营业部参照经纪业务总部的营业部管理指引进行，由经纪业务总部审批，未规定具体编制数，故在本表中编制和编制执行率用“-”表示。
      3、管理干部人数统计中对于兼岗的人员只统计在其中一个岗位中，不重复统计。如党群办、经纪业务总部、投资银行总部、深圳分公司总经理由公司领导兼，人数统计在公司领导中；刘军云为深圳分公司副总经理兼深圳分公司风险管理部总经理，人数统计在深圳分公司中；林庆新为浙江分公司总经理助理兼杭州营业部总经理，人数统计在浙江分公司中。
      4、筹建中的营业部负责人尚未任命，不计入管理干部统计人数中。
      5、人员异动情况中正数表示调入，负数表示调出。</t>
    <phoneticPr fontId="39" type="noConversion"/>
  </si>
  <si>
    <t>经纪业务条线</t>
    <phoneticPr fontId="39" type="noConversion"/>
  </si>
  <si>
    <t>投行业务条线</t>
    <phoneticPr fontId="39" type="noConversion"/>
  </si>
  <si>
    <t>权益投资条线</t>
    <phoneticPr fontId="39" type="noConversion"/>
  </si>
  <si>
    <t>固收业务条线</t>
    <phoneticPr fontId="39" type="noConversion"/>
  </si>
  <si>
    <t>深分投资条线</t>
    <phoneticPr fontId="39" type="noConversion"/>
  </si>
  <si>
    <t>中后台及其他</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</si>
</sst>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1" formatCode="_ * #,##0_ ;_ * \-#,##0_ ;_ * &quot;-&quot;_ ;_ @_ "/>
    <numFmt numFmtId="43" formatCode="_ * #,##0.00_ ;_ * \-#,##0.00_ ;_ * &quot;-&quot;??_ ;_ @_ "/>
    <numFmt numFmtId="176" formatCode="0.0%"/>
    <numFmt numFmtId="177" formatCode="0.000%"/>
    <numFmt numFmtId="178" formatCode="_ \¥* #,##0_ ;_ \¥* \-#,##0_ ;_ \¥* &quot;-&quot;_ ;_ @_ "/>
    <numFmt numFmtId="179" formatCode="0_ "/>
    <numFmt numFmtId="180" formatCode="_ * #,##0.00_ ;_ * \-#,##0.00_ ;_ * &quot;-&quot;_ ;_ @_ "/>
    <numFmt numFmtId="181" formatCode="0.00000_ "/>
    <numFmt numFmtId="182" formatCode="0.00_);[Red]\(0.00\)"/>
    <numFmt numFmtId="183" formatCode="0.0_ "/>
    <numFmt numFmtId="184" formatCode="_ * #,##0.0000_ ;_ * \-#,##0.0000_ ;_ * &quot;-&quot;_ ;_ @_ "/>
    <numFmt numFmtId="185" formatCode="0.00_ "/>
    <numFmt numFmtId="186" formatCode="0.000000000_ "/>
    <numFmt numFmtId="187" formatCode="0.0000000000_ "/>
    <numFmt numFmtId="188" formatCode="0_);[Red]\(0\)"/>
  </numFmts>
  <fonts count="54">
    <font>
      <sz val="11"/>
      <color theme="1"/>
      <name val="宋体"/>
      <charset val="134"/>
      <scheme val="minor"/>
    </font>
    <font>
      <b/>
      <sz val="14"/>
      <color indexed="62"/>
      <name val="微软雅黑"/>
      <family val="2"/>
      <charset val="134"/>
    </font>
    <font>
      <sz val="8"/>
      <color indexed="8"/>
      <name val="宋体"/>
      <family val="3"/>
      <charset val="134"/>
    </font>
    <font>
      <u/>
      <sz val="8"/>
      <color indexed="8"/>
      <name val="宋体"/>
      <family val="3"/>
      <charset val="134"/>
    </font>
    <font>
      <b/>
      <sz val="8"/>
      <color indexed="62"/>
      <name val="宋体"/>
      <family val="3"/>
      <charset val="134"/>
    </font>
    <font>
      <sz val="8"/>
      <name val="宋体"/>
      <family val="3"/>
      <charset val="134"/>
    </font>
    <font>
      <b/>
      <sz val="12"/>
      <color indexed="8"/>
      <name val="宋体"/>
      <family val="3"/>
      <charset val="134"/>
    </font>
    <font>
      <b/>
      <sz val="8"/>
      <color indexed="8"/>
      <name val="宋体"/>
      <family val="3"/>
      <charset val="134"/>
    </font>
    <font>
      <b/>
      <sz val="10"/>
      <color theme="0"/>
      <name val="宋体"/>
      <family val="3"/>
      <charset val="134"/>
      <scheme val="minor"/>
    </font>
    <font>
      <sz val="10"/>
      <name val="宋体"/>
      <family val="3"/>
      <charset val="134"/>
      <scheme val="minor"/>
    </font>
    <font>
      <b/>
      <sz val="11"/>
      <color theme="0"/>
      <name val="微软雅黑"/>
      <family val="2"/>
      <charset val="134"/>
    </font>
    <font>
      <sz val="11"/>
      <color theme="0"/>
      <name val="微软雅黑"/>
      <family val="2"/>
      <charset val="134"/>
    </font>
    <font>
      <sz val="11"/>
      <color theme="1"/>
      <name val="微软雅黑"/>
      <family val="2"/>
      <charset val="134"/>
    </font>
    <font>
      <sz val="11"/>
      <color rgb="FFFF0000"/>
      <name val="微软雅黑"/>
      <family val="2"/>
      <charset val="134"/>
    </font>
    <font>
      <b/>
      <sz val="11"/>
      <color theme="1"/>
      <name val="微软雅黑"/>
      <family val="2"/>
      <charset val="134"/>
    </font>
    <font>
      <b/>
      <sz val="12"/>
      <color theme="1"/>
      <name val="微软雅黑"/>
      <family val="2"/>
      <charset val="134"/>
    </font>
    <font>
      <sz val="10"/>
      <color theme="1"/>
      <name val="仿宋"/>
      <family val="3"/>
      <charset val="134"/>
    </font>
    <font>
      <sz val="10"/>
      <name val="仿宋"/>
      <family val="3"/>
      <charset val="134"/>
    </font>
    <font>
      <sz val="10"/>
      <color indexed="8"/>
      <name val="仿宋"/>
      <family val="3"/>
      <charset val="134"/>
    </font>
    <font>
      <sz val="10"/>
      <name val="仿宋_GB2312"/>
      <family val="3"/>
    </font>
    <font>
      <b/>
      <sz val="10"/>
      <name val="仿宋_GB2312"/>
      <family val="3"/>
    </font>
    <font>
      <b/>
      <sz val="17"/>
      <color indexed="8"/>
      <name val="宋体"/>
      <family val="3"/>
      <charset val="134"/>
    </font>
    <font>
      <sz val="9"/>
      <color indexed="8"/>
      <name val="宋体"/>
      <family val="3"/>
      <charset val="134"/>
    </font>
    <font>
      <b/>
      <sz val="9"/>
      <color indexed="8"/>
      <name val="宋体"/>
      <family val="3"/>
      <charset val="134"/>
    </font>
    <font>
      <b/>
      <sz val="12"/>
      <name val="仿宋"/>
      <family val="3"/>
      <charset val="134"/>
    </font>
    <font>
      <sz val="11"/>
      <name val="宋体"/>
      <family val="3"/>
      <charset val="134"/>
      <scheme val="minor"/>
    </font>
    <font>
      <b/>
      <sz val="11"/>
      <name val="宋体"/>
      <family val="3"/>
      <charset val="134"/>
      <scheme val="minor"/>
    </font>
    <font>
      <b/>
      <sz val="10"/>
      <name val="宋体"/>
      <family val="3"/>
      <charset val="134"/>
      <scheme val="minor"/>
    </font>
    <font>
      <sz val="10"/>
      <name val="Times New Roman"/>
      <family val="1"/>
    </font>
    <font>
      <b/>
      <sz val="10"/>
      <name val="Times New Roman"/>
      <family val="1"/>
    </font>
    <font>
      <b/>
      <sz val="10"/>
      <color rgb="FF000000"/>
      <name val="Times New Roman"/>
      <family val="1"/>
    </font>
    <font>
      <b/>
      <sz val="10"/>
      <name val="宋体"/>
      <family val="3"/>
      <charset val="134"/>
    </font>
    <font>
      <b/>
      <sz val="10"/>
      <color rgb="FF000000"/>
      <name val="宋体"/>
      <family val="3"/>
      <charset val="134"/>
      <scheme val="minor"/>
    </font>
    <font>
      <sz val="10"/>
      <name val="宋体"/>
      <family val="3"/>
      <charset val="134"/>
    </font>
    <font>
      <sz val="10"/>
      <color rgb="FF000000"/>
      <name val="宋体"/>
      <family val="3"/>
      <charset val="134"/>
      <scheme val="minor"/>
    </font>
    <font>
      <sz val="11"/>
      <color rgb="FF333333"/>
      <name val="宋体"/>
      <family val="3"/>
      <charset val="134"/>
      <scheme val="minor"/>
    </font>
    <font>
      <sz val="12"/>
      <name val="宋体"/>
      <family val="3"/>
      <charset val="134"/>
    </font>
    <font>
      <sz val="11"/>
      <color theme="1"/>
      <name val="宋体"/>
      <family val="3"/>
      <charset val="134"/>
      <scheme val="minor"/>
    </font>
    <font>
      <b/>
      <sz val="9"/>
      <name val="宋体"/>
      <family val="3"/>
      <charset val="134"/>
    </font>
    <font>
      <sz val="9"/>
      <name val="宋体"/>
      <family val="3"/>
      <charset val="134"/>
    </font>
    <font>
      <sz val="9"/>
      <name val="宋体"/>
      <family val="3"/>
      <charset val="134"/>
      <scheme val="minor"/>
    </font>
    <font>
      <b/>
      <sz val="10"/>
      <name val="仿宋"/>
      <family val="3"/>
      <charset val="134"/>
    </font>
    <font>
      <sz val="10"/>
      <color indexed="8"/>
      <name val="宋体"/>
      <family val="3"/>
      <charset val="134"/>
    </font>
    <font>
      <b/>
      <sz val="11"/>
      <color theme="1"/>
      <name val="宋体"/>
      <family val="3"/>
      <charset val="134"/>
      <scheme val="minor"/>
    </font>
    <font>
      <sz val="20"/>
      <name val="黑体"/>
      <family val="3"/>
      <charset val="134"/>
    </font>
    <font>
      <b/>
      <sz val="16"/>
      <name val="宋体"/>
      <family val="3"/>
      <charset val="134"/>
    </font>
    <font>
      <b/>
      <sz val="11"/>
      <name val="宋体"/>
      <family val="3"/>
      <charset val="134"/>
    </font>
    <font>
      <sz val="11"/>
      <color theme="1"/>
      <name val="宋体"/>
      <family val="3"/>
      <charset val="134"/>
    </font>
    <font>
      <sz val="11"/>
      <name val="宋体"/>
      <family val="3"/>
      <charset val="134"/>
    </font>
    <font>
      <sz val="12"/>
      <color theme="1"/>
      <name val="宋体"/>
      <family val="3"/>
      <charset val="134"/>
    </font>
    <font>
      <sz val="11"/>
      <color rgb="FFFF0000"/>
      <name val="宋体"/>
      <family val="3"/>
      <charset val="134"/>
    </font>
    <font>
      <sz val="9"/>
      <name val="宋体"/>
      <family val="2"/>
      <charset val="134"/>
      <scheme val="minor"/>
    </font>
    <font>
      <sz val="12"/>
      <color rgb="FFFF0000"/>
      <name val="宋体"/>
      <family val="3"/>
      <charset val="134"/>
    </font>
    <font>
      <sz val="10"/>
      <color theme="1"/>
      <name val="宋体"/>
      <family val="3"/>
      <charset val="134"/>
    </font>
  </fonts>
  <fills count="25">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11"/>
        <bgColor indexed="64"/>
      </patternFill>
    </fill>
    <fill>
      <patternFill patternType="solid">
        <fgColor theme="1" tint="0.249977111117893"/>
        <bgColor indexed="64"/>
      </patternFill>
    </fill>
    <fill>
      <patternFill patternType="solid">
        <fgColor theme="0" tint="-0.14996795556505021"/>
        <bgColor indexed="64"/>
      </patternFill>
    </fill>
    <fill>
      <patternFill patternType="solid">
        <fgColor rgb="FFFFC000"/>
        <bgColor indexed="64"/>
      </patternFill>
    </fill>
    <fill>
      <patternFill patternType="solid">
        <fgColor theme="3" tint="-0.249977111117893"/>
        <bgColor indexed="64"/>
      </patternFill>
    </fill>
    <fill>
      <patternFill patternType="solid">
        <fgColor rgb="FFFFFF00"/>
        <bgColor indexed="64"/>
      </patternFill>
    </fill>
    <fill>
      <patternFill patternType="solid">
        <fgColor theme="3" tint="0.79995117038483843"/>
        <bgColor indexed="64"/>
      </patternFill>
    </fill>
    <fill>
      <patternFill patternType="solid">
        <fgColor theme="8"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indexed="22"/>
        <bgColor indexed="64"/>
      </patternFill>
    </fill>
    <fill>
      <patternFill patternType="solid">
        <fgColor indexed="44"/>
        <bgColor indexed="64"/>
      </patternFill>
    </fill>
    <fill>
      <patternFill patternType="solid">
        <fgColor theme="3" tint="0.39994506668294322"/>
        <bgColor indexed="64"/>
      </patternFill>
    </fill>
    <fill>
      <patternFill patternType="solid">
        <fgColor indexed="65"/>
        <bgColor indexed="64"/>
      </patternFill>
    </fill>
    <fill>
      <patternFill patternType="solid">
        <fgColor theme="0" tint="-0.249977111117893"/>
        <bgColor indexed="64"/>
      </patternFill>
    </fill>
    <fill>
      <patternFill patternType="solid">
        <fgColor rgb="FFC0C0C0"/>
        <bgColor indexed="64"/>
      </patternFill>
    </fill>
    <fill>
      <patternFill patternType="solid">
        <fgColor theme="4"/>
        <bgColor indexed="64"/>
      </patternFill>
    </fill>
    <fill>
      <patternFill patternType="solid">
        <fgColor theme="0" tint="-0.34998626667073579"/>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indexed="43"/>
        <bgColor indexed="64"/>
      </patternFill>
    </fill>
  </fills>
  <borders count="43">
    <border>
      <left/>
      <right/>
      <top/>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39"/>
      </left>
      <right style="thin">
        <color indexed="39"/>
      </right>
      <top style="thin">
        <color indexed="39"/>
      </top>
      <bottom style="thin">
        <color indexed="39"/>
      </bottom>
      <diagonal/>
    </border>
    <border>
      <left style="dotted">
        <color auto="1"/>
      </left>
      <right style="dotted">
        <color auto="1"/>
      </right>
      <top style="dotted">
        <color auto="1"/>
      </top>
      <bottom style="dotted">
        <color auto="1"/>
      </bottom>
      <diagonal/>
    </border>
    <border>
      <left style="thin">
        <color auto="1"/>
      </left>
      <right style="thin">
        <color auto="1"/>
      </right>
      <top style="thin">
        <color auto="1"/>
      </top>
      <bottom style="thin">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style="dotted">
        <color auto="1"/>
      </right>
      <top style="dotted">
        <color auto="1"/>
      </top>
      <bottom/>
      <diagonal/>
    </border>
    <border>
      <left style="dotted">
        <color auto="1"/>
      </left>
      <right/>
      <top style="dotted">
        <color auto="1"/>
      </top>
      <bottom/>
      <diagonal/>
    </border>
    <border>
      <left/>
      <right/>
      <top style="dotted">
        <color auto="1"/>
      </top>
      <bottom/>
      <diagonal/>
    </border>
    <border>
      <left style="dotted">
        <color auto="1"/>
      </left>
      <right style="dotted">
        <color auto="1"/>
      </right>
      <top/>
      <bottom style="dotted">
        <color auto="1"/>
      </bottom>
      <diagonal/>
    </border>
    <border>
      <left/>
      <right style="dotted">
        <color auto="1"/>
      </right>
      <top style="dotted">
        <color auto="1"/>
      </top>
      <bottom/>
      <diagonal/>
    </border>
    <border>
      <left style="hair">
        <color auto="1"/>
      </left>
      <right style="hair">
        <color auto="1"/>
      </right>
      <top style="medium">
        <color auto="1"/>
      </top>
      <bottom style="hair">
        <color auto="1"/>
      </bottom>
      <diagonal/>
    </border>
    <border>
      <left style="hair">
        <color auto="1"/>
      </left>
      <right style="hair">
        <color auto="1"/>
      </right>
      <top style="hair">
        <color auto="1"/>
      </top>
      <bottom style="medium">
        <color auto="1"/>
      </bottom>
      <diagonal/>
    </border>
    <border>
      <left/>
      <right style="hair">
        <color auto="1"/>
      </right>
      <top style="medium">
        <color auto="1"/>
      </top>
      <bottom style="hair">
        <color auto="1"/>
      </bottom>
      <diagonal/>
    </border>
    <border>
      <left/>
      <right style="hair">
        <color auto="1"/>
      </right>
      <top style="hair">
        <color auto="1"/>
      </top>
      <bottom style="hair">
        <color auto="1"/>
      </bottom>
      <diagonal/>
    </border>
    <border>
      <left/>
      <right style="hair">
        <color auto="1"/>
      </right>
      <top style="hair">
        <color auto="1"/>
      </top>
      <bottom style="medium">
        <color auto="1"/>
      </bottom>
      <diagonal/>
    </border>
    <border>
      <left/>
      <right/>
      <top style="medium">
        <color auto="1"/>
      </top>
      <bottom style="medium">
        <color auto="1"/>
      </bottom>
      <diagonal/>
    </border>
    <border>
      <left style="hair">
        <color auto="1"/>
      </left>
      <right style="hair">
        <color auto="1"/>
      </right>
      <top style="medium">
        <color auto="1"/>
      </top>
      <bottom style="medium">
        <color auto="1"/>
      </bottom>
      <diagonal/>
    </border>
    <border>
      <left/>
      <right style="hair">
        <color auto="1"/>
      </right>
      <top style="hair">
        <color auto="1"/>
      </top>
      <bottom/>
      <diagonal/>
    </border>
    <border>
      <left/>
      <right style="hair">
        <color auto="1"/>
      </right>
      <top style="medium">
        <color auto="1"/>
      </top>
      <bottom style="medium">
        <color auto="1"/>
      </bottom>
      <diagonal/>
    </border>
    <border>
      <left/>
      <right/>
      <top style="medium">
        <color auto="1"/>
      </top>
      <bottom style="hair">
        <color auto="1"/>
      </bottom>
      <diagonal/>
    </border>
    <border>
      <left style="hair">
        <color auto="1"/>
      </left>
      <right style="hair">
        <color auto="1"/>
      </right>
      <top/>
      <bottom style="hair">
        <color auto="1"/>
      </bottom>
      <diagonal/>
    </border>
    <border>
      <left style="hair">
        <color auto="1"/>
      </left>
      <right/>
      <top style="medium">
        <color auto="1"/>
      </top>
      <bottom style="hair">
        <color auto="1"/>
      </bottom>
      <diagonal/>
    </border>
    <border>
      <left style="hair">
        <color auto="1"/>
      </left>
      <right style="hair">
        <color auto="1"/>
      </right>
      <top style="hair">
        <color auto="1"/>
      </top>
      <bottom/>
      <diagonal/>
    </border>
    <border>
      <left/>
      <right style="hair">
        <color indexed="12"/>
      </right>
      <top style="medium">
        <color indexed="12"/>
      </top>
      <bottom/>
      <diagonal/>
    </border>
    <border>
      <left style="hair">
        <color indexed="12"/>
      </left>
      <right style="hair">
        <color indexed="12"/>
      </right>
      <top style="medium">
        <color indexed="12"/>
      </top>
      <bottom/>
      <diagonal/>
    </border>
    <border>
      <left/>
      <right style="hair">
        <color indexed="12"/>
      </right>
      <top style="hair">
        <color indexed="12"/>
      </top>
      <bottom/>
      <diagonal/>
    </border>
    <border>
      <left style="hair">
        <color indexed="12"/>
      </left>
      <right style="hair">
        <color indexed="12"/>
      </right>
      <top style="hair">
        <color indexed="12"/>
      </top>
      <bottom style="hair">
        <color indexed="12"/>
      </bottom>
      <diagonal/>
    </border>
    <border>
      <left/>
      <right style="hair">
        <color indexed="12"/>
      </right>
      <top/>
      <bottom/>
      <diagonal/>
    </border>
    <border>
      <left/>
      <right style="hair">
        <color indexed="12"/>
      </right>
      <top/>
      <bottom style="hair">
        <color indexed="12"/>
      </bottom>
      <diagonal/>
    </border>
    <border>
      <left style="hair">
        <color indexed="12"/>
      </left>
      <right style="hair">
        <color indexed="12"/>
      </right>
      <top style="hair">
        <color indexed="12"/>
      </top>
      <bottom style="medium">
        <color indexed="12"/>
      </bottom>
      <diagonal/>
    </border>
    <border>
      <left/>
      <right style="hair">
        <color indexed="12"/>
      </right>
      <top style="hair">
        <color indexed="12"/>
      </top>
      <bottom style="hair">
        <color indexed="12"/>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auto="1"/>
      </left>
      <right/>
      <top style="hair">
        <color auto="1"/>
      </top>
      <bottom style="hair">
        <color auto="1"/>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8">
    <xf numFmtId="0" fontId="0" fillId="0" borderId="0"/>
    <xf numFmtId="43" fontId="37" fillId="0" borderId="0" applyFont="0" applyFill="0" applyBorder="0" applyAlignment="0" applyProtection="0">
      <alignment vertical="center"/>
    </xf>
    <xf numFmtId="9" fontId="37" fillId="0" borderId="0" applyFont="0" applyFill="0" applyBorder="0" applyAlignment="0" applyProtection="0">
      <alignment vertical="center"/>
    </xf>
    <xf numFmtId="178" fontId="36" fillId="0" borderId="0" applyFont="0" applyFill="0" applyBorder="0" applyAlignment="0" applyProtection="0"/>
    <xf numFmtId="0" fontId="36" fillId="0" borderId="0"/>
    <xf numFmtId="0" fontId="36" fillId="0" borderId="0"/>
    <xf numFmtId="0" fontId="36" fillId="0" borderId="0"/>
    <xf numFmtId="0" fontId="37" fillId="0" borderId="0">
      <alignment vertical="center"/>
    </xf>
  </cellStyleXfs>
  <cellXfs count="398">
    <xf numFmtId="0" fontId="0" fillId="0" borderId="0" xfId="0"/>
    <xf numFmtId="49" fontId="2" fillId="2" borderId="0" xfId="0" applyNumberFormat="1" applyFont="1" applyFill="1" applyBorder="1" applyAlignment="1">
      <alignment horizontal="right"/>
    </xf>
    <xf numFmtId="0" fontId="3" fillId="2" borderId="1" xfId="0" applyFont="1" applyFill="1" applyBorder="1" applyAlignment="1">
      <alignment horizontal="left"/>
    </xf>
    <xf numFmtId="49" fontId="2" fillId="2" borderId="2" xfId="0" applyNumberFormat="1" applyFont="1" applyFill="1" applyBorder="1" applyAlignment="1">
      <alignment horizontal="left" vertical="center"/>
    </xf>
    <xf numFmtId="2" fontId="2" fillId="2" borderId="2" xfId="0" applyNumberFormat="1" applyFont="1" applyFill="1" applyBorder="1" applyAlignment="1">
      <alignment horizontal="left" vertical="center"/>
    </xf>
    <xf numFmtId="1" fontId="2" fillId="2" borderId="2" xfId="0" applyNumberFormat="1" applyFont="1" applyFill="1" applyBorder="1" applyAlignment="1">
      <alignment horizontal="left" vertical="center"/>
    </xf>
    <xf numFmtId="0" fontId="5" fillId="0" borderId="0" xfId="0" applyFont="1" applyBorder="1" applyAlignment="1">
      <alignment horizontal="left" vertical="center"/>
    </xf>
    <xf numFmtId="4" fontId="2" fillId="2" borderId="2" xfId="0" applyNumberFormat="1" applyFont="1" applyFill="1" applyBorder="1" applyAlignment="1">
      <alignment horizontal="left" vertical="center"/>
    </xf>
    <xf numFmtId="4" fontId="2" fillId="2" borderId="2" xfId="0" applyNumberFormat="1" applyFont="1" applyFill="1" applyBorder="1" applyAlignment="1">
      <alignment horizontal="right" vertical="center"/>
    </xf>
    <xf numFmtId="0" fontId="0" fillId="0" borderId="0" xfId="0" applyAlignment="1">
      <alignment vertical="center"/>
    </xf>
    <xf numFmtId="49" fontId="2" fillId="0" borderId="0" xfId="0" applyNumberFormat="1" applyFont="1" applyBorder="1" applyAlignment="1">
      <alignment horizontal="left" vertical="center"/>
    </xf>
    <xf numFmtId="49" fontId="2" fillId="0" borderId="0" xfId="0" applyNumberFormat="1" applyFont="1" applyBorder="1" applyAlignment="1">
      <alignment horizontal="right" vertical="center"/>
    </xf>
    <xf numFmtId="49" fontId="7" fillId="0" borderId="3" xfId="0" applyNumberFormat="1" applyFont="1" applyBorder="1" applyAlignment="1">
      <alignment horizontal="center" vertical="center"/>
    </xf>
    <xf numFmtId="49" fontId="2" fillId="4" borderId="4" xfId="0" applyNumberFormat="1" applyFont="1" applyFill="1" applyBorder="1" applyAlignment="1">
      <alignment horizontal="left" vertical="center"/>
    </xf>
    <xf numFmtId="2" fontId="2" fillId="2" borderId="4" xfId="0" applyNumberFormat="1" applyFont="1" applyFill="1" applyBorder="1" applyAlignment="1">
      <alignment horizontal="left" vertical="center"/>
    </xf>
    <xf numFmtId="182" fontId="2" fillId="0" borderId="0" xfId="0" applyNumberFormat="1" applyFont="1" applyBorder="1" applyAlignment="1">
      <alignment horizontal="left" vertical="center"/>
    </xf>
    <xf numFmtId="0" fontId="0" fillId="0" borderId="0" xfId="0" applyAlignment="1">
      <alignment horizontal="center" vertical="center"/>
    </xf>
    <xf numFmtId="10" fontId="0" fillId="0" borderId="0" xfId="0" applyNumberFormat="1" applyAlignment="1">
      <alignment horizontal="center" vertical="center"/>
    </xf>
    <xf numFmtId="0" fontId="8" fillId="5" borderId="5" xfId="0" applyFont="1" applyFill="1" applyBorder="1" applyAlignment="1">
      <alignment horizontal="center" vertical="center"/>
    </xf>
    <xf numFmtId="43" fontId="9" fillId="0" borderId="5" xfId="1" applyFont="1" applyBorder="1" applyAlignment="1">
      <alignment horizontal="center" vertical="center"/>
    </xf>
    <xf numFmtId="43" fontId="9" fillId="6" borderId="5" xfId="1" applyFont="1" applyFill="1" applyBorder="1" applyAlignment="1">
      <alignment horizontal="center" vertical="center"/>
    </xf>
    <xf numFmtId="43" fontId="9" fillId="7" borderId="5" xfId="1" applyFont="1" applyFill="1" applyBorder="1" applyAlignment="1">
      <alignment horizontal="center" vertical="center"/>
    </xf>
    <xf numFmtId="43" fontId="9" fillId="0" borderId="5" xfId="1" applyFont="1" applyFill="1" applyBorder="1" applyAlignment="1">
      <alignment horizontal="center" vertical="center"/>
    </xf>
    <xf numFmtId="0" fontId="0" fillId="0" borderId="5" xfId="0" applyBorder="1" applyAlignment="1">
      <alignment horizontal="center" vertical="center"/>
    </xf>
    <xf numFmtId="43" fontId="8" fillId="5" borderId="5" xfId="1" applyFont="1" applyFill="1" applyBorder="1" applyAlignment="1">
      <alignment horizontal="center" vertical="center"/>
    </xf>
    <xf numFmtId="43" fontId="0" fillId="0" borderId="0" xfId="0" applyNumberFormat="1" applyAlignment="1">
      <alignment horizontal="center" vertical="center"/>
    </xf>
    <xf numFmtId="0" fontId="0" fillId="0" borderId="0" xfId="0" applyFont="1" applyAlignment="1">
      <alignment horizontal="center" vertical="center"/>
    </xf>
    <xf numFmtId="0" fontId="0" fillId="7" borderId="0" xfId="0" applyFont="1" applyFill="1" applyAlignment="1">
      <alignment horizontal="center" vertical="center"/>
    </xf>
    <xf numFmtId="0" fontId="0" fillId="7" borderId="0" xfId="0" applyFill="1" applyAlignment="1">
      <alignment horizontal="center" vertical="center"/>
    </xf>
    <xf numFmtId="0" fontId="0" fillId="0" borderId="6" xfId="0" applyFont="1" applyBorder="1" applyAlignment="1">
      <alignment horizontal="center" vertical="center"/>
    </xf>
    <xf numFmtId="177" fontId="0" fillId="0" borderId="6" xfId="0" applyNumberFormat="1" applyBorder="1" applyAlignment="1">
      <alignment horizontal="center" vertical="center"/>
    </xf>
    <xf numFmtId="0" fontId="0" fillId="0" borderId="6" xfId="0" applyFont="1" applyFill="1" applyBorder="1" applyAlignment="1">
      <alignment horizontal="center" vertical="center"/>
    </xf>
    <xf numFmtId="0" fontId="10" fillId="8" borderId="5" xfId="0" applyFont="1" applyFill="1" applyBorder="1" applyAlignment="1">
      <alignment horizontal="center" vertical="center" wrapText="1"/>
    </xf>
    <xf numFmtId="0" fontId="10" fillId="8" borderId="7" xfId="0" applyFont="1" applyFill="1" applyBorder="1" applyAlignment="1">
      <alignment horizontal="center" vertical="center" wrapText="1"/>
    </xf>
    <xf numFmtId="0" fontId="10" fillId="8" borderId="10" xfId="0" applyFont="1" applyFill="1" applyBorder="1" applyAlignment="1">
      <alignment horizontal="center" vertical="center" wrapText="1"/>
    </xf>
    <xf numFmtId="0" fontId="12" fillId="0" borderId="5" xfId="0" applyFont="1" applyBorder="1" applyAlignment="1">
      <alignment horizontal="center"/>
    </xf>
    <xf numFmtId="1" fontId="12" fillId="0" borderId="5" xfId="0" applyNumberFormat="1" applyFont="1" applyBorder="1" applyAlignment="1">
      <alignment horizontal="center" vertical="center"/>
    </xf>
    <xf numFmtId="1" fontId="12" fillId="9" borderId="5" xfId="0" applyNumberFormat="1" applyFont="1" applyFill="1" applyBorder="1" applyAlignment="1">
      <alignment horizontal="center" vertical="center"/>
    </xf>
    <xf numFmtId="176" fontId="12" fillId="0" borderId="5" xfId="2" applyNumberFormat="1" applyFont="1" applyBorder="1" applyAlignment="1">
      <alignment horizontal="center" vertical="center"/>
    </xf>
    <xf numFmtId="2" fontId="12" fillId="6" borderId="5" xfId="0" applyNumberFormat="1" applyFont="1" applyFill="1" applyBorder="1" applyAlignment="1">
      <alignment horizontal="center" vertical="center"/>
    </xf>
    <xf numFmtId="0" fontId="12" fillId="9" borderId="5" xfId="0" applyFont="1" applyFill="1" applyBorder="1" applyAlignment="1">
      <alignment horizontal="center" vertical="center"/>
    </xf>
    <xf numFmtId="10" fontId="12" fillId="0" borderId="5" xfId="0" applyNumberFormat="1" applyFont="1" applyBorder="1" applyAlignment="1">
      <alignment horizontal="center" vertical="center"/>
    </xf>
    <xf numFmtId="4" fontId="12" fillId="9" borderId="5" xfId="0" applyNumberFormat="1" applyFont="1" applyFill="1" applyBorder="1" applyAlignment="1">
      <alignment horizontal="center" vertical="center"/>
    </xf>
    <xf numFmtId="3" fontId="13" fillId="9" borderId="5" xfId="0" applyNumberFormat="1" applyFont="1" applyFill="1" applyBorder="1" applyAlignment="1">
      <alignment horizontal="center" vertical="center"/>
    </xf>
    <xf numFmtId="3" fontId="12" fillId="9" borderId="5" xfId="0" applyNumberFormat="1" applyFont="1" applyFill="1" applyBorder="1" applyAlignment="1">
      <alignment horizontal="center" vertical="center"/>
    </xf>
    <xf numFmtId="1" fontId="14" fillId="10" borderId="5" xfId="0" applyNumberFormat="1" applyFont="1" applyFill="1" applyBorder="1" applyAlignment="1">
      <alignment horizontal="center" vertical="center"/>
    </xf>
    <xf numFmtId="0" fontId="14" fillId="10" borderId="5" xfId="0" applyFont="1" applyFill="1" applyBorder="1" applyAlignment="1">
      <alignment horizontal="center"/>
    </xf>
    <xf numFmtId="177" fontId="12" fillId="0" borderId="5" xfId="0" applyNumberFormat="1" applyFont="1" applyBorder="1" applyAlignment="1">
      <alignment horizontal="center" vertical="center"/>
    </xf>
    <xf numFmtId="0" fontId="15" fillId="10" borderId="5" xfId="0" applyFont="1" applyFill="1" applyBorder="1" applyAlignment="1">
      <alignment horizontal="center" vertical="center"/>
    </xf>
    <xf numFmtId="0" fontId="14" fillId="10" borderId="5" xfId="0" applyFont="1" applyFill="1" applyBorder="1" applyAlignment="1">
      <alignment horizontal="center" vertical="center"/>
    </xf>
    <xf numFmtId="1" fontId="12" fillId="6" borderId="5" xfId="0" applyNumberFormat="1" applyFont="1" applyFill="1" applyBorder="1" applyAlignment="1">
      <alignment horizontal="center"/>
    </xf>
    <xf numFmtId="183" fontId="12" fillId="6" borderId="5" xfId="0" applyNumberFormat="1" applyFont="1" applyFill="1" applyBorder="1" applyAlignment="1">
      <alignment horizontal="center"/>
    </xf>
    <xf numFmtId="185" fontId="12" fillId="6" borderId="5" xfId="0" applyNumberFormat="1" applyFont="1" applyFill="1" applyBorder="1" applyAlignment="1">
      <alignment horizontal="center" vertical="center"/>
    </xf>
    <xf numFmtId="0" fontId="12" fillId="10" borderId="5" xfId="0" applyFont="1" applyFill="1" applyBorder="1" applyAlignment="1">
      <alignment horizontal="center" vertical="center"/>
    </xf>
    <xf numFmtId="1" fontId="12" fillId="10" borderId="5" xfId="0" applyNumberFormat="1" applyFont="1" applyFill="1" applyBorder="1" applyAlignment="1">
      <alignment horizontal="center" vertical="center"/>
    </xf>
    <xf numFmtId="10" fontId="12" fillId="10" borderId="5" xfId="2" applyNumberFormat="1" applyFont="1" applyFill="1" applyBorder="1" applyAlignment="1">
      <alignment horizontal="center" vertical="center"/>
    </xf>
    <xf numFmtId="183" fontId="12" fillId="6" borderId="5" xfId="0" applyNumberFormat="1" applyFont="1" applyFill="1" applyBorder="1" applyAlignment="1">
      <alignment horizontal="center" vertical="center"/>
    </xf>
    <xf numFmtId="10" fontId="12" fillId="10" borderId="5" xfId="0" applyNumberFormat="1" applyFont="1" applyFill="1" applyBorder="1" applyAlignment="1">
      <alignment horizontal="center" vertical="center"/>
    </xf>
    <xf numFmtId="2" fontId="14" fillId="10" borderId="5" xfId="0" applyNumberFormat="1" applyFont="1" applyFill="1" applyBorder="1" applyAlignment="1">
      <alignment horizontal="center" vertical="center"/>
    </xf>
    <xf numFmtId="0" fontId="12" fillId="10" borderId="5" xfId="0" applyFont="1" applyFill="1" applyBorder="1" applyAlignment="1">
      <alignment horizontal="center" vertical="center" wrapText="1"/>
    </xf>
    <xf numFmtId="9" fontId="12" fillId="10" borderId="5" xfId="2" applyFont="1" applyFill="1" applyBorder="1" applyAlignment="1">
      <alignment horizontal="center" vertical="center"/>
    </xf>
    <xf numFmtId="2" fontId="12" fillId="10" borderId="5" xfId="2" applyNumberFormat="1" applyFont="1" applyFill="1" applyBorder="1" applyAlignment="1">
      <alignment horizontal="center" vertical="center"/>
    </xf>
    <xf numFmtId="2" fontId="10" fillId="8" borderId="5" xfId="2" applyNumberFormat="1" applyFont="1" applyFill="1" applyBorder="1" applyAlignment="1">
      <alignment horizontal="center" vertical="center"/>
    </xf>
    <xf numFmtId="1" fontId="14" fillId="10" borderId="5" xfId="0" applyNumberFormat="1" applyFont="1" applyFill="1" applyBorder="1" applyAlignment="1">
      <alignment horizontal="center" vertical="center" wrapText="1"/>
    </xf>
    <xf numFmtId="177" fontId="12" fillId="10" borderId="5" xfId="2" applyNumberFormat="1" applyFont="1" applyFill="1" applyBorder="1" applyAlignment="1">
      <alignment horizontal="center" vertical="center" wrapText="1"/>
    </xf>
    <xf numFmtId="2" fontId="0" fillId="0" borderId="0" xfId="0" applyNumberFormat="1" applyAlignment="1">
      <alignment vertical="center"/>
    </xf>
    <xf numFmtId="181" fontId="0" fillId="0" borderId="0" xfId="0" applyNumberFormat="1" applyAlignment="1">
      <alignment horizontal="center" vertical="center"/>
    </xf>
    <xf numFmtId="43" fontId="16" fillId="0" borderId="15" xfId="1" applyFont="1" applyBorder="1" applyAlignment="1">
      <alignment vertical="center"/>
    </xf>
    <xf numFmtId="43" fontId="16" fillId="0" borderId="16" xfId="1" applyFont="1" applyBorder="1" applyAlignment="1">
      <alignment vertical="center"/>
    </xf>
    <xf numFmtId="43" fontId="16" fillId="0" borderId="0" xfId="1" applyFont="1" applyAlignment="1">
      <alignment vertical="center"/>
    </xf>
    <xf numFmtId="43" fontId="16" fillId="0" borderId="0" xfId="1" applyFont="1" applyAlignment="1">
      <alignment horizontal="left" vertical="center"/>
    </xf>
    <xf numFmtId="43" fontId="16" fillId="0" borderId="0" xfId="1" applyFont="1" applyAlignment="1">
      <alignment horizontal="right" vertical="center"/>
    </xf>
    <xf numFmtId="43" fontId="16" fillId="0" borderId="17" xfId="1" applyFont="1" applyBorder="1" applyAlignment="1">
      <alignment vertical="center"/>
    </xf>
    <xf numFmtId="43" fontId="16" fillId="0" borderId="19" xfId="1" applyFont="1" applyBorder="1" applyAlignment="1">
      <alignment vertical="center"/>
    </xf>
    <xf numFmtId="43" fontId="16" fillId="11" borderId="16" xfId="1" applyFont="1" applyFill="1" applyBorder="1" applyAlignment="1">
      <alignment vertical="center"/>
    </xf>
    <xf numFmtId="43" fontId="19" fillId="0" borderId="18" xfId="1" applyNumberFormat="1" applyFont="1" applyBorder="1" applyAlignment="1">
      <alignment horizontal="center"/>
    </xf>
    <xf numFmtId="43" fontId="19" fillId="11" borderId="18" xfId="1" applyNumberFormat="1" applyFont="1" applyFill="1" applyBorder="1" applyAlignment="1">
      <alignment horizontal="center"/>
    </xf>
    <xf numFmtId="49" fontId="22" fillId="0" borderId="0" xfId="0" applyNumberFormat="1" applyFont="1" applyBorder="1" applyAlignment="1">
      <alignment horizontal="left" vertical="center"/>
    </xf>
    <xf numFmtId="49" fontId="23" fillId="14" borderId="6" xfId="0" applyNumberFormat="1" applyFont="1" applyFill="1" applyBorder="1" applyAlignment="1">
      <alignment horizontal="center" vertical="center"/>
    </xf>
    <xf numFmtId="49" fontId="22" fillId="14" borderId="6" xfId="0" applyNumberFormat="1" applyFont="1" applyFill="1" applyBorder="1" applyAlignment="1">
      <alignment horizontal="left" vertical="center"/>
    </xf>
    <xf numFmtId="4" fontId="2" fillId="0" borderId="6" xfId="0" applyNumberFormat="1" applyFont="1" applyBorder="1" applyAlignment="1">
      <alignment horizontal="right" vertical="center"/>
    </xf>
    <xf numFmtId="49" fontId="23" fillId="14" borderId="3" xfId="0" applyNumberFormat="1" applyFont="1" applyFill="1" applyBorder="1" applyAlignment="1">
      <alignment horizontal="center" vertical="center"/>
    </xf>
    <xf numFmtId="49" fontId="22" fillId="14" borderId="3" xfId="0" applyNumberFormat="1" applyFont="1" applyFill="1" applyBorder="1" applyAlignment="1">
      <alignment horizontal="left" vertical="center"/>
    </xf>
    <xf numFmtId="4" fontId="2" fillId="0" borderId="3" xfId="0" applyNumberFormat="1" applyFont="1" applyBorder="1" applyAlignment="1">
      <alignment horizontal="right" vertical="center"/>
    </xf>
    <xf numFmtId="41" fontId="24" fillId="0" borderId="0" xfId="0" applyNumberFormat="1" applyFont="1" applyAlignment="1">
      <alignment vertical="center"/>
    </xf>
    <xf numFmtId="41" fontId="9" fillId="0" borderId="0" xfId="0" applyNumberFormat="1" applyFont="1" applyAlignment="1">
      <alignment vertical="center"/>
    </xf>
    <xf numFmtId="41" fontId="25" fillId="0" borderId="0" xfId="0" applyNumberFormat="1" applyFont="1" applyAlignment="1">
      <alignment vertical="center"/>
    </xf>
    <xf numFmtId="41" fontId="25" fillId="0" borderId="0" xfId="0" applyNumberFormat="1" applyFont="1" applyAlignment="1">
      <alignment horizontal="center" vertical="center"/>
    </xf>
    <xf numFmtId="41" fontId="24" fillId="0" borderId="0" xfId="0" applyNumberFormat="1" applyFont="1" applyAlignment="1">
      <alignment horizontal="left" vertical="center"/>
    </xf>
    <xf numFmtId="41" fontId="24" fillId="0" borderId="0" xfId="0" applyNumberFormat="1" applyFont="1" applyAlignment="1">
      <alignment horizontal="center" vertical="center"/>
    </xf>
    <xf numFmtId="41" fontId="25" fillId="12" borderId="0" xfId="0" applyNumberFormat="1" applyFont="1" applyFill="1" applyAlignment="1">
      <alignment vertical="center"/>
    </xf>
    <xf numFmtId="41" fontId="26" fillId="7" borderId="0" xfId="0" applyNumberFormat="1" applyFont="1" applyFill="1" applyAlignment="1">
      <alignment vertical="center"/>
    </xf>
    <xf numFmtId="41" fontId="9" fillId="12" borderId="0" xfId="0" applyNumberFormat="1" applyFont="1" applyFill="1" applyAlignment="1">
      <alignment vertical="center"/>
    </xf>
    <xf numFmtId="41" fontId="27" fillId="15" borderId="28" xfId="3" applyNumberFormat="1" applyFont="1" applyFill="1" applyBorder="1" applyAlignment="1">
      <alignment horizontal="center" vertical="center"/>
    </xf>
    <xf numFmtId="41" fontId="27" fillId="15" borderId="29" xfId="3" applyNumberFormat="1" applyFont="1" applyFill="1" applyBorder="1" applyAlignment="1">
      <alignment horizontal="center" vertical="center"/>
    </xf>
    <xf numFmtId="179" fontId="27" fillId="16" borderId="0" xfId="3" applyNumberFormat="1" applyFont="1" applyFill="1" applyBorder="1" applyAlignment="1" applyProtection="1">
      <alignment horizontal="center" vertical="center"/>
      <protection locked="0"/>
    </xf>
    <xf numFmtId="43" fontId="28" fillId="17" borderId="31" xfId="1" applyFont="1" applyFill="1" applyBorder="1" applyAlignment="1">
      <alignment horizontal="center"/>
    </xf>
    <xf numFmtId="43" fontId="28" fillId="18" borderId="31" xfId="1" applyFont="1" applyFill="1" applyBorder="1" applyAlignment="1"/>
    <xf numFmtId="43" fontId="28" fillId="17" borderId="31" xfId="1" applyFont="1" applyFill="1" applyBorder="1" applyAlignment="1"/>
    <xf numFmtId="43" fontId="29" fillId="15" borderId="31" xfId="1" applyFont="1" applyFill="1" applyBorder="1" applyAlignment="1">
      <alignment horizontal="center" wrapText="1"/>
    </xf>
    <xf numFmtId="43" fontId="19" fillId="0" borderId="31" xfId="1" applyNumberFormat="1" applyFont="1" applyFill="1" applyBorder="1" applyAlignment="1">
      <alignment horizontal="center" vertical="center"/>
    </xf>
    <xf numFmtId="43" fontId="19" fillId="15" borderId="31" xfId="1" applyNumberFormat="1" applyFont="1" applyFill="1" applyBorder="1" applyAlignment="1">
      <alignment horizontal="center" vertical="center"/>
    </xf>
    <xf numFmtId="41" fontId="20" fillId="15" borderId="34" xfId="1" applyNumberFormat="1" applyFont="1" applyFill="1" applyBorder="1" applyAlignment="1">
      <alignment horizontal="left" vertical="center"/>
    </xf>
    <xf numFmtId="43" fontId="20" fillId="15" borderId="34" xfId="1" applyNumberFormat="1" applyFont="1" applyFill="1" applyBorder="1" applyAlignment="1">
      <alignment horizontal="center" vertical="center"/>
    </xf>
    <xf numFmtId="41" fontId="26" fillId="9" borderId="0" xfId="0" applyNumberFormat="1" applyFont="1" applyFill="1" applyAlignment="1">
      <alignment vertical="center"/>
    </xf>
    <xf numFmtId="179" fontId="27" fillId="15" borderId="28" xfId="3" applyNumberFormat="1" applyFont="1" applyFill="1" applyBorder="1" applyAlignment="1" applyProtection="1">
      <alignment horizontal="center" vertical="center"/>
      <protection locked="0"/>
    </xf>
    <xf numFmtId="41" fontId="28" fillId="17" borderId="31" xfId="1" applyNumberFormat="1" applyFont="1" applyFill="1" applyBorder="1" applyAlignment="1"/>
    <xf numFmtId="41" fontId="28" fillId="17" borderId="31" xfId="1" applyNumberFormat="1" applyFont="1" applyFill="1" applyBorder="1" applyAlignment="1" applyProtection="1"/>
    <xf numFmtId="41" fontId="25" fillId="0" borderId="0" xfId="0" applyNumberFormat="1" applyFont="1" applyFill="1" applyAlignment="1">
      <alignment vertical="center"/>
    </xf>
    <xf numFmtId="41" fontId="25" fillId="12" borderId="0" xfId="0" applyNumberFormat="1" applyFont="1" applyFill="1" applyAlignment="1">
      <alignment horizontal="center" vertical="center"/>
    </xf>
    <xf numFmtId="41" fontId="29" fillId="15" borderId="31" xfId="1" applyNumberFormat="1" applyFont="1" applyFill="1" applyBorder="1" applyAlignment="1" applyProtection="1">
      <alignment horizontal="right" wrapText="1"/>
    </xf>
    <xf numFmtId="41" fontId="29" fillId="15" borderId="31" xfId="1" applyNumberFormat="1" applyFont="1" applyFill="1" applyBorder="1" applyAlignment="1" applyProtection="1">
      <alignment horizontal="center" wrapText="1"/>
    </xf>
    <xf numFmtId="43" fontId="19" fillId="11" borderId="19" xfId="1" applyNumberFormat="1" applyFont="1" applyFill="1" applyBorder="1" applyAlignment="1">
      <alignment horizontal="center"/>
    </xf>
    <xf numFmtId="41" fontId="20" fillId="15" borderId="34" xfId="1" applyNumberFormat="1" applyFont="1" applyFill="1" applyBorder="1" applyAlignment="1" applyProtection="1">
      <alignment horizontal="left" vertical="center"/>
    </xf>
    <xf numFmtId="184" fontId="25" fillId="0" borderId="0" xfId="0" applyNumberFormat="1" applyFont="1" applyAlignment="1">
      <alignment vertical="center"/>
    </xf>
    <xf numFmtId="41" fontId="19" fillId="7" borderId="0" xfId="1" applyNumberFormat="1" applyFont="1" applyFill="1" applyBorder="1" applyAlignment="1">
      <alignment horizontal="left" vertical="center" wrapText="1"/>
    </xf>
    <xf numFmtId="180" fontId="19" fillId="7" borderId="0" xfId="1" applyNumberFormat="1" applyFont="1" applyFill="1" applyBorder="1" applyAlignment="1">
      <alignment horizontal="left" vertical="center" wrapText="1"/>
    </xf>
    <xf numFmtId="0" fontId="25" fillId="0" borderId="0" xfId="0" applyFont="1" applyAlignment="1" applyProtection="1">
      <alignment horizontal="left" vertical="center"/>
      <protection locked="0"/>
    </xf>
    <xf numFmtId="0" fontId="0" fillId="0" borderId="0" xfId="0" applyFill="1" applyBorder="1"/>
    <xf numFmtId="0" fontId="27" fillId="9" borderId="0" xfId="0" applyFont="1" applyFill="1" applyAlignment="1" applyProtection="1">
      <alignment horizontal="left" vertical="center"/>
      <protection locked="0"/>
    </xf>
    <xf numFmtId="179" fontId="27" fillId="0" borderId="0" xfId="3" applyNumberFormat="1" applyFont="1" applyFill="1" applyBorder="1" applyAlignment="1" applyProtection="1">
      <alignment horizontal="center" vertical="center"/>
      <protection locked="0"/>
    </xf>
    <xf numFmtId="49" fontId="23" fillId="14" borderId="5" xfId="0" applyNumberFormat="1" applyFont="1" applyFill="1" applyBorder="1" applyAlignment="1">
      <alignment horizontal="center" vertical="center"/>
    </xf>
    <xf numFmtId="179" fontId="27" fillId="16" borderId="5" xfId="3" applyNumberFormat="1" applyFont="1" applyFill="1" applyBorder="1" applyAlignment="1" applyProtection="1">
      <alignment horizontal="center" vertical="center"/>
      <protection locked="0"/>
    </xf>
    <xf numFmtId="179" fontId="29" fillId="14" borderId="5" xfId="2" applyNumberFormat="1" applyFont="1" applyFill="1" applyBorder="1" applyAlignment="1" applyProtection="1">
      <alignment horizontal="left" wrapText="1"/>
      <protection locked="0"/>
    </xf>
    <xf numFmtId="185" fontId="29" fillId="14" borderId="5" xfId="2" applyNumberFormat="1" applyFont="1" applyFill="1" applyBorder="1" applyAlignment="1">
      <alignment horizontal="right" wrapText="1"/>
    </xf>
    <xf numFmtId="179" fontId="29" fillId="14" borderId="5" xfId="2" applyNumberFormat="1" applyFont="1" applyFill="1" applyBorder="1" applyAlignment="1">
      <alignment horizontal="right" wrapText="1"/>
    </xf>
    <xf numFmtId="179" fontId="30" fillId="19" borderId="5" xfId="0" applyNumberFormat="1" applyFont="1" applyFill="1" applyBorder="1" applyAlignment="1">
      <alignment horizontal="center" wrapText="1"/>
    </xf>
    <xf numFmtId="179" fontId="29" fillId="18" borderId="5" xfId="2" applyNumberFormat="1" applyFont="1" applyFill="1" applyBorder="1" applyAlignment="1">
      <alignment horizontal="center" wrapText="1"/>
    </xf>
    <xf numFmtId="179" fontId="29" fillId="6" borderId="5" xfId="0" applyNumberFormat="1" applyFont="1" applyFill="1" applyBorder="1" applyAlignment="1" applyProtection="1">
      <alignment horizontal="left"/>
      <protection locked="0"/>
    </xf>
    <xf numFmtId="185" fontId="29" fillId="6" borderId="5" xfId="0" applyNumberFormat="1" applyFont="1" applyFill="1" applyBorder="1" applyAlignment="1">
      <alignment horizontal="right"/>
    </xf>
    <xf numFmtId="179" fontId="29" fillId="6" borderId="5" xfId="0" applyNumberFormat="1" applyFont="1" applyFill="1" applyBorder="1" applyAlignment="1">
      <alignment horizontal="right"/>
    </xf>
    <xf numFmtId="179" fontId="30" fillId="6" borderId="5" xfId="0" applyNumberFormat="1" applyFont="1" applyFill="1" applyBorder="1" applyAlignment="1">
      <alignment horizontal="center" wrapText="1"/>
    </xf>
    <xf numFmtId="179" fontId="29" fillId="6" borderId="5" xfId="2" applyNumberFormat="1" applyFont="1" applyFill="1" applyBorder="1" applyAlignment="1">
      <alignment horizontal="right" wrapText="1"/>
    </xf>
    <xf numFmtId="179" fontId="19" fillId="0" borderId="5" xfId="0" applyNumberFormat="1" applyFont="1" applyFill="1" applyBorder="1" applyAlignment="1" applyProtection="1">
      <alignment horizontal="left" vertical="center"/>
      <protection locked="0"/>
    </xf>
    <xf numFmtId="185" fontId="19" fillId="0" borderId="5" xfId="0" applyNumberFormat="1" applyFont="1" applyFill="1" applyBorder="1" applyAlignment="1">
      <alignment horizontal="right" vertical="center"/>
    </xf>
    <xf numFmtId="179" fontId="19" fillId="0" borderId="5" xfId="0" applyNumberFormat="1" applyFont="1" applyFill="1" applyBorder="1" applyAlignment="1">
      <alignment horizontal="right" vertical="center"/>
    </xf>
    <xf numFmtId="179" fontId="30" fillId="0" borderId="5" xfId="0" applyNumberFormat="1" applyFont="1" applyFill="1" applyBorder="1" applyAlignment="1">
      <alignment horizontal="center" wrapText="1"/>
    </xf>
    <xf numFmtId="179" fontId="29" fillId="0" borderId="5" xfId="2" applyNumberFormat="1" applyFont="1" applyFill="1" applyBorder="1" applyAlignment="1">
      <alignment horizontal="right" wrapText="1"/>
    </xf>
    <xf numFmtId="179" fontId="29" fillId="0" borderId="5" xfId="0" applyNumberFormat="1" applyFont="1" applyFill="1" applyBorder="1" applyAlignment="1" applyProtection="1">
      <alignment horizontal="left"/>
      <protection locked="0"/>
    </xf>
    <xf numFmtId="185" fontId="29" fillId="0" borderId="5" xfId="0" applyNumberFormat="1" applyFont="1" applyFill="1" applyBorder="1" applyAlignment="1">
      <alignment horizontal="right"/>
    </xf>
    <xf numFmtId="179" fontId="29" fillId="0" borderId="5" xfId="0" applyNumberFormat="1" applyFont="1" applyFill="1" applyBorder="1" applyAlignment="1">
      <alignment horizontal="right"/>
    </xf>
    <xf numFmtId="179" fontId="28" fillId="0" borderId="5" xfId="0" applyNumberFormat="1" applyFont="1" applyFill="1" applyBorder="1" applyAlignment="1" applyProtection="1">
      <alignment horizontal="left"/>
      <protection locked="0"/>
    </xf>
    <xf numFmtId="179" fontId="31" fillId="0" borderId="5" xfId="0" applyNumberFormat="1" applyFont="1" applyFill="1" applyBorder="1" applyAlignment="1" applyProtection="1">
      <alignment horizontal="left"/>
      <protection locked="0"/>
    </xf>
    <xf numFmtId="185" fontId="31" fillId="0" borderId="5" xfId="0" applyNumberFormat="1" applyFont="1" applyFill="1" applyBorder="1" applyAlignment="1">
      <alignment horizontal="right"/>
    </xf>
    <xf numFmtId="179" fontId="31" fillId="0" borderId="5" xfId="0" applyNumberFormat="1" applyFont="1" applyFill="1" applyBorder="1" applyAlignment="1">
      <alignment horizontal="right"/>
    </xf>
    <xf numFmtId="179" fontId="32" fillId="0" borderId="5" xfId="0" applyNumberFormat="1" applyFont="1" applyFill="1" applyBorder="1" applyAlignment="1">
      <alignment horizontal="center" wrapText="1"/>
    </xf>
    <xf numFmtId="185" fontId="28" fillId="0" borderId="5" xfId="0" applyNumberFormat="1" applyFont="1" applyFill="1" applyBorder="1" applyAlignment="1">
      <alignment horizontal="right"/>
    </xf>
    <xf numFmtId="179" fontId="28" fillId="0" borderId="5" xfId="0" applyNumberFormat="1" applyFont="1" applyFill="1" applyBorder="1" applyAlignment="1">
      <alignment horizontal="right"/>
    </xf>
    <xf numFmtId="179" fontId="33" fillId="0" borderId="5" xfId="0" applyNumberFormat="1" applyFont="1" applyFill="1" applyBorder="1" applyAlignment="1" applyProtection="1">
      <alignment horizontal="left"/>
      <protection locked="0"/>
    </xf>
    <xf numFmtId="185" fontId="28" fillId="6" borderId="5" xfId="0" applyNumberFormat="1" applyFont="1" applyFill="1" applyBorder="1" applyAlignment="1">
      <alignment horizontal="right"/>
    </xf>
    <xf numFmtId="179" fontId="28" fillId="6" borderId="5" xfId="0" applyNumberFormat="1" applyFont="1" applyFill="1" applyBorder="1" applyAlignment="1">
      <alignment horizontal="right"/>
    </xf>
    <xf numFmtId="185" fontId="33" fillId="0" borderId="5" xfId="0" applyNumberFormat="1" applyFont="1" applyFill="1" applyBorder="1" applyAlignment="1">
      <alignment horizontal="right"/>
    </xf>
    <xf numFmtId="179" fontId="33" fillId="0" borderId="5" xfId="0" applyNumberFormat="1" applyFont="1" applyFill="1" applyBorder="1" applyAlignment="1">
      <alignment horizontal="right"/>
    </xf>
    <xf numFmtId="179" fontId="34" fillId="0" borderId="5" xfId="0" applyNumberFormat="1" applyFont="1" applyFill="1" applyBorder="1" applyAlignment="1">
      <alignment horizontal="center" wrapText="1"/>
    </xf>
    <xf numFmtId="179" fontId="28" fillId="0" borderId="5" xfId="2" applyNumberFormat="1" applyFont="1" applyFill="1" applyBorder="1" applyAlignment="1">
      <alignment horizontal="right" wrapText="1"/>
    </xf>
    <xf numFmtId="179" fontId="31" fillId="6" borderId="5" xfId="0" applyNumberFormat="1" applyFont="1" applyFill="1" applyBorder="1" applyAlignment="1" applyProtection="1">
      <alignment horizontal="left"/>
      <protection locked="0"/>
    </xf>
    <xf numFmtId="185" fontId="31" fillId="6" borderId="5" xfId="0" applyNumberFormat="1" applyFont="1" applyFill="1" applyBorder="1" applyAlignment="1">
      <alignment horizontal="right"/>
    </xf>
    <xf numFmtId="179" fontId="31" fillId="6" borderId="5" xfId="0" applyNumberFormat="1" applyFont="1" applyFill="1" applyBorder="1" applyAlignment="1">
      <alignment horizontal="right"/>
    </xf>
    <xf numFmtId="179" fontId="32" fillId="6" borderId="5" xfId="0" applyNumberFormat="1" applyFont="1" applyFill="1" applyBorder="1" applyAlignment="1">
      <alignment horizontal="center" wrapText="1"/>
    </xf>
    <xf numFmtId="179" fontId="33" fillId="20" borderId="5" xfId="0" applyNumberFormat="1" applyFont="1" applyFill="1" applyBorder="1" applyAlignment="1" applyProtection="1">
      <alignment horizontal="left"/>
      <protection locked="0"/>
    </xf>
    <xf numFmtId="179" fontId="31" fillId="20" borderId="5" xfId="0" applyNumberFormat="1" applyFont="1" applyFill="1" applyBorder="1" applyAlignment="1">
      <alignment horizontal="right"/>
    </xf>
    <xf numFmtId="179" fontId="32" fillId="20" borderId="5" xfId="0" applyNumberFormat="1" applyFont="1" applyFill="1" applyBorder="1" applyAlignment="1">
      <alignment horizontal="center" wrapText="1"/>
    </xf>
    <xf numFmtId="179" fontId="29" fillId="20" borderId="5" xfId="2" applyNumberFormat="1" applyFont="1" applyFill="1" applyBorder="1" applyAlignment="1">
      <alignment horizontal="right" wrapText="1"/>
    </xf>
    <xf numFmtId="179" fontId="31" fillId="0" borderId="0" xfId="0" applyNumberFormat="1" applyFont="1" applyFill="1" applyBorder="1" applyAlignment="1" applyProtection="1">
      <alignment horizontal="left"/>
      <protection locked="0"/>
    </xf>
    <xf numFmtId="179" fontId="9" fillId="0" borderId="0" xfId="0" applyNumberFormat="1" applyFont="1" applyFill="1" applyAlignment="1" applyProtection="1">
      <alignment horizontal="left" vertical="center"/>
      <protection locked="0"/>
    </xf>
    <xf numFmtId="185" fontId="0" fillId="0" borderId="0" xfId="0" applyNumberFormat="1"/>
    <xf numFmtId="179" fontId="9" fillId="0" borderId="0" xfId="0" applyNumberFormat="1" applyFont="1" applyAlignment="1" applyProtection="1">
      <alignment horizontal="left" vertical="center"/>
      <protection locked="0"/>
    </xf>
    <xf numFmtId="179" fontId="27" fillId="9" borderId="0" xfId="0" applyNumberFormat="1" applyFont="1" applyFill="1" applyAlignment="1" applyProtection="1">
      <alignment horizontal="left" vertical="center"/>
      <protection locked="0"/>
    </xf>
    <xf numFmtId="179" fontId="31" fillId="14" borderId="0" xfId="2" applyNumberFormat="1" applyFont="1" applyFill="1" applyBorder="1" applyAlignment="1" applyProtection="1">
      <alignment horizontal="left" wrapText="1"/>
      <protection locked="0"/>
    </xf>
    <xf numFmtId="185" fontId="29" fillId="21" borderId="0" xfId="2" applyNumberFormat="1" applyFont="1" applyFill="1" applyBorder="1" applyAlignment="1">
      <alignment horizontal="right" wrapText="1"/>
    </xf>
    <xf numFmtId="179" fontId="29" fillId="21" borderId="0" xfId="2" applyNumberFormat="1" applyFont="1" applyFill="1" applyBorder="1" applyAlignment="1">
      <alignment horizontal="right" wrapText="1"/>
    </xf>
    <xf numFmtId="179" fontId="29" fillId="21" borderId="0" xfId="2" applyNumberFormat="1" applyFont="1" applyFill="1" applyBorder="1" applyAlignment="1">
      <alignment horizontal="center" vertical="center" wrapText="1"/>
    </xf>
    <xf numFmtId="179" fontId="29" fillId="9" borderId="0" xfId="2" applyNumberFormat="1" applyFont="1" applyFill="1" applyBorder="1" applyAlignment="1">
      <alignment horizontal="right" wrapText="1"/>
    </xf>
    <xf numFmtId="0" fontId="35" fillId="21" borderId="0" xfId="0" applyFont="1" applyFill="1" applyAlignment="1">
      <alignment horizontal="center" vertical="center"/>
    </xf>
    <xf numFmtId="179" fontId="29" fillId="21" borderId="0" xfId="2" applyNumberFormat="1" applyFont="1" applyFill="1" applyBorder="1" applyAlignment="1">
      <alignment horizontal="center" wrapText="1"/>
    </xf>
    <xf numFmtId="179" fontId="31" fillId="17" borderId="35" xfId="0" applyNumberFormat="1" applyFont="1" applyFill="1" applyBorder="1" applyAlignment="1" applyProtection="1">
      <alignment horizontal="left"/>
      <protection hidden="1"/>
    </xf>
    <xf numFmtId="185" fontId="29" fillId="6" borderId="0" xfId="0" applyNumberFormat="1" applyFont="1" applyFill="1" applyBorder="1" applyAlignment="1">
      <alignment horizontal="right"/>
    </xf>
    <xf numFmtId="179" fontId="29" fillId="6" borderId="0" xfId="0" applyNumberFormat="1" applyFont="1" applyFill="1" applyBorder="1" applyAlignment="1">
      <alignment horizontal="right"/>
    </xf>
    <xf numFmtId="179" fontId="29" fillId="6" borderId="0" xfId="2" applyNumberFormat="1" applyFont="1" applyFill="1" applyBorder="1" applyAlignment="1">
      <alignment horizontal="center" vertical="center" wrapText="1"/>
    </xf>
    <xf numFmtId="179" fontId="29" fillId="6" borderId="0" xfId="0" applyNumberFormat="1" applyFont="1" applyFill="1" applyBorder="1" applyAlignment="1">
      <alignment horizontal="center" vertical="center"/>
    </xf>
    <xf numFmtId="179" fontId="29" fillId="18" borderId="0" xfId="2" applyNumberFormat="1" applyFont="1" applyFill="1" applyBorder="1" applyAlignment="1">
      <alignment horizontal="center" wrapText="1"/>
    </xf>
    <xf numFmtId="179" fontId="19" fillId="0" borderId="18" xfId="0" applyNumberFormat="1" applyFont="1" applyBorder="1" applyAlignment="1" applyProtection="1">
      <alignment horizontal="left" vertical="center"/>
      <protection hidden="1"/>
    </xf>
    <xf numFmtId="185" fontId="19" fillId="0" borderId="0" xfId="0" applyNumberFormat="1" applyFont="1" applyFill="1" applyBorder="1" applyAlignment="1">
      <alignment horizontal="right" vertical="center"/>
    </xf>
    <xf numFmtId="179" fontId="19" fillId="0" borderId="0" xfId="0" applyNumberFormat="1" applyFont="1" applyFill="1" applyBorder="1" applyAlignment="1">
      <alignment horizontal="right" vertical="center"/>
    </xf>
    <xf numFmtId="179" fontId="19" fillId="0" borderId="0" xfId="0" applyNumberFormat="1" applyFont="1" applyFill="1" applyBorder="1" applyAlignment="1">
      <alignment horizontal="center" vertical="center"/>
    </xf>
    <xf numFmtId="179" fontId="29" fillId="0" borderId="0" xfId="2" applyNumberFormat="1" applyFont="1" applyFill="1" applyBorder="1" applyAlignment="1">
      <alignment horizontal="center" vertical="center" wrapText="1"/>
    </xf>
    <xf numFmtId="185" fontId="29" fillId="0" borderId="0" xfId="0" applyNumberFormat="1" applyFont="1" applyFill="1" applyBorder="1" applyAlignment="1">
      <alignment horizontal="right"/>
    </xf>
    <xf numFmtId="179" fontId="29" fillId="0" borderId="0" xfId="0" applyNumberFormat="1" applyFont="1" applyFill="1" applyBorder="1" applyAlignment="1">
      <alignment horizontal="right"/>
    </xf>
    <xf numFmtId="179" fontId="29" fillId="0" borderId="0" xfId="0" applyNumberFormat="1" applyFont="1" applyFill="1" applyBorder="1" applyAlignment="1">
      <alignment horizontal="center" vertical="center"/>
    </xf>
    <xf numFmtId="179" fontId="33" fillId="17" borderId="35" xfId="0" applyNumberFormat="1" applyFont="1" applyFill="1" applyBorder="1" applyAlignment="1" applyProtection="1">
      <alignment horizontal="left"/>
      <protection hidden="1"/>
    </xf>
    <xf numFmtId="179" fontId="29" fillId="9" borderId="0" xfId="2" applyNumberFormat="1" applyFont="1" applyFill="1" applyBorder="1" applyAlignment="1">
      <alignment horizontal="center" vertical="center" wrapText="1"/>
    </xf>
    <xf numFmtId="185" fontId="31" fillId="0" borderId="0" xfId="0" applyNumberFormat="1" applyFont="1" applyFill="1" applyBorder="1" applyAlignment="1">
      <alignment horizontal="right"/>
    </xf>
    <xf numFmtId="179" fontId="31" fillId="0" borderId="0" xfId="0" applyNumberFormat="1" applyFont="1" applyFill="1" applyBorder="1" applyAlignment="1">
      <alignment horizontal="right"/>
    </xf>
    <xf numFmtId="179" fontId="31" fillId="0" borderId="0" xfId="0" applyNumberFormat="1" applyFont="1" applyFill="1" applyBorder="1" applyAlignment="1">
      <alignment horizontal="center" vertical="center"/>
    </xf>
    <xf numFmtId="185" fontId="28" fillId="0" borderId="0" xfId="0" applyNumberFormat="1" applyFont="1" applyFill="1" applyBorder="1" applyAlignment="1">
      <alignment horizontal="right"/>
    </xf>
    <xf numFmtId="179" fontId="28" fillId="0" borderId="0" xfId="0" applyNumberFormat="1" applyFont="1" applyFill="1" applyBorder="1" applyAlignment="1">
      <alignment horizontal="right"/>
    </xf>
    <xf numFmtId="179" fontId="28" fillId="0" borderId="0" xfId="0" applyNumberFormat="1" applyFont="1" applyFill="1" applyBorder="1" applyAlignment="1">
      <alignment horizontal="center" vertical="center"/>
    </xf>
    <xf numFmtId="179" fontId="31" fillId="14" borderId="35" xfId="0" applyNumberFormat="1" applyFont="1" applyFill="1" applyBorder="1" applyAlignment="1" applyProtection="1">
      <alignment horizontal="left"/>
      <protection hidden="1"/>
    </xf>
    <xf numFmtId="179" fontId="30" fillId="6" borderId="0" xfId="0" applyNumberFormat="1" applyFont="1" applyFill="1" applyBorder="1" applyAlignment="1">
      <alignment horizontal="center" vertical="center" wrapText="1"/>
    </xf>
    <xf numFmtId="185" fontId="28" fillId="6" borderId="0" xfId="0" applyNumberFormat="1" applyFont="1" applyFill="1" applyBorder="1" applyAlignment="1">
      <alignment horizontal="right"/>
    </xf>
    <xf numFmtId="179" fontId="28" fillId="6" borderId="0" xfId="0" applyNumberFormat="1" applyFont="1" applyFill="1" applyBorder="1" applyAlignment="1">
      <alignment horizontal="right"/>
    </xf>
    <xf numFmtId="179" fontId="28" fillId="6" borderId="0" xfId="0" applyNumberFormat="1" applyFont="1" applyFill="1" applyBorder="1" applyAlignment="1">
      <alignment horizontal="center" vertical="center"/>
    </xf>
    <xf numFmtId="185" fontId="33" fillId="0" borderId="0" xfId="0" applyNumberFormat="1" applyFont="1" applyFill="1" applyBorder="1" applyAlignment="1">
      <alignment horizontal="right"/>
    </xf>
    <xf numFmtId="179" fontId="33" fillId="0" borderId="0" xfId="0" applyNumberFormat="1" applyFont="1" applyFill="1" applyBorder="1" applyAlignment="1">
      <alignment horizontal="right"/>
    </xf>
    <xf numFmtId="179" fontId="33" fillId="0" borderId="0" xfId="0" applyNumberFormat="1" applyFont="1" applyFill="1" applyBorder="1" applyAlignment="1">
      <alignment horizontal="center" vertical="center"/>
    </xf>
    <xf numFmtId="179" fontId="28" fillId="0" borderId="0" xfId="2" applyNumberFormat="1" applyFont="1" applyFill="1" applyBorder="1" applyAlignment="1">
      <alignment horizontal="center" vertical="center" wrapText="1"/>
    </xf>
    <xf numFmtId="185" fontId="31" fillId="6" borderId="0" xfId="0" applyNumberFormat="1" applyFont="1" applyFill="1" applyBorder="1" applyAlignment="1">
      <alignment horizontal="right"/>
    </xf>
    <xf numFmtId="179" fontId="31" fillId="6" borderId="0" xfId="0" applyNumberFormat="1" applyFont="1" applyFill="1" applyBorder="1" applyAlignment="1">
      <alignment horizontal="right"/>
    </xf>
    <xf numFmtId="179" fontId="31" fillId="6" borderId="0" xfId="0" applyNumberFormat="1" applyFont="1" applyFill="1" applyBorder="1" applyAlignment="1">
      <alignment horizontal="center" vertical="center"/>
    </xf>
    <xf numFmtId="179" fontId="31" fillId="18" borderId="0" xfId="0" applyNumberFormat="1" applyFont="1" applyFill="1" applyBorder="1" applyAlignment="1" applyProtection="1">
      <alignment horizontal="left"/>
      <protection hidden="1"/>
    </xf>
    <xf numFmtId="179" fontId="33" fillId="20" borderId="35" xfId="0" applyNumberFormat="1" applyFont="1" applyFill="1" applyBorder="1" applyAlignment="1" applyProtection="1">
      <alignment horizontal="left"/>
      <protection locked="0"/>
    </xf>
    <xf numFmtId="179" fontId="25" fillId="0" borderId="0" xfId="0" applyNumberFormat="1" applyFont="1" applyAlignment="1" applyProtection="1">
      <alignment horizontal="left" vertical="center"/>
      <protection locked="0"/>
    </xf>
    <xf numFmtId="179" fontId="29" fillId="18" borderId="5" xfId="0" applyNumberFormat="1" applyFont="1" applyFill="1" applyBorder="1" applyAlignment="1">
      <alignment horizontal="center"/>
    </xf>
    <xf numFmtId="179" fontId="19" fillId="18" borderId="5" xfId="0" applyNumberFormat="1" applyFont="1" applyFill="1" applyBorder="1" applyAlignment="1">
      <alignment horizontal="center" vertical="center"/>
    </xf>
    <xf numFmtId="179" fontId="31" fillId="18" borderId="5" xfId="0" applyNumberFormat="1" applyFont="1" applyFill="1" applyBorder="1" applyAlignment="1">
      <alignment horizontal="center"/>
    </xf>
    <xf numFmtId="179" fontId="28" fillId="18" borderId="5" xfId="0" applyNumberFormat="1" applyFont="1" applyFill="1" applyBorder="1" applyAlignment="1">
      <alignment horizontal="center"/>
    </xf>
    <xf numFmtId="179" fontId="33" fillId="18" borderId="5" xfId="0" applyNumberFormat="1" applyFont="1" applyFill="1" applyBorder="1" applyAlignment="1">
      <alignment horizontal="center"/>
    </xf>
    <xf numFmtId="179" fontId="29" fillId="18" borderId="0" xfId="0" applyNumberFormat="1" applyFont="1" applyFill="1" applyBorder="1" applyAlignment="1">
      <alignment horizontal="center"/>
    </xf>
    <xf numFmtId="179" fontId="19" fillId="18" borderId="0" xfId="0" applyNumberFormat="1" applyFont="1" applyFill="1" applyBorder="1" applyAlignment="1">
      <alignment horizontal="center" vertical="center"/>
    </xf>
    <xf numFmtId="179" fontId="31" fillId="18" borderId="0" xfId="0" applyNumberFormat="1" applyFont="1" applyFill="1" applyBorder="1" applyAlignment="1">
      <alignment horizontal="center"/>
    </xf>
    <xf numFmtId="179" fontId="28" fillId="18" borderId="0" xfId="0" applyNumberFormat="1" applyFont="1" applyFill="1" applyBorder="1" applyAlignment="1">
      <alignment horizontal="center"/>
    </xf>
    <xf numFmtId="179" fontId="33" fillId="18" borderId="0" xfId="0" applyNumberFormat="1" applyFont="1" applyFill="1" applyBorder="1" applyAlignment="1">
      <alignment horizontal="center"/>
    </xf>
    <xf numFmtId="179" fontId="29" fillId="20" borderId="5" xfId="2" applyNumberFormat="1" applyFont="1" applyFill="1" applyBorder="1" applyAlignment="1">
      <alignment horizontal="center" wrapText="1"/>
    </xf>
    <xf numFmtId="49" fontId="23" fillId="0" borderId="0" xfId="0" applyNumberFormat="1" applyFont="1" applyFill="1" applyBorder="1" applyAlignment="1">
      <alignment horizontal="center" vertical="center"/>
    </xf>
    <xf numFmtId="179" fontId="0" fillId="0" borderId="0" xfId="0" applyNumberFormat="1" applyFill="1" applyBorder="1"/>
    <xf numFmtId="179" fontId="29" fillId="14" borderId="0" xfId="2" applyNumberFormat="1" applyFont="1" applyFill="1" applyBorder="1" applyAlignment="1" applyProtection="1">
      <alignment horizontal="left" wrapText="1"/>
      <protection locked="0"/>
    </xf>
    <xf numFmtId="179" fontId="29" fillId="14" borderId="31" xfId="2" applyNumberFormat="1" applyFont="1" applyFill="1" applyBorder="1" applyAlignment="1" applyProtection="1">
      <alignment vertical="center" wrapText="1"/>
      <protection hidden="1"/>
    </xf>
    <xf numFmtId="179" fontId="29" fillId="17" borderId="35" xfId="0" applyNumberFormat="1" applyFont="1" applyFill="1" applyBorder="1" applyAlignment="1" applyProtection="1">
      <alignment horizontal="left"/>
      <protection hidden="1"/>
    </xf>
    <xf numFmtId="179" fontId="29" fillId="0" borderId="35" xfId="0" applyNumberFormat="1" applyFont="1" applyFill="1" applyBorder="1" applyAlignment="1" applyProtection="1">
      <alignment vertical="center"/>
      <protection hidden="1"/>
    </xf>
    <xf numFmtId="179" fontId="28" fillId="0" borderId="35" xfId="0" applyNumberFormat="1" applyFont="1" applyFill="1" applyBorder="1" applyAlignment="1" applyProtection="1">
      <alignment vertical="center"/>
      <protection hidden="1"/>
    </xf>
    <xf numFmtId="179" fontId="29" fillId="17" borderId="35" xfId="0" applyNumberFormat="1" applyFont="1" applyFill="1" applyBorder="1" applyAlignment="1" applyProtection="1">
      <alignment vertical="center"/>
      <protection hidden="1"/>
    </xf>
    <xf numFmtId="179" fontId="31" fillId="14" borderId="35" xfId="0" applyNumberFormat="1" applyFont="1" applyFill="1" applyBorder="1" applyAlignment="1" applyProtection="1">
      <alignment vertical="center"/>
      <protection hidden="1"/>
    </xf>
    <xf numFmtId="179" fontId="28" fillId="17" borderId="35" xfId="0" applyNumberFormat="1" applyFont="1" applyFill="1" applyBorder="1" applyAlignment="1" applyProtection="1">
      <alignment horizontal="left"/>
      <protection hidden="1"/>
    </xf>
    <xf numFmtId="179" fontId="28" fillId="17" borderId="35" xfId="0" applyNumberFormat="1" applyFont="1" applyFill="1" applyBorder="1" applyAlignment="1" applyProtection="1">
      <alignment vertical="center"/>
      <protection hidden="1"/>
    </xf>
    <xf numFmtId="179" fontId="31" fillId="18" borderId="0" xfId="0" applyNumberFormat="1" applyFont="1" applyFill="1" applyBorder="1" applyAlignment="1" applyProtection="1">
      <alignment vertical="center"/>
      <protection hidden="1"/>
    </xf>
    <xf numFmtId="43" fontId="0" fillId="0" borderId="0" xfId="0" applyNumberFormat="1"/>
    <xf numFmtId="179" fontId="0" fillId="0" borderId="0" xfId="0" applyNumberFormat="1"/>
    <xf numFmtId="0" fontId="2" fillId="2" borderId="0" xfId="0" applyFont="1" applyFill="1" applyBorder="1" applyAlignment="1">
      <alignment horizontal="right"/>
    </xf>
    <xf numFmtId="49" fontId="3" fillId="2" borderId="1" xfId="0" applyNumberFormat="1" applyFont="1" applyFill="1" applyBorder="1" applyAlignment="1">
      <alignment horizontal="left"/>
    </xf>
    <xf numFmtId="49" fontId="4" fillId="3" borderId="2" xfId="0" applyNumberFormat="1" applyFont="1" applyFill="1" applyBorder="1" applyAlignment="1">
      <alignment horizontal="center" vertical="center"/>
    </xf>
    <xf numFmtId="185" fontId="29" fillId="0" borderId="0" xfId="2" applyNumberFormat="1" applyFont="1" applyFill="1" applyBorder="1" applyAlignment="1">
      <alignment horizontal="center" vertical="center" wrapText="1"/>
    </xf>
    <xf numFmtId="43" fontId="16" fillId="0" borderId="15" xfId="1" applyFont="1" applyBorder="1" applyAlignment="1">
      <alignment horizontal="center" vertical="center"/>
    </xf>
    <xf numFmtId="43" fontId="16" fillId="0" borderId="36" xfId="1" applyFont="1" applyBorder="1" applyAlignment="1">
      <alignment vertical="center"/>
    </xf>
    <xf numFmtId="43" fontId="16" fillId="0" borderId="37" xfId="1" applyFont="1" applyBorder="1" applyAlignment="1">
      <alignment vertical="center"/>
    </xf>
    <xf numFmtId="43" fontId="16" fillId="12" borderId="36" xfId="1" applyFont="1" applyFill="1" applyBorder="1" applyAlignment="1">
      <alignment vertical="center"/>
    </xf>
    <xf numFmtId="43" fontId="16" fillId="11" borderId="37" xfId="1" applyFont="1" applyFill="1" applyBorder="1" applyAlignment="1">
      <alignment vertical="center"/>
    </xf>
    <xf numFmtId="43" fontId="16" fillId="11" borderId="36" xfId="1" applyFont="1" applyFill="1" applyBorder="1">
      <alignment vertical="center"/>
    </xf>
    <xf numFmtId="43" fontId="16" fillId="12" borderId="36" xfId="1" applyFont="1" applyFill="1" applyBorder="1">
      <alignment vertical="center"/>
    </xf>
    <xf numFmtId="43" fontId="16" fillId="0" borderId="36" xfId="1" applyFont="1" applyBorder="1">
      <alignment vertical="center"/>
    </xf>
    <xf numFmtId="43" fontId="16" fillId="11" borderId="36" xfId="1" applyFont="1" applyFill="1" applyBorder="1" applyAlignment="1">
      <alignment horizontal="right" vertical="center"/>
    </xf>
    <xf numFmtId="43" fontId="17" fillId="13" borderId="36" xfId="1" applyFont="1" applyFill="1" applyBorder="1" applyAlignment="1"/>
    <xf numFmtId="43" fontId="18" fillId="0" borderId="36" xfId="1" applyFont="1" applyBorder="1" applyProtection="1">
      <alignment vertical="center"/>
      <protection locked="0"/>
    </xf>
    <xf numFmtId="43" fontId="17" fillId="0" borderId="36" xfId="1" applyFont="1" applyBorder="1" applyAlignment="1">
      <alignment vertical="center" shrinkToFit="1"/>
    </xf>
    <xf numFmtId="43" fontId="16" fillId="0" borderId="36" xfId="1" applyFont="1" applyBorder="1" applyAlignment="1">
      <alignment horizontal="center" vertical="center"/>
    </xf>
    <xf numFmtId="43" fontId="16" fillId="0" borderId="36" xfId="1" applyFont="1" applyBorder="1" applyAlignment="1"/>
    <xf numFmtId="43" fontId="16" fillId="11" borderId="36" xfId="1" applyFont="1" applyFill="1" applyBorder="1" applyAlignment="1">
      <alignment vertical="center"/>
    </xf>
    <xf numFmtId="57" fontId="17" fillId="0" borderId="0" xfId="1" applyNumberFormat="1" applyFont="1" applyAlignment="1">
      <alignment horizontal="center"/>
    </xf>
    <xf numFmtId="43" fontId="17" fillId="0" borderId="0" xfId="1" applyNumberFormat="1" applyFont="1" applyAlignment="1">
      <alignment horizontal="right"/>
    </xf>
    <xf numFmtId="43" fontId="17" fillId="0" borderId="17" xfId="1" applyNumberFormat="1" applyFont="1" applyBorder="1" applyAlignment="1">
      <alignment horizontal="right"/>
    </xf>
    <xf numFmtId="43" fontId="17" fillId="0" borderId="15" xfId="1" applyNumberFormat="1" applyFont="1" applyBorder="1" applyAlignment="1">
      <alignment horizontal="right" vertical="center" wrapText="1"/>
    </xf>
    <xf numFmtId="43" fontId="17" fillId="0" borderId="15" xfId="1" applyNumberFormat="1" applyFont="1" applyBorder="1" applyAlignment="1">
      <alignment horizontal="center"/>
    </xf>
    <xf numFmtId="43" fontId="17" fillId="0" borderId="15" xfId="1" applyNumberFormat="1" applyFont="1" applyBorder="1" applyAlignment="1">
      <alignment horizontal="right"/>
    </xf>
    <xf numFmtId="43" fontId="17" fillId="0" borderId="26" xfId="1" applyNumberFormat="1" applyFont="1" applyBorder="1" applyAlignment="1">
      <alignment horizontal="right"/>
    </xf>
    <xf numFmtId="43" fontId="17" fillId="0" borderId="37" xfId="1" applyNumberFormat="1" applyFont="1" applyBorder="1" applyAlignment="1">
      <alignment horizontal="center"/>
    </xf>
    <xf numFmtId="43" fontId="17" fillId="0" borderId="36" xfId="1" applyNumberFormat="1" applyFont="1" applyBorder="1" applyAlignment="1">
      <alignment horizontal="right"/>
    </xf>
    <xf numFmtId="43" fontId="17" fillId="22" borderId="37" xfId="1" applyNumberFormat="1" applyFont="1" applyFill="1" applyBorder="1" applyAlignment="1">
      <alignment horizontal="center"/>
    </xf>
    <xf numFmtId="43" fontId="17" fillId="22" borderId="36" xfId="1" applyNumberFormat="1" applyFont="1" applyFill="1" applyBorder="1" applyAlignment="1">
      <alignment horizontal="right"/>
    </xf>
    <xf numFmtId="43" fontId="17" fillId="22" borderId="0" xfId="1" applyNumberFormat="1" applyFont="1" applyFill="1" applyAlignment="1">
      <alignment horizontal="right"/>
    </xf>
    <xf numFmtId="43" fontId="17" fillId="12" borderId="22" xfId="1" applyNumberFormat="1" applyFont="1" applyFill="1" applyBorder="1" applyAlignment="1">
      <alignment horizontal="center"/>
    </xf>
    <xf numFmtId="43" fontId="17" fillId="12" borderId="27" xfId="1" applyNumberFormat="1" applyFont="1" applyFill="1" applyBorder="1" applyAlignment="1">
      <alignment horizontal="right"/>
    </xf>
    <xf numFmtId="43" fontId="17" fillId="12" borderId="0" xfId="1" applyNumberFormat="1" applyFont="1" applyFill="1" applyAlignment="1">
      <alignment horizontal="right"/>
    </xf>
    <xf numFmtId="43" fontId="17" fillId="22" borderId="23" xfId="1" applyNumberFormat="1" applyFont="1" applyFill="1" applyBorder="1" applyAlignment="1">
      <alignment horizontal="center"/>
    </xf>
    <xf numFmtId="43" fontId="17" fillId="22" borderId="21" xfId="1" applyNumberFormat="1" applyFont="1" applyFill="1" applyBorder="1" applyAlignment="1">
      <alignment horizontal="right"/>
    </xf>
    <xf numFmtId="43" fontId="17" fillId="22" borderId="20" xfId="1" applyNumberFormat="1" applyFont="1" applyFill="1" applyBorder="1" applyAlignment="1">
      <alignment horizontal="right"/>
    </xf>
    <xf numFmtId="43" fontId="17" fillId="0" borderId="0" xfId="1" applyNumberFormat="1" applyFont="1" applyAlignment="1">
      <alignment horizontal="center"/>
    </xf>
    <xf numFmtId="43" fontId="17" fillId="0" borderId="25" xfId="1" applyNumberFormat="1" applyFont="1" applyBorder="1" applyAlignment="1">
      <alignment horizontal="right"/>
    </xf>
    <xf numFmtId="43" fontId="17" fillId="0" borderId="0" xfId="1" applyNumberFormat="1" applyFont="1" applyBorder="1" applyAlignment="1">
      <alignment horizontal="right"/>
    </xf>
    <xf numFmtId="43" fontId="17" fillId="0" borderId="24" xfId="1" applyNumberFormat="1" applyFont="1" applyBorder="1" applyAlignment="1">
      <alignment horizontal="right"/>
    </xf>
    <xf numFmtId="43" fontId="17" fillId="0" borderId="38" xfId="1" applyNumberFormat="1" applyFont="1" applyBorder="1" applyAlignment="1">
      <alignment horizontal="right"/>
    </xf>
    <xf numFmtId="43" fontId="17" fillId="12" borderId="37" xfId="1" applyNumberFormat="1" applyFont="1" applyFill="1" applyBorder="1" applyAlignment="1">
      <alignment horizontal="center"/>
    </xf>
    <xf numFmtId="43" fontId="17" fillId="12" borderId="36" xfId="1" applyNumberFormat="1" applyFont="1" applyFill="1" applyBorder="1" applyAlignment="1">
      <alignment horizontal="right"/>
    </xf>
    <xf numFmtId="43" fontId="17" fillId="12" borderId="38" xfId="1" applyNumberFormat="1" applyFont="1" applyFill="1" applyBorder="1" applyAlignment="1">
      <alignment horizontal="right"/>
    </xf>
    <xf numFmtId="43" fontId="17" fillId="11" borderId="37" xfId="1" applyNumberFormat="1" applyFont="1" applyFill="1" applyBorder="1" applyAlignment="1">
      <alignment horizontal="center"/>
    </xf>
    <xf numFmtId="43" fontId="17" fillId="11" borderId="36" xfId="1" applyNumberFormat="1" applyFont="1" applyFill="1" applyBorder="1" applyAlignment="1">
      <alignment horizontal="right"/>
    </xf>
    <xf numFmtId="43" fontId="17" fillId="11" borderId="0" xfId="1" applyNumberFormat="1" applyFont="1" applyFill="1" applyAlignment="1">
      <alignment horizontal="right"/>
    </xf>
    <xf numFmtId="43" fontId="17" fillId="0" borderId="27" xfId="1" applyNumberFormat="1" applyFont="1" applyBorder="1" applyAlignment="1">
      <alignment horizontal="right"/>
    </xf>
    <xf numFmtId="43" fontId="17" fillId="11" borderId="21" xfId="1" applyNumberFormat="1" applyFont="1" applyFill="1" applyBorder="1" applyAlignment="1">
      <alignment horizontal="right"/>
    </xf>
    <xf numFmtId="49" fontId="22" fillId="0" borderId="0" xfId="0" applyNumberFormat="1" applyFont="1" applyBorder="1" applyAlignment="1">
      <alignment horizontal="left" vertical="center"/>
    </xf>
    <xf numFmtId="49" fontId="2" fillId="0" borderId="0" xfId="0" applyNumberFormat="1" applyFont="1" applyBorder="1" applyAlignment="1">
      <alignment horizontal="left" vertical="center"/>
    </xf>
    <xf numFmtId="49" fontId="21" fillId="0" borderId="0" xfId="0" applyNumberFormat="1" applyFont="1" applyBorder="1" applyAlignment="1">
      <alignment vertical="center"/>
    </xf>
    <xf numFmtId="49" fontId="22" fillId="0" borderId="0" xfId="0" applyNumberFormat="1" applyFont="1" applyBorder="1" applyAlignment="1">
      <alignment vertical="center"/>
    </xf>
    <xf numFmtId="186" fontId="0" fillId="0" borderId="0" xfId="0" applyNumberFormat="1"/>
    <xf numFmtId="43" fontId="25" fillId="0" borderId="0" xfId="0" applyNumberFormat="1" applyFont="1" applyAlignment="1">
      <alignment vertical="center"/>
    </xf>
    <xf numFmtId="181" fontId="28" fillId="0" borderId="0" xfId="0" applyNumberFormat="1" applyFont="1" applyFill="1" applyBorder="1" applyAlignment="1">
      <alignment horizontal="right"/>
    </xf>
    <xf numFmtId="187" fontId="0" fillId="0" borderId="0" xfId="0" applyNumberFormat="1"/>
    <xf numFmtId="185" fontId="31" fillId="18" borderId="0" xfId="0" applyNumberFormat="1" applyFont="1" applyFill="1" applyBorder="1" applyAlignment="1" applyProtection="1">
      <alignment vertical="center"/>
      <protection hidden="1"/>
    </xf>
    <xf numFmtId="185" fontId="0" fillId="0" borderId="0" xfId="0" applyNumberFormat="1" applyFill="1"/>
    <xf numFmtId="0" fontId="0" fillId="0" borderId="0" xfId="0" applyFill="1"/>
    <xf numFmtId="0" fontId="0" fillId="9" borderId="6" xfId="0" applyFont="1" applyFill="1" applyBorder="1" applyAlignment="1"/>
    <xf numFmtId="0" fontId="0" fillId="9" borderId="6" xfId="0" applyFill="1" applyBorder="1" applyAlignment="1"/>
    <xf numFmtId="0" fontId="42" fillId="9" borderId="6" xfId="0" applyFont="1" applyFill="1" applyBorder="1" applyAlignment="1"/>
    <xf numFmtId="0" fontId="37" fillId="23" borderId="0" xfId="0" applyFont="1" applyFill="1" applyAlignment="1">
      <alignment horizontal="center" vertical="center"/>
    </xf>
    <xf numFmtId="0" fontId="37" fillId="0" borderId="6" xfId="0" applyFont="1" applyBorder="1" applyAlignment="1">
      <alignment vertical="center"/>
    </xf>
    <xf numFmtId="0" fontId="37" fillId="0" borderId="6" xfId="0" applyFont="1" applyBorder="1"/>
    <xf numFmtId="0" fontId="0" fillId="0" borderId="6" xfId="0" applyBorder="1" applyAlignment="1">
      <alignment vertical="center"/>
    </xf>
    <xf numFmtId="0" fontId="0" fillId="0" borderId="6" xfId="0" applyBorder="1"/>
    <xf numFmtId="179" fontId="31" fillId="0" borderId="0" xfId="0" applyNumberFormat="1" applyFont="1" applyFill="1" applyBorder="1" applyAlignment="1" applyProtection="1">
      <alignment horizontal="left"/>
      <protection hidden="1"/>
    </xf>
    <xf numFmtId="179" fontId="31" fillId="0" borderId="0" xfId="0" applyNumberFormat="1" applyFont="1" applyFill="1" applyBorder="1" applyAlignment="1" applyProtection="1">
      <alignment vertical="center"/>
      <protection hidden="1"/>
    </xf>
    <xf numFmtId="0" fontId="0" fillId="18" borderId="0" xfId="0" applyFill="1"/>
    <xf numFmtId="1" fontId="43" fillId="18" borderId="0" xfId="0" applyNumberFormat="1" applyFont="1" applyFill="1"/>
    <xf numFmtId="0" fontId="0" fillId="0" borderId="0" xfId="0" applyFill="1" applyAlignment="1">
      <alignment vertical="center"/>
    </xf>
    <xf numFmtId="188" fontId="0" fillId="0" borderId="0" xfId="0" applyNumberFormat="1"/>
    <xf numFmtId="0" fontId="46" fillId="15" borderId="6" xfId="0" applyNumberFormat="1" applyFont="1" applyFill="1" applyBorder="1" applyAlignment="1">
      <alignment horizontal="center" vertical="center" wrapText="1"/>
    </xf>
    <xf numFmtId="188" fontId="46" fillId="15" borderId="6" xfId="0" applyNumberFormat="1" applyFont="1" applyFill="1" applyBorder="1" applyAlignment="1">
      <alignment horizontal="center" vertical="center" wrapText="1"/>
    </xf>
    <xf numFmtId="49" fontId="36" fillId="24" borderId="6" xfId="5" applyNumberFormat="1" applyFont="1" applyFill="1" applyBorder="1" applyAlignment="1">
      <alignment horizontal="center" vertical="center" shrinkToFit="1"/>
    </xf>
    <xf numFmtId="188" fontId="47" fillId="24" borderId="6" xfId="4" applyNumberFormat="1" applyFont="1" applyFill="1" applyBorder="1" applyAlignment="1">
      <alignment horizontal="center" vertical="center" shrinkToFit="1"/>
    </xf>
    <xf numFmtId="182" fontId="47" fillId="24" borderId="6" xfId="4" applyNumberFormat="1" applyFont="1" applyFill="1" applyBorder="1" applyAlignment="1">
      <alignment horizontal="center" vertical="center" shrinkToFit="1"/>
    </xf>
    <xf numFmtId="0" fontId="48" fillId="15" borderId="6" xfId="4" applyFont="1" applyFill="1" applyBorder="1" applyAlignment="1">
      <alignment horizontal="center" vertical="center"/>
    </xf>
    <xf numFmtId="188" fontId="48" fillId="15" borderId="6" xfId="4" applyNumberFormat="1" applyFont="1" applyFill="1" applyBorder="1" applyAlignment="1">
      <alignment horizontal="center" vertical="center"/>
    </xf>
    <xf numFmtId="188" fontId="47" fillId="15" borderId="6" xfId="4" applyNumberFormat="1" applyFont="1" applyFill="1" applyBorder="1" applyAlignment="1">
      <alignment horizontal="center" vertical="center"/>
    </xf>
    <xf numFmtId="182" fontId="47" fillId="15" borderId="6" xfId="4" applyNumberFormat="1" applyFont="1" applyFill="1" applyBorder="1" applyAlignment="1">
      <alignment horizontal="center" vertical="center"/>
    </xf>
    <xf numFmtId="182" fontId="49" fillId="24" borderId="6" xfId="6" applyNumberFormat="1" applyFont="1" applyFill="1" applyBorder="1" applyAlignment="1">
      <alignment horizontal="center" vertical="center" shrinkToFit="1"/>
    </xf>
    <xf numFmtId="49" fontId="36" fillId="15" borderId="6" xfId="5" applyNumberFormat="1" applyFont="1" applyFill="1" applyBorder="1" applyAlignment="1">
      <alignment horizontal="center" vertical="center" shrinkToFit="1"/>
    </xf>
    <xf numFmtId="182" fontId="47" fillId="15" borderId="6" xfId="4" applyNumberFormat="1" applyFont="1" applyFill="1" applyBorder="1" applyAlignment="1">
      <alignment horizontal="center" vertical="center" shrinkToFit="1"/>
    </xf>
    <xf numFmtId="49" fontId="36" fillId="24" borderId="6" xfId="6" applyNumberFormat="1" applyFont="1" applyFill="1" applyBorder="1" applyAlignment="1">
      <alignment horizontal="center" vertical="center" shrinkToFit="1"/>
    </xf>
    <xf numFmtId="0" fontId="48" fillId="15" borderId="6" xfId="5" applyFont="1" applyFill="1" applyBorder="1" applyAlignment="1">
      <alignment horizontal="center" vertical="center"/>
    </xf>
    <xf numFmtId="0" fontId="0" fillId="9" borderId="6" xfId="0" applyFont="1" applyFill="1" applyBorder="1"/>
    <xf numFmtId="182" fontId="36" fillId="24" borderId="6" xfId="6" applyNumberFormat="1" applyFont="1" applyFill="1" applyBorder="1" applyAlignment="1">
      <alignment horizontal="center" vertical="center" shrinkToFit="1"/>
    </xf>
    <xf numFmtId="49" fontId="36" fillId="9" borderId="6" xfId="6" applyNumberFormat="1" applyFont="1" applyFill="1" applyBorder="1" applyAlignment="1">
      <alignment horizontal="center" vertical="center" shrinkToFit="1"/>
    </xf>
    <xf numFmtId="182" fontId="49" fillId="9" borderId="6" xfId="6" applyNumberFormat="1" applyFont="1" applyFill="1" applyBorder="1" applyAlignment="1">
      <alignment horizontal="center" vertical="center" shrinkToFit="1"/>
    </xf>
    <xf numFmtId="0" fontId="36" fillId="9" borderId="6" xfId="6" applyNumberFormat="1" applyFont="1" applyFill="1" applyBorder="1" applyAlignment="1">
      <alignment horizontal="center" vertical="center" shrinkToFit="1"/>
    </xf>
    <xf numFmtId="0" fontId="0" fillId="9" borderId="6" xfId="0" applyFill="1" applyBorder="1" applyAlignment="1">
      <alignment horizontal="center"/>
    </xf>
    <xf numFmtId="49" fontId="36" fillId="15" borderId="6" xfId="6" applyNumberFormat="1" applyFont="1" applyFill="1" applyBorder="1" applyAlignment="1">
      <alignment horizontal="center" vertical="center" shrinkToFit="1"/>
    </xf>
    <xf numFmtId="182" fontId="50" fillId="24" borderId="6" xfId="4" applyNumberFormat="1" applyFont="1" applyFill="1" applyBorder="1" applyAlignment="1">
      <alignment horizontal="center" vertical="center"/>
    </xf>
    <xf numFmtId="182" fontId="47" fillId="24" borderId="6" xfId="7" applyNumberFormat="1" applyFont="1" applyFill="1" applyBorder="1" applyAlignment="1">
      <alignment horizontal="center" vertical="center"/>
    </xf>
    <xf numFmtId="49" fontId="52" fillId="24" borderId="6" xfId="6" applyNumberFormat="1" applyFont="1" applyFill="1" applyBorder="1" applyAlignment="1">
      <alignment horizontal="center" vertical="center" shrinkToFit="1"/>
    </xf>
    <xf numFmtId="49" fontId="49" fillId="24" borderId="6" xfId="6" applyNumberFormat="1" applyFont="1" applyFill="1" applyBorder="1" applyAlignment="1">
      <alignment horizontal="center" vertical="center" shrinkToFit="1"/>
    </xf>
    <xf numFmtId="0" fontId="49" fillId="24" borderId="6" xfId="6" applyNumberFormat="1" applyFont="1" applyFill="1" applyBorder="1" applyAlignment="1">
      <alignment horizontal="center" vertical="center" shrinkToFit="1"/>
    </xf>
    <xf numFmtId="0" fontId="52" fillId="24" borderId="6" xfId="6" applyNumberFormat="1" applyFont="1" applyFill="1" applyBorder="1" applyAlignment="1">
      <alignment horizontal="center" vertical="center" shrinkToFit="1"/>
    </xf>
    <xf numFmtId="0" fontId="36" fillId="24" borderId="6" xfId="6" applyNumberFormat="1" applyFont="1" applyFill="1" applyBorder="1" applyAlignment="1">
      <alignment horizontal="center" vertical="center" shrinkToFit="1"/>
    </xf>
    <xf numFmtId="49" fontId="0" fillId="24" borderId="6" xfId="6" applyNumberFormat="1" applyFont="1" applyFill="1" applyBorder="1" applyAlignment="1">
      <alignment horizontal="center" vertical="center" shrinkToFit="1"/>
    </xf>
    <xf numFmtId="9" fontId="47" fillId="15" borderId="6" xfId="4" applyNumberFormat="1" applyFont="1" applyFill="1" applyBorder="1" applyAlignment="1">
      <alignment horizontal="center" vertical="center"/>
    </xf>
    <xf numFmtId="0" fontId="31" fillId="0" borderId="0" xfId="4" applyFont="1" applyAlignment="1">
      <alignment horizontal="center"/>
    </xf>
    <xf numFmtId="188" fontId="43" fillId="0" borderId="0" xfId="0" applyNumberFormat="1" applyFont="1"/>
    <xf numFmtId="49" fontId="31" fillId="0" borderId="0" xfId="4" applyNumberFormat="1" applyFont="1" applyAlignment="1">
      <alignment horizontal="center"/>
    </xf>
    <xf numFmtId="0" fontId="33" fillId="0" borderId="0" xfId="4" applyFont="1" applyAlignment="1">
      <alignment horizontal="center"/>
    </xf>
    <xf numFmtId="0" fontId="53" fillId="0" borderId="0" xfId="4" applyFont="1" applyAlignment="1">
      <alignment horizontal="center"/>
    </xf>
    <xf numFmtId="188" fontId="47" fillId="15" borderId="6" xfId="4" applyNumberFormat="1" applyFont="1" applyFill="1" applyBorder="1" applyAlignment="1">
      <alignment horizontal="center" vertical="center" shrinkToFit="1"/>
    </xf>
    <xf numFmtId="188" fontId="47" fillId="0" borderId="0" xfId="4" applyNumberFormat="1" applyFont="1" applyFill="1" applyBorder="1" applyAlignment="1">
      <alignment horizontal="center" vertical="center"/>
    </xf>
    <xf numFmtId="188" fontId="0" fillId="0" borderId="6" xfId="0" applyNumberFormat="1" applyBorder="1"/>
    <xf numFmtId="0" fontId="0" fillId="0" borderId="6" xfId="0" applyBorder="1" applyAlignment="1">
      <alignment horizontal="center"/>
    </xf>
    <xf numFmtId="188" fontId="0" fillId="0" borderId="6" xfId="0" applyNumberFormat="1" applyBorder="1" applyAlignment="1">
      <alignment horizontal="center"/>
    </xf>
    <xf numFmtId="1" fontId="0" fillId="0" borderId="6" xfId="0" applyNumberFormat="1" applyBorder="1" applyAlignment="1">
      <alignment horizontal="center"/>
    </xf>
    <xf numFmtId="188" fontId="0" fillId="23" borderId="0" xfId="0" applyNumberFormat="1" applyFill="1" applyAlignment="1">
      <alignment horizontal="center" vertical="center"/>
    </xf>
    <xf numFmtId="0" fontId="0" fillId="0" borderId="0" xfId="0" applyFill="1" applyAlignment="1">
      <alignment horizontal="center"/>
    </xf>
    <xf numFmtId="41" fontId="19" fillId="0" borderId="30" xfId="1" applyNumberFormat="1" applyFont="1" applyFill="1" applyBorder="1" applyAlignment="1">
      <alignment horizontal="center" vertical="center" textRotation="255"/>
    </xf>
    <xf numFmtId="41" fontId="19" fillId="0" borderId="32" xfId="1" applyNumberFormat="1" applyFont="1" applyFill="1" applyBorder="1" applyAlignment="1">
      <alignment horizontal="center" vertical="center" textRotation="255"/>
    </xf>
    <xf numFmtId="41" fontId="19" fillId="0" borderId="33" xfId="1" applyNumberFormat="1" applyFont="1" applyFill="1" applyBorder="1" applyAlignment="1">
      <alignment horizontal="center" vertical="center" textRotation="255"/>
    </xf>
    <xf numFmtId="41" fontId="19" fillId="0" borderId="30" xfId="1" applyNumberFormat="1" applyFont="1" applyBorder="1" applyAlignment="1">
      <alignment horizontal="center" vertical="top" textRotation="255" wrapText="1"/>
    </xf>
    <xf numFmtId="41" fontId="19" fillId="0" borderId="32" xfId="1" applyNumberFormat="1" applyFont="1" applyBorder="1" applyAlignment="1">
      <alignment horizontal="center" vertical="top" textRotation="255" wrapText="1"/>
    </xf>
    <xf numFmtId="41" fontId="19" fillId="0" borderId="33" xfId="1" applyNumberFormat="1" applyFont="1" applyBorder="1" applyAlignment="1">
      <alignment horizontal="center" vertical="top" textRotation="255" wrapText="1"/>
    </xf>
    <xf numFmtId="41" fontId="19" fillId="0" borderId="30" xfId="1" applyNumberFormat="1" applyFont="1" applyBorder="1" applyAlignment="1">
      <alignment horizontal="center" vertical="center" textRotation="255" wrapText="1"/>
    </xf>
    <xf numFmtId="41" fontId="19" fillId="0" borderId="32" xfId="1" applyNumberFormat="1" applyFont="1" applyBorder="1" applyAlignment="1">
      <alignment horizontal="center" vertical="center" textRotation="255" wrapText="1"/>
    </xf>
    <xf numFmtId="41" fontId="19" fillId="0" borderId="33" xfId="1" applyNumberFormat="1" applyFont="1" applyBorder="1" applyAlignment="1">
      <alignment horizontal="center" vertical="center" textRotation="255" wrapText="1"/>
    </xf>
    <xf numFmtId="49" fontId="22" fillId="0" borderId="0" xfId="0" applyNumberFormat="1" applyFont="1" applyBorder="1" applyAlignment="1">
      <alignment horizontal="left" vertical="center"/>
    </xf>
    <xf numFmtId="49" fontId="21" fillId="0" borderId="0" xfId="0" applyNumberFormat="1" applyFont="1" applyBorder="1" applyAlignment="1">
      <alignment horizontal="center" vertical="center"/>
    </xf>
    <xf numFmtId="49" fontId="36" fillId="24" borderId="40" xfId="6" applyNumberFormat="1" applyFont="1" applyFill="1" applyBorder="1" applyAlignment="1">
      <alignment horizontal="center" vertical="center" shrinkToFit="1"/>
    </xf>
    <xf numFmtId="49" fontId="36" fillId="24" borderId="42" xfId="6" applyNumberFormat="1" applyFont="1" applyFill="1" applyBorder="1" applyAlignment="1">
      <alignment horizontal="center" vertical="center" shrinkToFit="1"/>
    </xf>
    <xf numFmtId="0" fontId="48" fillId="0" borderId="0" xfId="4" applyFont="1" applyAlignment="1">
      <alignment horizontal="left" wrapText="1"/>
    </xf>
    <xf numFmtId="0" fontId="44" fillId="0" borderId="0" xfId="4" applyFont="1" applyAlignment="1">
      <alignment horizontal="center" vertical="center"/>
    </xf>
    <xf numFmtId="0" fontId="45" fillId="0" borderId="0" xfId="4" applyFont="1" applyAlignment="1">
      <alignment horizontal="center" vertical="center"/>
    </xf>
    <xf numFmtId="57" fontId="46" fillId="0" borderId="39" xfId="4" applyNumberFormat="1" applyFont="1" applyBorder="1" applyAlignment="1">
      <alignment horizontal="left" vertical="center"/>
    </xf>
    <xf numFmtId="0" fontId="46" fillId="15" borderId="6" xfId="4" applyNumberFormat="1" applyFont="1" applyFill="1" applyBorder="1" applyAlignment="1">
      <alignment horizontal="center" vertical="center"/>
    </xf>
    <xf numFmtId="0" fontId="46" fillId="15" borderId="40" xfId="4" applyNumberFormat="1" applyFont="1" applyFill="1" applyBorder="1" applyAlignment="1">
      <alignment horizontal="center" vertical="center"/>
    </xf>
    <xf numFmtId="0" fontId="46" fillId="15" borderId="42" xfId="4" applyNumberFormat="1" applyFont="1" applyFill="1" applyBorder="1" applyAlignment="1">
      <alignment horizontal="center" vertical="center"/>
    </xf>
    <xf numFmtId="0" fontId="46" fillId="15" borderId="41" xfId="4" applyNumberFormat="1" applyFont="1" applyFill="1" applyBorder="1" applyAlignment="1">
      <alignment horizontal="center" vertical="center"/>
    </xf>
    <xf numFmtId="0" fontId="46" fillId="15" borderId="39" xfId="4" applyNumberFormat="1" applyFont="1" applyFill="1" applyBorder="1" applyAlignment="1">
      <alignment horizontal="center" vertical="center"/>
    </xf>
    <xf numFmtId="43" fontId="41" fillId="0" borderId="0" xfId="1" applyNumberFormat="1" applyFont="1" applyAlignment="1">
      <alignment horizontal="center"/>
    </xf>
    <xf numFmtId="43" fontId="16" fillId="0" borderId="15" xfId="1" applyFont="1" applyBorder="1" applyAlignment="1">
      <alignment horizontal="center" vertical="center"/>
    </xf>
    <xf numFmtId="0" fontId="14" fillId="10" borderId="7" xfId="0" applyFont="1" applyFill="1" applyBorder="1" applyAlignment="1">
      <alignment horizontal="center"/>
    </xf>
    <xf numFmtId="0" fontId="14" fillId="10" borderId="9" xfId="0" applyFont="1" applyFill="1" applyBorder="1" applyAlignment="1">
      <alignment horizontal="center"/>
    </xf>
    <xf numFmtId="0" fontId="10" fillId="8" borderId="5" xfId="0" applyFont="1" applyFill="1" applyBorder="1" applyAlignment="1">
      <alignment horizontal="center" vertical="center" wrapText="1"/>
    </xf>
    <xf numFmtId="0" fontId="11" fillId="8" borderId="10" xfId="0" applyFont="1" applyFill="1" applyBorder="1" applyAlignment="1">
      <alignment horizontal="center" vertical="center"/>
    </xf>
    <xf numFmtId="0" fontId="11" fillId="8" borderId="13" xfId="0" applyFont="1" applyFill="1" applyBorder="1" applyAlignment="1">
      <alignment horizontal="center" vertical="center"/>
    </xf>
    <xf numFmtId="0" fontId="10" fillId="8" borderId="10" xfId="0" applyFont="1" applyFill="1" applyBorder="1" applyAlignment="1">
      <alignment horizontal="center" vertical="center" wrapText="1"/>
    </xf>
    <xf numFmtId="0" fontId="10" fillId="8" borderId="13" xfId="0" applyFont="1" applyFill="1" applyBorder="1" applyAlignment="1">
      <alignment horizontal="center" vertical="center" wrapText="1"/>
    </xf>
    <xf numFmtId="0" fontId="11" fillId="8" borderId="7" xfId="0" applyFont="1" applyFill="1" applyBorder="1" applyAlignment="1">
      <alignment horizontal="center" vertical="center"/>
    </xf>
    <xf numFmtId="0" fontId="11" fillId="8" borderId="8" xfId="0" applyFont="1" applyFill="1" applyBorder="1" applyAlignment="1">
      <alignment horizontal="center" vertical="center"/>
    </xf>
    <xf numFmtId="0" fontId="11" fillId="8" borderId="9" xfId="0" applyFont="1" applyFill="1" applyBorder="1" applyAlignment="1">
      <alignment horizontal="center" vertical="center"/>
    </xf>
    <xf numFmtId="0" fontId="10" fillId="8" borderId="11" xfId="0" applyFont="1" applyFill="1" applyBorder="1" applyAlignment="1">
      <alignment horizontal="center" vertical="center"/>
    </xf>
    <xf numFmtId="0" fontId="10" fillId="8" borderId="12" xfId="0" applyFont="1" applyFill="1" applyBorder="1" applyAlignment="1">
      <alignment horizontal="center" vertical="center"/>
    </xf>
    <xf numFmtId="0" fontId="10" fillId="8" borderId="14" xfId="0" applyFont="1" applyFill="1" applyBorder="1" applyAlignment="1">
      <alignment horizontal="center" vertical="center"/>
    </xf>
    <xf numFmtId="49" fontId="6" fillId="0" borderId="0" xfId="0" applyNumberFormat="1" applyFont="1" applyBorder="1" applyAlignment="1">
      <alignment horizontal="center" vertical="center"/>
    </xf>
    <xf numFmtId="49" fontId="2" fillId="0" borderId="0" xfId="0" applyNumberFormat="1" applyFont="1" applyBorder="1" applyAlignment="1">
      <alignment horizontal="left" vertical="center"/>
    </xf>
    <xf numFmtId="49" fontId="1" fillId="2" borderId="0" xfId="0" applyNumberFormat="1" applyFont="1" applyFill="1" applyBorder="1" applyAlignment="1">
      <alignment horizontal="center" vertical="center"/>
    </xf>
    <xf numFmtId="0" fontId="2" fillId="2" borderId="0" xfId="0" applyFont="1" applyFill="1" applyBorder="1" applyAlignment="1">
      <alignment horizontal="right"/>
    </xf>
    <xf numFmtId="49" fontId="3" fillId="2" borderId="1" xfId="0" applyNumberFormat="1" applyFont="1" applyFill="1" applyBorder="1" applyAlignment="1">
      <alignment horizontal="left"/>
    </xf>
    <xf numFmtId="49" fontId="4" fillId="3" borderId="2" xfId="0" applyNumberFormat="1" applyFont="1" applyFill="1" applyBorder="1" applyAlignment="1">
      <alignment horizontal="center" vertical="center"/>
    </xf>
  </cellXfs>
  <cellStyles count="8">
    <cellStyle name="百分比" xfId="2" builtinId="5"/>
    <cellStyle name="常规" xfId="0" builtinId="0"/>
    <cellStyle name="常规 2" xfId="4"/>
    <cellStyle name="常规 2 2 2" xfId="6"/>
    <cellStyle name="常规 2 4" xfId="5"/>
    <cellStyle name="常规 7" xfId="7"/>
    <cellStyle name="千位分隔" xfId="1" builtinId="3"/>
    <cellStyle name="千位分隔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771;&#26680;/&#32771;&#26680;&#35843;&#25972;/2018.02/2&#26376;&#32771;&#26680;&#25968;&#25454;/&#32771;&#26680;&#25968;&#25454;&#35843;&#25972;&#34920;2018&#24180;2&#26376;-&#25237;&#34892;&#26465;&#3244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2771;&#26680;/&#32771;&#26680;&#35843;&#25972;/&#21508;&#37096;&#38376;&#20154;&#25968;/2017.12.31&#21508;&#37096;&#38376;&#20154;&#259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2771;&#26680;/&#32771;&#26680;&#35843;&#25972;/&#21508;&#37096;&#38376;&#20154;&#25968;/&#25130;&#27490;2018.2.28&#21508;&#37096;&#38376;&#20154;&#2596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2771;&#26680;/&#32771;&#26680;&#35843;&#25972;/&#21508;&#37096;&#38376;&#20154;&#25968;/&#20844;&#21496;&#21508;&#37096;&#38376;&#20154;&#25968;&#65288;&#25130;&#27490;2018.3.31&#6528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2771;&#26680;/&#32771;&#26680;&#35843;&#25972;/&#21508;&#37096;&#38376;&#20154;&#25968;/&#21508;&#37096;&#38376;&#20154;&#25968;&#65288;2018.4.30&#6528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2771;&#26680;/&#32771;&#26680;&#35843;&#25972;/&#21508;&#37096;&#38376;&#20154;&#25968;/&#21508;&#37096;&#38376;&#20154;&#25968;&#65288;2018.5.31&#65289;.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6130;&#21153;&#25253;&#21578;/&#20844;&#21496;&#36130;&#21153;&#20998;&#26512;&#21450;&#39044;&#31639;&#25253;&#21578;/&#20998;&#26512;2016/12&#26376;/2016&#24180;&#24213;&#21508;&#37096;&#38376;&#20154;&#259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累计利润调整表"/>
      <sheetName val="累计考核费用"/>
      <sheetName val="费用表原始表"/>
      <sheetName val="考核调整事项表"/>
      <sheetName val="资金"/>
      <sheetName val="Sheet1"/>
      <sheetName val="分部报表（费用）"/>
      <sheetName val="调整后万元版"/>
      <sheetName val="分部报表原始表"/>
      <sheetName val="原格式费用考核表"/>
    </sheetNames>
    <sheetDataSet>
      <sheetData sheetId="0">
        <row r="94">
          <cell r="T94">
            <v>-6430867.96</v>
          </cell>
          <cell r="V94">
            <v>-985810.14</v>
          </cell>
          <cell r="W94">
            <v>-2844461.7</v>
          </cell>
          <cell r="X94">
            <v>-862773</v>
          </cell>
          <cell r="Y94">
            <v>-669954.85</v>
          </cell>
          <cell r="Z94">
            <v>-710564.9</v>
          </cell>
          <cell r="AA94">
            <v>-357303.37</v>
          </cell>
          <cell r="AC94">
            <v>-888452.1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月"/>
    </sheetNames>
    <sheetDataSet>
      <sheetData sheetId="0" refreshError="1">
        <row r="1">
          <cell r="A1" t="str">
            <v>各部门人数</v>
          </cell>
        </row>
        <row r="2">
          <cell r="A2" t="str">
            <v>截至：2017-12-31</v>
          </cell>
        </row>
        <row r="3">
          <cell r="A3" t="str">
            <v>部门</v>
          </cell>
          <cell r="B3" t="str">
            <v>现人数</v>
          </cell>
        </row>
        <row r="4">
          <cell r="A4" t="str">
            <v>公司领导</v>
          </cell>
          <cell r="B4">
            <v>14</v>
          </cell>
        </row>
        <row r="5">
          <cell r="A5" t="str">
            <v>董事会办公室</v>
          </cell>
          <cell r="B5">
            <v>9</v>
          </cell>
        </row>
        <row r="6">
          <cell r="A6" t="str">
            <v>办公室</v>
          </cell>
          <cell r="B6">
            <v>13</v>
          </cell>
        </row>
        <row r="7">
          <cell r="A7" t="str">
            <v>北京办事处</v>
          </cell>
          <cell r="B7">
            <v>6</v>
          </cell>
        </row>
        <row r="8">
          <cell r="A8" t="str">
            <v>党群办</v>
          </cell>
          <cell r="B8">
            <v>4</v>
          </cell>
        </row>
        <row r="9">
          <cell r="A9" t="str">
            <v>稽核审计部</v>
          </cell>
          <cell r="B9">
            <v>12</v>
          </cell>
        </row>
        <row r="10">
          <cell r="A10" t="str">
            <v>人力资源部</v>
          </cell>
          <cell r="B10">
            <v>12</v>
          </cell>
        </row>
        <row r="11">
          <cell r="A11" t="str">
            <v>培训学院</v>
          </cell>
          <cell r="B11">
            <v>4</v>
          </cell>
        </row>
        <row r="12">
          <cell r="A12" t="str">
            <v>财务管理部</v>
          </cell>
          <cell r="B12">
            <v>30</v>
          </cell>
        </row>
        <row r="13">
          <cell r="A13" t="str">
            <v>资金运营部</v>
          </cell>
          <cell r="B13">
            <v>6</v>
          </cell>
        </row>
        <row r="14">
          <cell r="A14" t="str">
            <v>合规法务部</v>
          </cell>
          <cell r="B14">
            <v>14</v>
          </cell>
        </row>
        <row r="15">
          <cell r="A15" t="str">
            <v>风险管理部</v>
          </cell>
          <cell r="B15">
            <v>14</v>
          </cell>
        </row>
        <row r="16">
          <cell r="A16" t="str">
            <v>研究发展中心</v>
          </cell>
          <cell r="B16">
            <v>33</v>
          </cell>
        </row>
        <row r="17">
          <cell r="A17" t="str">
            <v>结算管理部</v>
          </cell>
          <cell r="B17">
            <v>22</v>
          </cell>
        </row>
        <row r="18">
          <cell r="A18" t="str">
            <v>资产托管部</v>
          </cell>
          <cell r="B18">
            <v>12</v>
          </cell>
        </row>
        <row r="19">
          <cell r="A19" t="str">
            <v>网络金融部</v>
          </cell>
          <cell r="B19">
            <v>39</v>
          </cell>
        </row>
        <row r="20">
          <cell r="A20" t="str">
            <v>运营管理部</v>
          </cell>
          <cell r="B20">
            <v>63</v>
          </cell>
        </row>
        <row r="21">
          <cell r="A21" t="str">
            <v>信息技术中心</v>
          </cell>
          <cell r="B21">
            <v>45</v>
          </cell>
        </row>
        <row r="22">
          <cell r="A22" t="str">
            <v>资产管理部</v>
          </cell>
          <cell r="B22">
            <v>21</v>
          </cell>
        </row>
        <row r="23">
          <cell r="A23" t="str">
            <v>投资银行管理部</v>
          </cell>
          <cell r="B23">
            <v>7</v>
          </cell>
        </row>
        <row r="24">
          <cell r="A24" t="str">
            <v>质量控制一部</v>
          </cell>
          <cell r="B24">
            <v>2</v>
          </cell>
        </row>
        <row r="25">
          <cell r="A25" t="str">
            <v>质量控制二部</v>
          </cell>
          <cell r="B25">
            <v>6</v>
          </cell>
        </row>
        <row r="26">
          <cell r="A26" t="str">
            <v>持续督导部</v>
          </cell>
          <cell r="B26">
            <v>2</v>
          </cell>
        </row>
        <row r="27">
          <cell r="A27" t="str">
            <v>资本市场部</v>
          </cell>
          <cell r="B27">
            <v>10</v>
          </cell>
        </row>
        <row r="28">
          <cell r="A28" t="str">
            <v>创新发展部</v>
          </cell>
          <cell r="B28">
            <v>1</v>
          </cell>
        </row>
        <row r="29">
          <cell r="A29" t="str">
            <v>经纪业务总部</v>
          </cell>
          <cell r="B29">
            <v>31</v>
          </cell>
        </row>
        <row r="30">
          <cell r="A30" t="str">
            <v>零售业务部</v>
          </cell>
          <cell r="B30">
            <v>18</v>
          </cell>
        </row>
        <row r="31">
          <cell r="A31" t="str">
            <v>金融产品部</v>
          </cell>
          <cell r="B31">
            <v>12</v>
          </cell>
        </row>
        <row r="32">
          <cell r="A32" t="str">
            <v>机构业务部</v>
          </cell>
          <cell r="B32">
            <v>17</v>
          </cell>
        </row>
        <row r="33">
          <cell r="A33" t="str">
            <v>投资银行一部</v>
          </cell>
          <cell r="B33">
            <v>50</v>
          </cell>
        </row>
        <row r="34">
          <cell r="A34" t="str">
            <v>投资银行二部</v>
          </cell>
          <cell r="B34">
            <v>36</v>
          </cell>
        </row>
        <row r="35">
          <cell r="A35" t="str">
            <v>投资银行三部</v>
          </cell>
          <cell r="B35">
            <v>32</v>
          </cell>
        </row>
        <row r="36">
          <cell r="A36" t="str">
            <v>投资银行四部</v>
          </cell>
          <cell r="B36">
            <v>9</v>
          </cell>
        </row>
        <row r="37">
          <cell r="A37" t="str">
            <v>投资银行北京一部</v>
          </cell>
          <cell r="B37">
            <v>8</v>
          </cell>
        </row>
        <row r="38">
          <cell r="A38" t="str">
            <v>投资银行北京二部</v>
          </cell>
          <cell r="B38">
            <v>4</v>
          </cell>
        </row>
        <row r="39">
          <cell r="A39" t="str">
            <v>浙江分公司</v>
          </cell>
          <cell r="B39">
            <v>4</v>
          </cell>
        </row>
        <row r="40">
          <cell r="A40" t="str">
            <v>浙江分公司综合管理部</v>
          </cell>
          <cell r="B40">
            <v>5</v>
          </cell>
        </row>
        <row r="41">
          <cell r="A41" t="str">
            <v>浙江分公司综合业务部</v>
          </cell>
          <cell r="B41">
            <v>3</v>
          </cell>
        </row>
        <row r="42">
          <cell r="A42" t="str">
            <v>量化产品投资部</v>
          </cell>
          <cell r="B42">
            <v>9</v>
          </cell>
        </row>
        <row r="43">
          <cell r="A43" t="str">
            <v>权益产品投资部</v>
          </cell>
          <cell r="B43">
            <v>15</v>
          </cell>
        </row>
        <row r="44">
          <cell r="A44" t="str">
            <v>固定收益产品投资部</v>
          </cell>
          <cell r="B44">
            <v>5</v>
          </cell>
        </row>
        <row r="45">
          <cell r="A45" t="str">
            <v>深圳分公司</v>
          </cell>
          <cell r="B45">
            <v>4</v>
          </cell>
        </row>
        <row r="46">
          <cell r="A46" t="str">
            <v>风险管理部（深）</v>
          </cell>
          <cell r="B46">
            <v>4</v>
          </cell>
        </row>
        <row r="47">
          <cell r="A47" t="str">
            <v>固定收益投资部</v>
          </cell>
          <cell r="B47">
            <v>7</v>
          </cell>
        </row>
        <row r="48">
          <cell r="A48" t="str">
            <v>固定收益市场部</v>
          </cell>
          <cell r="B48">
            <v>11</v>
          </cell>
        </row>
        <row r="49">
          <cell r="A49" t="str">
            <v>证券投资部</v>
          </cell>
          <cell r="B49">
            <v>15</v>
          </cell>
        </row>
        <row r="50">
          <cell r="A50" t="str">
            <v>金融衍生品投资部</v>
          </cell>
          <cell r="B50">
            <v>9</v>
          </cell>
        </row>
        <row r="51">
          <cell r="A51" t="str">
            <v>投资顾问业务部</v>
          </cell>
          <cell r="B51">
            <v>4</v>
          </cell>
        </row>
        <row r="52">
          <cell r="A52" t="str">
            <v>做市业务部</v>
          </cell>
          <cell r="B52">
            <v>9</v>
          </cell>
        </row>
        <row r="53">
          <cell r="A53" t="str">
            <v>广东分公司</v>
          </cell>
          <cell r="B53">
            <v>3</v>
          </cell>
        </row>
        <row r="54">
          <cell r="A54" t="str">
            <v>广东分公司综合管理部</v>
          </cell>
          <cell r="B54">
            <v>2</v>
          </cell>
        </row>
        <row r="55">
          <cell r="A55" t="str">
            <v>广东分公司综合业务部</v>
          </cell>
          <cell r="B55">
            <v>3</v>
          </cell>
        </row>
        <row r="56">
          <cell r="A56" t="str">
            <v>机构销售部</v>
          </cell>
          <cell r="B56">
            <v>2</v>
          </cell>
        </row>
        <row r="57">
          <cell r="A57" t="str">
            <v>小计</v>
          </cell>
          <cell r="B57">
            <v>732</v>
          </cell>
        </row>
        <row r="58">
          <cell r="A58" t="str">
            <v>长沙总部证券营业部</v>
          </cell>
          <cell r="B58">
            <v>18</v>
          </cell>
        </row>
        <row r="59">
          <cell r="A59" t="str">
            <v>长沙八一路证券营业部</v>
          </cell>
          <cell r="B59">
            <v>37</v>
          </cell>
        </row>
        <row r="60">
          <cell r="A60" t="str">
            <v>浏阳世纪大道证券营业部</v>
          </cell>
          <cell r="B60">
            <v>9</v>
          </cell>
        </row>
        <row r="61">
          <cell r="A61" t="str">
            <v>长沙曙光中路证券营业部</v>
          </cell>
          <cell r="B61">
            <v>52</v>
          </cell>
        </row>
        <row r="62">
          <cell r="A62" t="str">
            <v>长沙宁乡花明北路证券营业部</v>
          </cell>
          <cell r="B62">
            <v>8</v>
          </cell>
        </row>
        <row r="63">
          <cell r="A63" t="str">
            <v>长沙芙蓉中路证券营业部</v>
          </cell>
          <cell r="B63">
            <v>59</v>
          </cell>
        </row>
        <row r="64">
          <cell r="A64" t="str">
            <v>长沙韶山北路证券营业部</v>
          </cell>
          <cell r="B64">
            <v>51</v>
          </cell>
        </row>
        <row r="65">
          <cell r="A65" t="str">
            <v>长沙县星沙北路证券营业部</v>
          </cell>
          <cell r="B65">
            <v>13</v>
          </cell>
        </row>
        <row r="66">
          <cell r="A66" t="str">
            <v>长沙观沙路证券营业部</v>
          </cell>
          <cell r="B66">
            <v>17</v>
          </cell>
        </row>
        <row r="67">
          <cell r="A67" t="str">
            <v>长沙万芙路证券营业部</v>
          </cell>
          <cell r="B67">
            <v>9</v>
          </cell>
        </row>
        <row r="68">
          <cell r="A68" t="str">
            <v>郴州八一南路证券营业部</v>
          </cell>
          <cell r="B68">
            <v>43</v>
          </cell>
        </row>
        <row r="69">
          <cell r="A69" t="str">
            <v>郴州临武县临武大道证券营业部</v>
          </cell>
          <cell r="B69">
            <v>4</v>
          </cell>
        </row>
        <row r="70">
          <cell r="A70" t="str">
            <v>湘潭韶山中路证券营业部</v>
          </cell>
          <cell r="B70">
            <v>34</v>
          </cell>
        </row>
        <row r="71">
          <cell r="A71" t="str">
            <v>湘乡市大正街证券营业部</v>
          </cell>
          <cell r="B71">
            <v>13</v>
          </cell>
        </row>
        <row r="72">
          <cell r="A72" t="str">
            <v>湘潭芙蓉路证券营业部</v>
          </cell>
          <cell r="B72">
            <v>25</v>
          </cell>
        </row>
        <row r="73">
          <cell r="A73" t="str">
            <v>株洲建设南路证券营业部</v>
          </cell>
          <cell r="B73">
            <v>23</v>
          </cell>
        </row>
        <row r="74">
          <cell r="A74" t="str">
            <v>邵阳城北路证券营业部</v>
          </cell>
          <cell r="B74">
            <v>43</v>
          </cell>
        </row>
        <row r="75">
          <cell r="A75" t="str">
            <v>邵阳邵东金龙大道证券营业部</v>
          </cell>
          <cell r="B75">
            <v>10</v>
          </cell>
        </row>
        <row r="76">
          <cell r="A76" t="str">
            <v>邵阳隆回桃洪路证券营业部</v>
          </cell>
          <cell r="B76">
            <v>9</v>
          </cell>
        </row>
        <row r="77">
          <cell r="A77" t="str">
            <v>武冈武强路证券营业部</v>
          </cell>
          <cell r="B77">
            <v>19</v>
          </cell>
        </row>
        <row r="78">
          <cell r="A78" t="str">
            <v>天津烟台道证券营业部</v>
          </cell>
          <cell r="B78">
            <v>41</v>
          </cell>
        </row>
        <row r="79">
          <cell r="A79" t="str">
            <v>温州车站大道证券营业部</v>
          </cell>
          <cell r="B79">
            <v>24</v>
          </cell>
        </row>
        <row r="80">
          <cell r="A80" t="str">
            <v>北京中关村东路证券营业部</v>
          </cell>
          <cell r="B80">
            <v>18</v>
          </cell>
        </row>
        <row r="81">
          <cell r="A81" t="str">
            <v>北京德胜门外大街证券营业部</v>
          </cell>
          <cell r="B81">
            <v>14</v>
          </cell>
        </row>
        <row r="82">
          <cell r="A82" t="str">
            <v>深圳深南大道证券营业部</v>
          </cell>
          <cell r="B82">
            <v>17</v>
          </cell>
        </row>
        <row r="83">
          <cell r="A83" t="str">
            <v>深圳宝安南路证券营业部</v>
          </cell>
          <cell r="B83">
            <v>32</v>
          </cell>
        </row>
        <row r="84">
          <cell r="A84" t="str">
            <v>衡阳解放西路证券营业部</v>
          </cell>
          <cell r="B84">
            <v>24</v>
          </cell>
        </row>
        <row r="85">
          <cell r="A85" t="str">
            <v>吉首人民北路证券营业部</v>
          </cell>
          <cell r="B85">
            <v>27</v>
          </cell>
        </row>
        <row r="86">
          <cell r="A86" t="str">
            <v>张家界回龙路证券营业部</v>
          </cell>
          <cell r="B86">
            <v>21</v>
          </cell>
        </row>
        <row r="87">
          <cell r="A87" t="str">
            <v>怀化红星路证券营业部</v>
          </cell>
          <cell r="B87">
            <v>19</v>
          </cell>
        </row>
        <row r="88">
          <cell r="A88" t="str">
            <v>常德柳叶大道证券营业部</v>
          </cell>
          <cell r="B88">
            <v>20</v>
          </cell>
        </row>
        <row r="89">
          <cell r="A89" t="str">
            <v>娄底清泉街证券营业部</v>
          </cell>
          <cell r="B89">
            <v>21</v>
          </cell>
        </row>
        <row r="90">
          <cell r="A90" t="str">
            <v>益阳康富南路证券营业部</v>
          </cell>
          <cell r="B90">
            <v>10</v>
          </cell>
        </row>
        <row r="91">
          <cell r="A91" t="str">
            <v>岳阳花板桥路证券营业部</v>
          </cell>
          <cell r="B91">
            <v>12</v>
          </cell>
        </row>
        <row r="92">
          <cell r="A92" t="str">
            <v>永州零陵中路证券营业部</v>
          </cell>
          <cell r="B92">
            <v>19</v>
          </cell>
        </row>
        <row r="93">
          <cell r="A93" t="str">
            <v>杭州庆春路证券营业部</v>
          </cell>
          <cell r="B93">
            <v>12</v>
          </cell>
        </row>
        <row r="94">
          <cell r="A94" t="str">
            <v>上海大连路证券营业部</v>
          </cell>
          <cell r="B94">
            <v>12</v>
          </cell>
        </row>
        <row r="95">
          <cell r="A95" t="str">
            <v>杭州绍兴路证券营业部</v>
          </cell>
          <cell r="B95">
            <v>11</v>
          </cell>
        </row>
        <row r="96">
          <cell r="A96" t="str">
            <v>北京东三环中路证券营业部</v>
          </cell>
          <cell r="B96">
            <v>5</v>
          </cell>
        </row>
        <row r="97">
          <cell r="A97" t="str">
            <v>武汉淮海路证券营业部</v>
          </cell>
          <cell r="B97">
            <v>7</v>
          </cell>
        </row>
        <row r="98">
          <cell r="A98" t="str">
            <v>福州鳌峰路证券营业部</v>
          </cell>
          <cell r="B98">
            <v>6</v>
          </cell>
        </row>
        <row r="99">
          <cell r="A99" t="str">
            <v>合肥金寨路证券营业部</v>
          </cell>
          <cell r="B99">
            <v>8</v>
          </cell>
        </row>
        <row r="100">
          <cell r="A100" t="str">
            <v>中山市中山三路证券营业部</v>
          </cell>
          <cell r="B100">
            <v>3</v>
          </cell>
        </row>
        <row r="101">
          <cell r="A101" t="str">
            <v>青岛山东路证券营业部</v>
          </cell>
          <cell r="B101">
            <v>7</v>
          </cell>
        </row>
        <row r="102">
          <cell r="A102" t="str">
            <v>南昌凤凰中大道证券营业部</v>
          </cell>
          <cell r="B102">
            <v>8</v>
          </cell>
        </row>
        <row r="103">
          <cell r="A103" t="str">
            <v>南宁金湖路证券营业部</v>
          </cell>
          <cell r="B103">
            <v>9</v>
          </cell>
        </row>
        <row r="104">
          <cell r="A104" t="str">
            <v>西安大庆路证券营业部</v>
          </cell>
          <cell r="B104">
            <v>15</v>
          </cell>
        </row>
        <row r="105">
          <cell r="A105" t="str">
            <v>沈阳北陵大街证券营业部</v>
          </cell>
          <cell r="B105">
            <v>14</v>
          </cell>
        </row>
        <row r="106">
          <cell r="A106" t="str">
            <v>南京新模范马路证券营业部</v>
          </cell>
          <cell r="B106">
            <v>6</v>
          </cell>
        </row>
        <row r="107">
          <cell r="A107" t="str">
            <v>昆明新兴路证券营业部</v>
          </cell>
          <cell r="B107">
            <v>6</v>
          </cell>
        </row>
        <row r="108">
          <cell r="A108" t="str">
            <v>成都光荣北路证券营业部</v>
          </cell>
          <cell r="B108">
            <v>11</v>
          </cell>
        </row>
        <row r="109">
          <cell r="A109" t="str">
            <v>贵阳花果园大街证券营业部</v>
          </cell>
          <cell r="B109">
            <v>11</v>
          </cell>
        </row>
        <row r="110">
          <cell r="A110" t="str">
            <v>郑州金水路证券营业部</v>
          </cell>
          <cell r="B110">
            <v>12</v>
          </cell>
        </row>
        <row r="111">
          <cell r="A111" t="str">
            <v>深圳彩田路证券营业部</v>
          </cell>
          <cell r="B111">
            <v>15</v>
          </cell>
        </row>
        <row r="112">
          <cell r="A112" t="str">
            <v>台州市府大道证券营业部</v>
          </cell>
          <cell r="B112">
            <v>12</v>
          </cell>
        </row>
        <row r="113">
          <cell r="A113" t="str">
            <v>嘉兴东升东路证券营业部</v>
          </cell>
          <cell r="B113">
            <v>11</v>
          </cell>
        </row>
        <row r="114">
          <cell r="A114" t="str">
            <v>台州三门上洋路证券营业部</v>
          </cell>
          <cell r="B114">
            <v>7</v>
          </cell>
        </row>
        <row r="115">
          <cell r="A115" t="str">
            <v>长兴道园路证券营业部</v>
          </cell>
          <cell r="B115">
            <v>6</v>
          </cell>
        </row>
        <row r="116">
          <cell r="A116" t="str">
            <v>哈尔滨爱建路证券营业部</v>
          </cell>
          <cell r="B116">
            <v>12</v>
          </cell>
        </row>
        <row r="117">
          <cell r="A117" t="str">
            <v>石家庄槐安东路证券营业部</v>
          </cell>
          <cell r="B117">
            <v>9</v>
          </cell>
        </row>
        <row r="118">
          <cell r="A118" t="str">
            <v>广州天河路证券营业部</v>
          </cell>
          <cell r="B118">
            <v>7</v>
          </cell>
        </row>
        <row r="119">
          <cell r="A119" t="str">
            <v>太原长风街证券营业部</v>
          </cell>
          <cell r="B119">
            <v>10</v>
          </cell>
        </row>
        <row r="120">
          <cell r="A120" t="str">
            <v>兰州金昌南路证券营业部</v>
          </cell>
          <cell r="B120">
            <v>11</v>
          </cell>
        </row>
        <row r="121">
          <cell r="A121" t="str">
            <v>长春建设街证券营业部</v>
          </cell>
          <cell r="B121">
            <v>6</v>
          </cell>
        </row>
        <row r="122">
          <cell r="A122" t="str">
            <v>重庆北城天街证券营业部</v>
          </cell>
          <cell r="B122">
            <v>12</v>
          </cell>
        </row>
        <row r="123">
          <cell r="A123" t="str">
            <v>东莞黄金路证券营业部</v>
          </cell>
          <cell r="B123">
            <v>7</v>
          </cell>
        </row>
        <row r="124">
          <cell r="A124" t="str">
            <v>营业部小计</v>
          </cell>
          <cell r="B124">
            <v>1103</v>
          </cell>
        </row>
        <row r="125">
          <cell r="A125" t="str">
            <v>公司合计</v>
          </cell>
          <cell r="B125">
            <v>1835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各部门人数</v>
          </cell>
          <cell r="B1">
            <v>0</v>
          </cell>
        </row>
        <row r="2">
          <cell r="A2" t="str">
            <v>截至：2018.2.28</v>
          </cell>
          <cell r="B2">
            <v>0</v>
          </cell>
        </row>
        <row r="3">
          <cell r="A3" t="str">
            <v>部门</v>
          </cell>
          <cell r="B3" t="str">
            <v>现人数</v>
          </cell>
        </row>
        <row r="4">
          <cell r="A4" t="str">
            <v>公司领导</v>
          </cell>
          <cell r="B4">
            <v>14</v>
          </cell>
        </row>
        <row r="5">
          <cell r="A5" t="str">
            <v>董事会办公室</v>
          </cell>
          <cell r="B5">
            <v>9</v>
          </cell>
        </row>
        <row r="6">
          <cell r="A6" t="str">
            <v>办公室</v>
          </cell>
          <cell r="B6">
            <v>13</v>
          </cell>
        </row>
        <row r="7">
          <cell r="A7" t="str">
            <v>北京办事处</v>
          </cell>
          <cell r="B7">
            <v>6</v>
          </cell>
        </row>
        <row r="8">
          <cell r="A8" t="str">
            <v>党群办</v>
          </cell>
          <cell r="B8">
            <v>5</v>
          </cell>
        </row>
        <row r="9">
          <cell r="A9" t="str">
            <v>纪检监察室</v>
          </cell>
          <cell r="B9">
            <v>1</v>
          </cell>
        </row>
        <row r="10">
          <cell r="A10" t="str">
            <v>稽核审计部</v>
          </cell>
          <cell r="B10">
            <v>12</v>
          </cell>
        </row>
        <row r="11">
          <cell r="A11" t="str">
            <v>人力资源部</v>
          </cell>
          <cell r="B11">
            <v>12</v>
          </cell>
        </row>
        <row r="12">
          <cell r="A12" t="str">
            <v>培训学院</v>
          </cell>
          <cell r="B12">
            <v>4</v>
          </cell>
        </row>
        <row r="13">
          <cell r="A13" t="str">
            <v>财务管理部</v>
          </cell>
          <cell r="B13">
            <v>30</v>
          </cell>
        </row>
        <row r="14">
          <cell r="A14" t="str">
            <v>资金运营部</v>
          </cell>
          <cell r="B14">
            <v>6</v>
          </cell>
        </row>
        <row r="15">
          <cell r="A15" t="str">
            <v>合规法务部</v>
          </cell>
          <cell r="B15">
            <v>16</v>
          </cell>
        </row>
        <row r="16">
          <cell r="A16" t="str">
            <v>风险管理部</v>
          </cell>
          <cell r="B16">
            <v>14</v>
          </cell>
        </row>
        <row r="17">
          <cell r="A17" t="str">
            <v>研究发展中心</v>
          </cell>
          <cell r="B17">
            <v>31</v>
          </cell>
        </row>
        <row r="18">
          <cell r="A18" t="str">
            <v>结算管理部</v>
          </cell>
          <cell r="B18">
            <v>22</v>
          </cell>
        </row>
        <row r="19">
          <cell r="A19" t="str">
            <v>资产托管部</v>
          </cell>
          <cell r="B19">
            <v>12</v>
          </cell>
        </row>
        <row r="20">
          <cell r="A20" t="str">
            <v>网络金融部</v>
          </cell>
          <cell r="B20">
            <v>37</v>
          </cell>
        </row>
        <row r="21">
          <cell r="A21" t="str">
            <v>运营管理部</v>
          </cell>
          <cell r="B21">
            <v>60</v>
          </cell>
        </row>
        <row r="22">
          <cell r="A22" t="str">
            <v>信息技术中心</v>
          </cell>
          <cell r="B22">
            <v>44</v>
          </cell>
        </row>
        <row r="23">
          <cell r="A23" t="str">
            <v>资产管理部</v>
          </cell>
          <cell r="B23">
            <v>21</v>
          </cell>
        </row>
        <row r="24">
          <cell r="A24" t="str">
            <v>投资银行管理部</v>
          </cell>
          <cell r="B24">
            <v>7</v>
          </cell>
        </row>
        <row r="25">
          <cell r="A25" t="str">
            <v>质量控制一部</v>
          </cell>
          <cell r="B25">
            <v>2</v>
          </cell>
        </row>
        <row r="26">
          <cell r="A26" t="str">
            <v>质量控制二部</v>
          </cell>
          <cell r="B26">
            <v>6</v>
          </cell>
        </row>
        <row r="27">
          <cell r="A27" t="str">
            <v>持续督导部</v>
          </cell>
          <cell r="B27">
            <v>2</v>
          </cell>
        </row>
        <row r="28">
          <cell r="A28" t="str">
            <v>资本市场部</v>
          </cell>
          <cell r="B28">
            <v>10</v>
          </cell>
        </row>
        <row r="29">
          <cell r="A29" t="str">
            <v>创新发展部</v>
          </cell>
          <cell r="B29">
            <v>1</v>
          </cell>
        </row>
        <row r="30">
          <cell r="A30" t="str">
            <v>经纪业务总部</v>
          </cell>
          <cell r="B30">
            <v>32</v>
          </cell>
        </row>
        <row r="31">
          <cell r="A31" t="str">
            <v>零售业务部</v>
          </cell>
          <cell r="B31">
            <v>18</v>
          </cell>
        </row>
        <row r="32">
          <cell r="A32" t="str">
            <v>金融产品部</v>
          </cell>
          <cell r="B32">
            <v>11</v>
          </cell>
        </row>
        <row r="33">
          <cell r="A33" t="str">
            <v>机构业务部</v>
          </cell>
          <cell r="B33">
            <v>17</v>
          </cell>
        </row>
        <row r="34">
          <cell r="A34" t="str">
            <v>投资银行一部</v>
          </cell>
          <cell r="B34">
            <v>52</v>
          </cell>
        </row>
        <row r="35">
          <cell r="A35" t="str">
            <v>投资银行二部</v>
          </cell>
          <cell r="B35">
            <v>33</v>
          </cell>
        </row>
        <row r="36">
          <cell r="A36" t="str">
            <v>投资银行三部</v>
          </cell>
          <cell r="B36">
            <v>31</v>
          </cell>
        </row>
        <row r="37">
          <cell r="A37" t="str">
            <v>投资银行四部</v>
          </cell>
          <cell r="B37">
            <v>9</v>
          </cell>
        </row>
        <row r="38">
          <cell r="A38" t="str">
            <v>投资银行北京一部</v>
          </cell>
          <cell r="B38">
            <v>10</v>
          </cell>
        </row>
        <row r="39">
          <cell r="A39" t="str">
            <v>投资银行北京二部</v>
          </cell>
          <cell r="B39">
            <v>5</v>
          </cell>
        </row>
        <row r="40">
          <cell r="A40" t="str">
            <v>浙江分公司</v>
          </cell>
          <cell r="B40">
            <v>4</v>
          </cell>
        </row>
        <row r="41">
          <cell r="A41" t="str">
            <v>浙江分公司综合管理部</v>
          </cell>
          <cell r="B41">
            <v>5</v>
          </cell>
        </row>
        <row r="42">
          <cell r="A42" t="str">
            <v>浙江分公司综合业务部</v>
          </cell>
          <cell r="B42">
            <v>3</v>
          </cell>
        </row>
        <row r="43">
          <cell r="A43" t="str">
            <v>量化产品投资部</v>
          </cell>
          <cell r="B43">
            <v>7</v>
          </cell>
        </row>
        <row r="44">
          <cell r="A44" t="str">
            <v>权益产品投资部</v>
          </cell>
          <cell r="B44">
            <v>15</v>
          </cell>
        </row>
        <row r="45">
          <cell r="A45" t="str">
            <v>固定收益产品投资部</v>
          </cell>
          <cell r="B45">
            <v>6</v>
          </cell>
        </row>
        <row r="46">
          <cell r="A46" t="str">
            <v>深圳分公司</v>
          </cell>
          <cell r="B46">
            <v>3</v>
          </cell>
        </row>
        <row r="47">
          <cell r="A47" t="str">
            <v>风险管理部（深）</v>
          </cell>
          <cell r="B47">
            <v>4</v>
          </cell>
        </row>
        <row r="48">
          <cell r="A48" t="str">
            <v>固定收益投资部</v>
          </cell>
          <cell r="B48">
            <v>7</v>
          </cell>
        </row>
        <row r="49">
          <cell r="A49" t="str">
            <v>固定收益市场部</v>
          </cell>
          <cell r="B49">
            <v>10</v>
          </cell>
        </row>
        <row r="50">
          <cell r="A50" t="str">
            <v>证券投资部</v>
          </cell>
          <cell r="B50">
            <v>14</v>
          </cell>
        </row>
        <row r="51">
          <cell r="A51" t="str">
            <v>金融衍生品投资部</v>
          </cell>
          <cell r="B51">
            <v>10</v>
          </cell>
        </row>
        <row r="52">
          <cell r="A52" t="str">
            <v>投资顾问业务部</v>
          </cell>
          <cell r="B52">
            <v>4</v>
          </cell>
        </row>
        <row r="53">
          <cell r="A53" t="str">
            <v>做市业务部</v>
          </cell>
          <cell r="B53">
            <v>9</v>
          </cell>
        </row>
        <row r="54">
          <cell r="A54" t="str">
            <v>广东分公司</v>
          </cell>
          <cell r="B54">
            <v>3</v>
          </cell>
        </row>
        <row r="55">
          <cell r="A55" t="str">
            <v>广东分公司综合管理部</v>
          </cell>
          <cell r="B55">
            <v>2</v>
          </cell>
        </row>
        <row r="56">
          <cell r="A56" t="str">
            <v>广东分公司综合业务部</v>
          </cell>
          <cell r="B56">
            <v>1</v>
          </cell>
        </row>
        <row r="57">
          <cell r="A57" t="str">
            <v>广东分公司机构销售部</v>
          </cell>
          <cell r="B57">
            <v>2</v>
          </cell>
        </row>
        <row r="58">
          <cell r="A58" t="str">
            <v>小计</v>
          </cell>
          <cell r="B58">
            <v>724</v>
          </cell>
        </row>
        <row r="59">
          <cell r="A59" t="str">
            <v>长沙总部证券营业部</v>
          </cell>
          <cell r="B59">
            <v>19</v>
          </cell>
        </row>
        <row r="60">
          <cell r="A60" t="str">
            <v>长沙八一路证券营业部</v>
          </cell>
          <cell r="B60">
            <v>38</v>
          </cell>
        </row>
        <row r="61">
          <cell r="A61" t="str">
            <v>浏阳世纪大道证券营业部</v>
          </cell>
          <cell r="B61">
            <v>11</v>
          </cell>
        </row>
        <row r="62">
          <cell r="A62" t="str">
            <v>长沙曙光中路证券营业部</v>
          </cell>
          <cell r="B62">
            <v>49</v>
          </cell>
        </row>
        <row r="63">
          <cell r="A63" t="str">
            <v>长沙宁乡花明北路证券营业部</v>
          </cell>
          <cell r="B63">
            <v>10</v>
          </cell>
        </row>
        <row r="64">
          <cell r="A64" t="str">
            <v>长沙芙蓉中路证券营业部</v>
          </cell>
          <cell r="B64">
            <v>59</v>
          </cell>
        </row>
        <row r="65">
          <cell r="A65" t="str">
            <v>长沙韶山北路证券营业部</v>
          </cell>
          <cell r="B65">
            <v>50</v>
          </cell>
        </row>
        <row r="66">
          <cell r="A66" t="str">
            <v>长沙县星沙北路证券营业部</v>
          </cell>
          <cell r="B66">
            <v>14</v>
          </cell>
        </row>
        <row r="67">
          <cell r="A67" t="str">
            <v>长沙观沙路证券营业部</v>
          </cell>
          <cell r="B67">
            <v>18</v>
          </cell>
        </row>
        <row r="68">
          <cell r="A68" t="str">
            <v>长沙万芙路证券营业部</v>
          </cell>
          <cell r="B68">
            <v>9</v>
          </cell>
        </row>
        <row r="69">
          <cell r="A69" t="str">
            <v>郴州八一南路证券营业部</v>
          </cell>
          <cell r="B69">
            <v>43</v>
          </cell>
        </row>
        <row r="70">
          <cell r="A70" t="str">
            <v>郴州临武县临武大道证券营业部</v>
          </cell>
          <cell r="B70">
            <v>4</v>
          </cell>
        </row>
        <row r="71">
          <cell r="A71" t="str">
            <v>湘潭韶山中路证券营业部</v>
          </cell>
          <cell r="B71">
            <v>32</v>
          </cell>
        </row>
        <row r="72">
          <cell r="A72" t="str">
            <v>湘乡市大正街证券营业部</v>
          </cell>
          <cell r="B72">
            <v>14</v>
          </cell>
        </row>
        <row r="73">
          <cell r="A73" t="str">
            <v>湘潭芙蓉路证券营业部</v>
          </cell>
          <cell r="B73">
            <v>25</v>
          </cell>
        </row>
        <row r="74">
          <cell r="A74" t="str">
            <v>株洲建设南路证券营业部</v>
          </cell>
          <cell r="B74">
            <v>25</v>
          </cell>
        </row>
        <row r="75">
          <cell r="A75" t="str">
            <v>邵阳城北路证券营业部</v>
          </cell>
          <cell r="B75">
            <v>44</v>
          </cell>
        </row>
        <row r="76">
          <cell r="A76" t="str">
            <v>邵阳邵东金龙大道证券营业部</v>
          </cell>
          <cell r="B76">
            <v>11</v>
          </cell>
        </row>
        <row r="77">
          <cell r="A77" t="str">
            <v>邵阳隆回桃洪路证券营业部</v>
          </cell>
          <cell r="B77">
            <v>9</v>
          </cell>
        </row>
        <row r="78">
          <cell r="A78" t="str">
            <v>武冈武强路证券营业部</v>
          </cell>
          <cell r="B78">
            <v>20</v>
          </cell>
        </row>
        <row r="79">
          <cell r="A79" t="str">
            <v>天津烟台道证券营业部</v>
          </cell>
          <cell r="B79">
            <v>39</v>
          </cell>
        </row>
        <row r="80">
          <cell r="A80" t="str">
            <v>温州车站大道证券营业部</v>
          </cell>
          <cell r="B80">
            <v>23</v>
          </cell>
        </row>
        <row r="81">
          <cell r="A81" t="str">
            <v>北京中关村东路证券营业部</v>
          </cell>
          <cell r="B81">
            <v>21</v>
          </cell>
        </row>
        <row r="82">
          <cell r="A82" t="str">
            <v>北京德胜门外大街证券营业部</v>
          </cell>
          <cell r="B82">
            <v>14</v>
          </cell>
        </row>
        <row r="83">
          <cell r="A83" t="str">
            <v>深圳深南大道证券营业部</v>
          </cell>
          <cell r="B83">
            <v>15</v>
          </cell>
        </row>
        <row r="84">
          <cell r="A84" t="str">
            <v>深圳宝安南路证券营业部</v>
          </cell>
          <cell r="B84">
            <v>32</v>
          </cell>
        </row>
        <row r="85">
          <cell r="A85" t="str">
            <v>衡阳解放西路证券营业部</v>
          </cell>
          <cell r="B85">
            <v>22</v>
          </cell>
        </row>
        <row r="86">
          <cell r="A86" t="str">
            <v>吉首人民北路证券营业部</v>
          </cell>
          <cell r="B86">
            <v>26</v>
          </cell>
        </row>
        <row r="87">
          <cell r="A87" t="str">
            <v>张家界回龙路证券营业部</v>
          </cell>
          <cell r="B87">
            <v>21</v>
          </cell>
        </row>
        <row r="88">
          <cell r="A88" t="str">
            <v>怀化红星路证券营业部</v>
          </cell>
          <cell r="B88">
            <v>19</v>
          </cell>
        </row>
        <row r="89">
          <cell r="A89" t="str">
            <v>常德柳叶大道证券营业部</v>
          </cell>
          <cell r="B89">
            <v>20</v>
          </cell>
        </row>
        <row r="90">
          <cell r="A90" t="str">
            <v>娄底清泉街证券营业部</v>
          </cell>
          <cell r="B90">
            <v>20</v>
          </cell>
        </row>
        <row r="91">
          <cell r="A91" t="str">
            <v>益阳康富南路证券营业部</v>
          </cell>
          <cell r="B91">
            <v>11</v>
          </cell>
        </row>
        <row r="92">
          <cell r="A92" t="str">
            <v>岳阳花板桥路证券营业部</v>
          </cell>
          <cell r="B92">
            <v>13</v>
          </cell>
        </row>
        <row r="93">
          <cell r="A93" t="str">
            <v>永州零陵中路证券营业部</v>
          </cell>
          <cell r="B93">
            <v>20</v>
          </cell>
        </row>
        <row r="94">
          <cell r="A94" t="str">
            <v>杭州庆春路证券营业部</v>
          </cell>
          <cell r="B94">
            <v>15</v>
          </cell>
        </row>
        <row r="95">
          <cell r="A95" t="str">
            <v>上海大连路证券营业部</v>
          </cell>
          <cell r="B95">
            <v>10</v>
          </cell>
        </row>
        <row r="96">
          <cell r="A96" t="str">
            <v>杭州绍兴路证券营业部</v>
          </cell>
          <cell r="B96">
            <v>13</v>
          </cell>
        </row>
        <row r="97">
          <cell r="A97" t="str">
            <v>北京东三环中路证券营业部</v>
          </cell>
          <cell r="B97">
            <v>4</v>
          </cell>
        </row>
        <row r="98">
          <cell r="A98" t="str">
            <v>武汉淮海路证券营业部</v>
          </cell>
          <cell r="B98">
            <v>7</v>
          </cell>
        </row>
        <row r="99">
          <cell r="A99" t="str">
            <v>福州鳌峰路证券营业部</v>
          </cell>
          <cell r="B99">
            <v>4</v>
          </cell>
        </row>
        <row r="100">
          <cell r="A100" t="str">
            <v>合肥金寨路证券营业部</v>
          </cell>
          <cell r="B100">
            <v>8</v>
          </cell>
        </row>
        <row r="101">
          <cell r="A101" t="str">
            <v>中山市中山三路证券营业部</v>
          </cell>
          <cell r="B101">
            <v>3</v>
          </cell>
        </row>
        <row r="102">
          <cell r="A102" t="str">
            <v>青岛山东路证券营业部</v>
          </cell>
          <cell r="B102">
            <v>8</v>
          </cell>
        </row>
        <row r="103">
          <cell r="A103" t="str">
            <v>南昌凤凰中大道证券营业部</v>
          </cell>
          <cell r="B103">
            <v>9</v>
          </cell>
        </row>
        <row r="104">
          <cell r="A104" t="str">
            <v>南宁金湖路证券营业部</v>
          </cell>
          <cell r="B104">
            <v>7</v>
          </cell>
        </row>
        <row r="105">
          <cell r="A105" t="str">
            <v>西安大庆路证券营业部</v>
          </cell>
          <cell r="B105">
            <v>14</v>
          </cell>
        </row>
        <row r="106">
          <cell r="A106" t="str">
            <v>沈阳北陵大街证券营业部</v>
          </cell>
          <cell r="B106">
            <v>14</v>
          </cell>
        </row>
        <row r="107">
          <cell r="A107" t="str">
            <v>南京新模范马路证券营业部</v>
          </cell>
          <cell r="B107">
            <v>7</v>
          </cell>
        </row>
        <row r="108">
          <cell r="A108" t="str">
            <v>昆明新兴路证券营业部</v>
          </cell>
          <cell r="B108">
            <v>8</v>
          </cell>
        </row>
        <row r="109">
          <cell r="A109" t="str">
            <v>成都光荣北路证券营业部</v>
          </cell>
          <cell r="B109">
            <v>11</v>
          </cell>
        </row>
        <row r="110">
          <cell r="A110" t="str">
            <v>贵阳花果园大街证券营业部</v>
          </cell>
          <cell r="B110">
            <v>9</v>
          </cell>
        </row>
        <row r="111">
          <cell r="A111" t="str">
            <v>郑州金水路证券营业部</v>
          </cell>
          <cell r="B111">
            <v>11</v>
          </cell>
        </row>
        <row r="112">
          <cell r="A112" t="str">
            <v>深圳彩田路证券营业部</v>
          </cell>
          <cell r="B112">
            <v>14</v>
          </cell>
        </row>
        <row r="113">
          <cell r="A113" t="str">
            <v>台州市府大道证券营业部</v>
          </cell>
          <cell r="B113">
            <v>11</v>
          </cell>
        </row>
        <row r="114">
          <cell r="A114" t="str">
            <v>嘉兴东升东路证券营业部</v>
          </cell>
          <cell r="B114">
            <v>12</v>
          </cell>
        </row>
        <row r="115">
          <cell r="A115" t="str">
            <v>台州三门上洋路证券营业部</v>
          </cell>
          <cell r="B115">
            <v>9</v>
          </cell>
        </row>
        <row r="116">
          <cell r="A116" t="str">
            <v>长兴道园路证券营业部</v>
          </cell>
          <cell r="B116">
            <v>9</v>
          </cell>
        </row>
        <row r="117">
          <cell r="A117" t="str">
            <v>哈尔滨爱建路证券营业部</v>
          </cell>
          <cell r="B117">
            <v>11</v>
          </cell>
        </row>
        <row r="118">
          <cell r="A118" t="str">
            <v>石家庄槐安东路证券营业部</v>
          </cell>
          <cell r="B118">
            <v>8</v>
          </cell>
        </row>
        <row r="119">
          <cell r="A119" t="str">
            <v>广州天河路证券营业部</v>
          </cell>
          <cell r="B119">
            <v>7</v>
          </cell>
        </row>
        <row r="120">
          <cell r="A120" t="str">
            <v>太原长风街证券营业部</v>
          </cell>
          <cell r="B120">
            <v>10</v>
          </cell>
        </row>
        <row r="121">
          <cell r="A121" t="str">
            <v>兰州金昌南路证券营业部</v>
          </cell>
          <cell r="B121">
            <v>9</v>
          </cell>
        </row>
        <row r="122">
          <cell r="A122" t="str">
            <v>长春建设街证券营业部</v>
          </cell>
          <cell r="B122">
            <v>6</v>
          </cell>
        </row>
        <row r="123">
          <cell r="A123" t="str">
            <v>重庆北城天街证券营业部</v>
          </cell>
          <cell r="B123">
            <v>11</v>
          </cell>
        </row>
        <row r="124">
          <cell r="A124" t="str">
            <v>东莞黄金路证券营业部</v>
          </cell>
          <cell r="B124">
            <v>8</v>
          </cell>
        </row>
        <row r="125">
          <cell r="A125" t="str">
            <v>福建莆田营业部</v>
          </cell>
          <cell r="B125">
            <v>1</v>
          </cell>
        </row>
        <row r="126">
          <cell r="A126" t="str">
            <v>营业部小计</v>
          </cell>
          <cell r="B126">
            <v>1108</v>
          </cell>
        </row>
        <row r="127">
          <cell r="A127" t="str">
            <v>公司合计</v>
          </cell>
          <cell r="B127">
            <v>1832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各部门人数</v>
          </cell>
          <cell r="B1">
            <v>0</v>
          </cell>
        </row>
        <row r="2">
          <cell r="A2" t="str">
            <v>截至：2018.3.31</v>
          </cell>
          <cell r="B2">
            <v>0</v>
          </cell>
        </row>
        <row r="3">
          <cell r="A3" t="str">
            <v>部门</v>
          </cell>
          <cell r="B3" t="str">
            <v>现人数</v>
          </cell>
        </row>
        <row r="4">
          <cell r="A4" t="str">
            <v>公司领导</v>
          </cell>
          <cell r="B4">
            <v>14</v>
          </cell>
        </row>
        <row r="5">
          <cell r="A5" t="str">
            <v>董事会办公室</v>
          </cell>
          <cell r="B5">
            <v>9</v>
          </cell>
        </row>
        <row r="6">
          <cell r="A6" t="str">
            <v>办公室</v>
          </cell>
          <cell r="B6">
            <v>13</v>
          </cell>
        </row>
        <row r="7">
          <cell r="A7" t="str">
            <v>北京办事处</v>
          </cell>
          <cell r="B7">
            <v>6</v>
          </cell>
        </row>
        <row r="8">
          <cell r="A8" t="str">
            <v>党群办</v>
          </cell>
          <cell r="B8">
            <v>5</v>
          </cell>
        </row>
        <row r="9">
          <cell r="A9" t="str">
            <v>纪检监察室</v>
          </cell>
          <cell r="B9">
            <v>1</v>
          </cell>
        </row>
        <row r="10">
          <cell r="A10" t="str">
            <v>稽核审计部</v>
          </cell>
          <cell r="B10">
            <v>12</v>
          </cell>
        </row>
        <row r="11">
          <cell r="A11" t="str">
            <v>人力资源部</v>
          </cell>
          <cell r="B11">
            <v>12</v>
          </cell>
        </row>
        <row r="12">
          <cell r="A12" t="str">
            <v>培训学院</v>
          </cell>
          <cell r="B12">
            <v>4</v>
          </cell>
        </row>
        <row r="13">
          <cell r="A13" t="str">
            <v>财务管理部</v>
          </cell>
          <cell r="B13">
            <v>30</v>
          </cell>
        </row>
        <row r="14">
          <cell r="A14" t="str">
            <v>资金运营部</v>
          </cell>
          <cell r="B14">
            <v>6</v>
          </cell>
        </row>
        <row r="15">
          <cell r="A15" t="str">
            <v>合规法务部</v>
          </cell>
          <cell r="B15">
            <v>16</v>
          </cell>
        </row>
        <row r="16">
          <cell r="A16" t="str">
            <v>风险管理部</v>
          </cell>
          <cell r="B16">
            <v>15</v>
          </cell>
        </row>
        <row r="17">
          <cell r="A17" t="str">
            <v>研究发展中心</v>
          </cell>
          <cell r="B17">
            <v>31</v>
          </cell>
        </row>
        <row r="18">
          <cell r="A18" t="str">
            <v>结算管理部</v>
          </cell>
          <cell r="B18">
            <v>22</v>
          </cell>
        </row>
        <row r="19">
          <cell r="A19" t="str">
            <v>资产托管部</v>
          </cell>
          <cell r="B19">
            <v>12</v>
          </cell>
        </row>
        <row r="20">
          <cell r="A20" t="str">
            <v>网络金融部</v>
          </cell>
          <cell r="B20">
            <v>37</v>
          </cell>
        </row>
        <row r="21">
          <cell r="A21" t="str">
            <v>运营管理部</v>
          </cell>
          <cell r="B21">
            <v>60</v>
          </cell>
        </row>
        <row r="22">
          <cell r="A22" t="str">
            <v>信息技术中心</v>
          </cell>
          <cell r="B22">
            <v>44</v>
          </cell>
        </row>
        <row r="23">
          <cell r="A23" t="str">
            <v>资产管理部</v>
          </cell>
          <cell r="B23">
            <v>21</v>
          </cell>
        </row>
        <row r="24">
          <cell r="A24" t="str">
            <v>投资银行管理部</v>
          </cell>
          <cell r="B24">
            <v>7</v>
          </cell>
        </row>
        <row r="25">
          <cell r="A25" t="str">
            <v>质量控制一部</v>
          </cell>
          <cell r="B25">
            <v>2</v>
          </cell>
        </row>
        <row r="26">
          <cell r="A26" t="str">
            <v>质量控制二部</v>
          </cell>
          <cell r="B26">
            <v>6</v>
          </cell>
        </row>
        <row r="27">
          <cell r="A27" t="str">
            <v>持续督导部</v>
          </cell>
          <cell r="B27">
            <v>2</v>
          </cell>
        </row>
        <row r="28">
          <cell r="A28" t="str">
            <v>资本市场部</v>
          </cell>
          <cell r="B28">
            <v>10</v>
          </cell>
        </row>
        <row r="29">
          <cell r="A29" t="str">
            <v>创新发展部</v>
          </cell>
          <cell r="B29">
            <v>1</v>
          </cell>
        </row>
        <row r="30">
          <cell r="A30" t="str">
            <v>经纪业务总部</v>
          </cell>
          <cell r="B30">
            <v>31</v>
          </cell>
        </row>
        <row r="31">
          <cell r="A31" t="str">
            <v>零售业务部</v>
          </cell>
          <cell r="B31">
            <v>18</v>
          </cell>
        </row>
        <row r="32">
          <cell r="A32" t="str">
            <v>金融产品部</v>
          </cell>
          <cell r="B32">
            <v>11</v>
          </cell>
        </row>
        <row r="33">
          <cell r="A33" t="str">
            <v>机构业务部</v>
          </cell>
          <cell r="B33">
            <v>17</v>
          </cell>
        </row>
        <row r="34">
          <cell r="A34" t="str">
            <v>投资银行一部</v>
          </cell>
          <cell r="B34">
            <v>53</v>
          </cell>
        </row>
        <row r="35">
          <cell r="A35" t="str">
            <v>投资银行二部</v>
          </cell>
          <cell r="B35">
            <v>32</v>
          </cell>
        </row>
        <row r="36">
          <cell r="A36" t="str">
            <v>投资银行三部</v>
          </cell>
          <cell r="B36">
            <v>31</v>
          </cell>
        </row>
        <row r="37">
          <cell r="A37" t="str">
            <v>投资银行四部</v>
          </cell>
          <cell r="B37">
            <v>9</v>
          </cell>
        </row>
        <row r="38">
          <cell r="A38" t="str">
            <v>投资银行北京一部</v>
          </cell>
          <cell r="B38">
            <v>11</v>
          </cell>
        </row>
        <row r="39">
          <cell r="A39" t="str">
            <v>投资银行北京二部</v>
          </cell>
          <cell r="B39">
            <v>5</v>
          </cell>
        </row>
        <row r="40">
          <cell r="A40" t="str">
            <v>浙江分公司</v>
          </cell>
          <cell r="B40">
            <v>4</v>
          </cell>
        </row>
        <row r="41">
          <cell r="A41" t="str">
            <v>浙江分公司综合管理部</v>
          </cell>
          <cell r="B41">
            <v>5</v>
          </cell>
        </row>
        <row r="42">
          <cell r="A42" t="str">
            <v>浙江分公司综合业务部</v>
          </cell>
          <cell r="B42">
            <v>2</v>
          </cell>
        </row>
        <row r="43">
          <cell r="A43" t="str">
            <v>量化产品投资部</v>
          </cell>
          <cell r="B43">
            <v>7</v>
          </cell>
        </row>
        <row r="44">
          <cell r="A44" t="str">
            <v>权益产品投资部</v>
          </cell>
          <cell r="B44">
            <v>15</v>
          </cell>
        </row>
        <row r="45">
          <cell r="A45" t="str">
            <v>固定收益产品投资部</v>
          </cell>
          <cell r="B45">
            <v>6</v>
          </cell>
        </row>
        <row r="46">
          <cell r="A46" t="str">
            <v>深圳分公司</v>
          </cell>
          <cell r="B46">
            <v>3</v>
          </cell>
        </row>
        <row r="47">
          <cell r="A47" t="str">
            <v>风险管理部（深）</v>
          </cell>
          <cell r="B47">
            <v>5</v>
          </cell>
        </row>
        <row r="48">
          <cell r="A48" t="str">
            <v>固定收益投资部</v>
          </cell>
          <cell r="B48">
            <v>7</v>
          </cell>
        </row>
        <row r="49">
          <cell r="A49" t="str">
            <v>固定收益市场部</v>
          </cell>
          <cell r="B49">
            <v>10</v>
          </cell>
        </row>
        <row r="50">
          <cell r="A50" t="str">
            <v>证券投资部</v>
          </cell>
          <cell r="B50">
            <v>14</v>
          </cell>
        </row>
        <row r="51">
          <cell r="A51" t="str">
            <v>金融衍生品投资部</v>
          </cell>
          <cell r="B51">
            <v>10</v>
          </cell>
        </row>
        <row r="52">
          <cell r="A52" t="str">
            <v>投资顾问业务部</v>
          </cell>
          <cell r="B52">
            <v>4</v>
          </cell>
        </row>
        <row r="53">
          <cell r="A53" t="str">
            <v>做市业务部</v>
          </cell>
          <cell r="B53">
            <v>9</v>
          </cell>
        </row>
        <row r="54">
          <cell r="A54" t="str">
            <v>广东分公司</v>
          </cell>
          <cell r="B54">
            <v>3</v>
          </cell>
        </row>
        <row r="55">
          <cell r="A55" t="str">
            <v>广东分公司综合管理部</v>
          </cell>
          <cell r="B55">
            <v>2</v>
          </cell>
        </row>
        <row r="56">
          <cell r="A56" t="str">
            <v>广东分公司综合业务部</v>
          </cell>
          <cell r="B56">
            <v>1</v>
          </cell>
        </row>
        <row r="57">
          <cell r="A57" t="str">
            <v>广东分公司机构销售部</v>
          </cell>
          <cell r="B57">
            <v>2</v>
          </cell>
        </row>
        <row r="58">
          <cell r="A58" t="str">
            <v>小计</v>
          </cell>
          <cell r="B58">
            <v>725</v>
          </cell>
        </row>
        <row r="59">
          <cell r="A59" t="str">
            <v>长沙总部证券营业部</v>
          </cell>
          <cell r="B59">
            <v>19</v>
          </cell>
        </row>
        <row r="60">
          <cell r="A60" t="str">
            <v>长沙八一路证券营业部</v>
          </cell>
          <cell r="B60">
            <v>38</v>
          </cell>
        </row>
        <row r="61">
          <cell r="A61" t="str">
            <v>浏阳世纪大道证券营业部</v>
          </cell>
          <cell r="B61">
            <v>11</v>
          </cell>
        </row>
        <row r="62">
          <cell r="A62" t="str">
            <v>长沙曙光中路证券营业部</v>
          </cell>
          <cell r="B62">
            <v>49</v>
          </cell>
        </row>
        <row r="63">
          <cell r="A63" t="str">
            <v>长沙宁乡花明北路证券营业部</v>
          </cell>
          <cell r="B63">
            <v>10</v>
          </cell>
        </row>
        <row r="64">
          <cell r="A64" t="str">
            <v>长沙芙蓉中路证券营业部</v>
          </cell>
          <cell r="B64">
            <v>58</v>
          </cell>
        </row>
        <row r="65">
          <cell r="A65" t="str">
            <v>长沙韶山北路证券营业部</v>
          </cell>
          <cell r="B65">
            <v>50</v>
          </cell>
        </row>
        <row r="66">
          <cell r="A66" t="str">
            <v>长沙县星沙北路证券营业部</v>
          </cell>
          <cell r="B66">
            <v>13</v>
          </cell>
        </row>
        <row r="67">
          <cell r="A67" t="str">
            <v>长沙观沙路证券营业部</v>
          </cell>
          <cell r="B67">
            <v>18</v>
          </cell>
        </row>
        <row r="68">
          <cell r="A68" t="str">
            <v>长沙万芙路证券营业部</v>
          </cell>
          <cell r="B68">
            <v>9</v>
          </cell>
        </row>
        <row r="69">
          <cell r="A69" t="str">
            <v>郴州八一南路证券营业部</v>
          </cell>
          <cell r="B69">
            <v>43</v>
          </cell>
        </row>
        <row r="70">
          <cell r="A70" t="str">
            <v>郴州临武县临武大道证券营业部</v>
          </cell>
          <cell r="B70">
            <v>4</v>
          </cell>
        </row>
        <row r="71">
          <cell r="A71" t="str">
            <v>湘潭韶山中路证券营业部</v>
          </cell>
          <cell r="B71">
            <v>32</v>
          </cell>
        </row>
        <row r="72">
          <cell r="A72" t="str">
            <v>湘乡市大正街证券营业部</v>
          </cell>
          <cell r="B72">
            <v>14</v>
          </cell>
        </row>
        <row r="73">
          <cell r="A73" t="str">
            <v>湘潭芙蓉路证券营业部</v>
          </cell>
          <cell r="B73">
            <v>25</v>
          </cell>
        </row>
        <row r="74">
          <cell r="A74" t="str">
            <v>株洲建设南路证券营业部</v>
          </cell>
          <cell r="B74">
            <v>25</v>
          </cell>
        </row>
        <row r="75">
          <cell r="A75" t="str">
            <v>邵阳城北路证券营业部</v>
          </cell>
          <cell r="B75">
            <v>44</v>
          </cell>
        </row>
        <row r="76">
          <cell r="A76" t="str">
            <v>邵阳邵东金龙大道证券营业部</v>
          </cell>
          <cell r="B76">
            <v>10</v>
          </cell>
        </row>
        <row r="77">
          <cell r="A77" t="str">
            <v>邵阳隆回桃洪路证券营业部</v>
          </cell>
          <cell r="B77">
            <v>9</v>
          </cell>
        </row>
        <row r="78">
          <cell r="A78" t="str">
            <v>武冈武强路证券营业部</v>
          </cell>
          <cell r="B78">
            <v>20</v>
          </cell>
        </row>
        <row r="79">
          <cell r="A79" t="str">
            <v>天津分公司</v>
          </cell>
          <cell r="B79">
            <v>40</v>
          </cell>
        </row>
        <row r="80">
          <cell r="A80" t="str">
            <v>温州车站大道证券营业部</v>
          </cell>
          <cell r="B80">
            <v>24</v>
          </cell>
        </row>
        <row r="81">
          <cell r="A81" t="str">
            <v>北京中关村东路证券营业部</v>
          </cell>
          <cell r="B81">
            <v>20</v>
          </cell>
        </row>
        <row r="82">
          <cell r="A82" t="str">
            <v>北京德胜门外大街证券营业部</v>
          </cell>
          <cell r="B82">
            <v>14</v>
          </cell>
        </row>
        <row r="83">
          <cell r="A83" t="str">
            <v>深圳福华路证券营业部</v>
          </cell>
          <cell r="B83">
            <v>16</v>
          </cell>
        </row>
        <row r="84">
          <cell r="A84" t="str">
            <v>深圳宝安南路证券营业部</v>
          </cell>
          <cell r="B84">
            <v>32</v>
          </cell>
        </row>
        <row r="85">
          <cell r="A85" t="str">
            <v>衡阳解放西路证券营业部</v>
          </cell>
          <cell r="B85">
            <v>22</v>
          </cell>
        </row>
        <row r="86">
          <cell r="A86" t="str">
            <v>吉首人民北路证券营业部</v>
          </cell>
          <cell r="B86">
            <v>25</v>
          </cell>
        </row>
        <row r="87">
          <cell r="A87" t="str">
            <v>张家界回龙路证券营业部</v>
          </cell>
          <cell r="B87">
            <v>21</v>
          </cell>
        </row>
        <row r="88">
          <cell r="A88" t="str">
            <v>怀化红星路证券营业部</v>
          </cell>
          <cell r="B88">
            <v>18</v>
          </cell>
        </row>
        <row r="89">
          <cell r="A89" t="str">
            <v>常德柳叶大道证券营业部</v>
          </cell>
          <cell r="B89">
            <v>20</v>
          </cell>
        </row>
        <row r="90">
          <cell r="A90" t="str">
            <v>娄底清泉街证券营业部</v>
          </cell>
          <cell r="B90">
            <v>18</v>
          </cell>
        </row>
        <row r="91">
          <cell r="A91" t="str">
            <v>益阳康富南路证券营业部</v>
          </cell>
          <cell r="B91">
            <v>11</v>
          </cell>
        </row>
        <row r="92">
          <cell r="A92" t="str">
            <v>岳阳花板桥路证券营业部</v>
          </cell>
          <cell r="B92">
            <v>14</v>
          </cell>
        </row>
        <row r="93">
          <cell r="A93" t="str">
            <v>永州零陵中路证券营业部</v>
          </cell>
          <cell r="B93">
            <v>18</v>
          </cell>
        </row>
        <row r="94">
          <cell r="A94" t="str">
            <v>杭州庆春路证券营业部</v>
          </cell>
          <cell r="B94">
            <v>15</v>
          </cell>
        </row>
        <row r="95">
          <cell r="A95" t="str">
            <v>上海大连路证券营业部</v>
          </cell>
          <cell r="B95">
            <v>9</v>
          </cell>
        </row>
        <row r="96">
          <cell r="A96" t="str">
            <v>杭州绍兴路证券营业部</v>
          </cell>
          <cell r="B96">
            <v>12</v>
          </cell>
        </row>
        <row r="97">
          <cell r="A97" t="str">
            <v>北京东三环中路证券营业部</v>
          </cell>
          <cell r="B97">
            <v>4</v>
          </cell>
        </row>
        <row r="98">
          <cell r="A98" t="str">
            <v>武汉淮海路证券营业部</v>
          </cell>
          <cell r="B98">
            <v>6</v>
          </cell>
        </row>
        <row r="99">
          <cell r="A99" t="str">
            <v>福州鳌峰路证券营业部</v>
          </cell>
          <cell r="B99">
            <v>4</v>
          </cell>
        </row>
        <row r="100">
          <cell r="A100" t="str">
            <v>合肥金寨路证券营业部</v>
          </cell>
          <cell r="B100">
            <v>6</v>
          </cell>
        </row>
        <row r="101">
          <cell r="A101" t="str">
            <v>中山市中山三路证券营业部</v>
          </cell>
          <cell r="B101">
            <v>3</v>
          </cell>
        </row>
        <row r="102">
          <cell r="A102" t="str">
            <v>青岛山东路证券营业部</v>
          </cell>
          <cell r="B102">
            <v>9</v>
          </cell>
        </row>
        <row r="103">
          <cell r="A103" t="str">
            <v>南昌凤凰中大道证券营业部</v>
          </cell>
          <cell r="B103">
            <v>9</v>
          </cell>
        </row>
        <row r="104">
          <cell r="A104" t="str">
            <v>南宁金湖路证券营业部</v>
          </cell>
          <cell r="B104">
            <v>7</v>
          </cell>
        </row>
        <row r="105">
          <cell r="A105" t="str">
            <v>西安大庆路证券营业部</v>
          </cell>
          <cell r="B105">
            <v>14</v>
          </cell>
        </row>
        <row r="106">
          <cell r="A106" t="str">
            <v>沈阳北陵大街证券营业部</v>
          </cell>
          <cell r="B106">
            <v>14</v>
          </cell>
        </row>
        <row r="107">
          <cell r="A107" t="str">
            <v>南京新模范马路证券营业部</v>
          </cell>
          <cell r="B107">
            <v>7</v>
          </cell>
        </row>
        <row r="108">
          <cell r="A108" t="str">
            <v>昆明新兴路证券营业部</v>
          </cell>
          <cell r="B108">
            <v>8</v>
          </cell>
        </row>
        <row r="109">
          <cell r="A109" t="str">
            <v>成都光荣北路证券营业部</v>
          </cell>
          <cell r="B109">
            <v>9</v>
          </cell>
        </row>
        <row r="110">
          <cell r="A110" t="str">
            <v>贵阳花果园大街证券营业部</v>
          </cell>
          <cell r="B110">
            <v>7</v>
          </cell>
        </row>
        <row r="111">
          <cell r="A111" t="str">
            <v>郑州金水路证券营业部</v>
          </cell>
          <cell r="B111">
            <v>11</v>
          </cell>
        </row>
        <row r="112">
          <cell r="A112" t="str">
            <v>深圳彩田路证券营业部</v>
          </cell>
          <cell r="B112">
            <v>12</v>
          </cell>
        </row>
        <row r="113">
          <cell r="A113" t="str">
            <v>台州市府大道证券营业部</v>
          </cell>
          <cell r="B113">
            <v>11</v>
          </cell>
        </row>
        <row r="114">
          <cell r="A114" t="str">
            <v>嘉兴东升东路证券营业部</v>
          </cell>
          <cell r="B114">
            <v>12</v>
          </cell>
        </row>
        <row r="115">
          <cell r="A115" t="str">
            <v>台州三门上洋路证券营业部</v>
          </cell>
          <cell r="B115">
            <v>9</v>
          </cell>
        </row>
        <row r="116">
          <cell r="A116" t="str">
            <v>长兴道园路证券营业部</v>
          </cell>
          <cell r="B116">
            <v>9</v>
          </cell>
        </row>
        <row r="117">
          <cell r="A117" t="str">
            <v>哈尔滨爱建路证券营业部</v>
          </cell>
          <cell r="B117">
            <v>12</v>
          </cell>
        </row>
        <row r="118">
          <cell r="A118" t="str">
            <v>石家庄槐安东路证券营业部</v>
          </cell>
          <cell r="B118">
            <v>8</v>
          </cell>
        </row>
        <row r="119">
          <cell r="A119" t="str">
            <v>广州天河路证券营业部</v>
          </cell>
          <cell r="B119">
            <v>7</v>
          </cell>
        </row>
        <row r="120">
          <cell r="A120" t="str">
            <v>太原长风街证券营业部</v>
          </cell>
          <cell r="B120">
            <v>10</v>
          </cell>
        </row>
        <row r="121">
          <cell r="A121" t="str">
            <v>兰州金昌南路证券营业部</v>
          </cell>
          <cell r="B121">
            <v>8</v>
          </cell>
        </row>
        <row r="122">
          <cell r="A122" t="str">
            <v>长春建设街证券营业部</v>
          </cell>
          <cell r="B122">
            <v>6</v>
          </cell>
        </row>
        <row r="123">
          <cell r="A123" t="str">
            <v>重庆北城天街证券营业部</v>
          </cell>
          <cell r="B123">
            <v>11</v>
          </cell>
        </row>
        <row r="124">
          <cell r="A124" t="str">
            <v>东莞黄金路证券营业部</v>
          </cell>
          <cell r="B124">
            <v>8</v>
          </cell>
        </row>
        <row r="125">
          <cell r="A125" t="str">
            <v>福建莆田营业部</v>
          </cell>
          <cell r="B125">
            <v>1</v>
          </cell>
        </row>
        <row r="126">
          <cell r="A126" t="str">
            <v>营业部小计</v>
          </cell>
          <cell r="B126">
            <v>1092</v>
          </cell>
        </row>
        <row r="127">
          <cell r="A127" t="str">
            <v>公司合计</v>
          </cell>
          <cell r="B127">
            <v>1817</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各部门人数</v>
          </cell>
        </row>
        <row r="2">
          <cell r="A2" t="str">
            <v>截至：2018.4.30</v>
          </cell>
        </row>
        <row r="3">
          <cell r="A3" t="str">
            <v>部门</v>
          </cell>
          <cell r="B3" t="str">
            <v>现人数</v>
          </cell>
        </row>
        <row r="4">
          <cell r="A4" t="str">
            <v>公司领导</v>
          </cell>
          <cell r="B4">
            <v>13</v>
          </cell>
        </row>
        <row r="5">
          <cell r="A5" t="str">
            <v>董事会办公室</v>
          </cell>
          <cell r="B5">
            <v>6</v>
          </cell>
        </row>
        <row r="6">
          <cell r="A6" t="str">
            <v>办公室</v>
          </cell>
          <cell r="B6">
            <v>15</v>
          </cell>
        </row>
        <row r="7">
          <cell r="A7" t="str">
            <v>北京办事处</v>
          </cell>
          <cell r="B7">
            <v>6</v>
          </cell>
        </row>
        <row r="8">
          <cell r="A8" t="str">
            <v>党群办</v>
          </cell>
          <cell r="B8">
            <v>5</v>
          </cell>
        </row>
        <row r="9">
          <cell r="A9" t="str">
            <v>纪检监察室</v>
          </cell>
          <cell r="B9">
            <v>1</v>
          </cell>
        </row>
        <row r="10">
          <cell r="A10" t="str">
            <v>稽核审计部</v>
          </cell>
          <cell r="B10">
            <v>11</v>
          </cell>
        </row>
        <row r="11">
          <cell r="A11" t="str">
            <v>人力资源部</v>
          </cell>
          <cell r="B11">
            <v>12</v>
          </cell>
        </row>
        <row r="12">
          <cell r="A12" t="str">
            <v>培训学院</v>
          </cell>
          <cell r="B12">
            <v>4</v>
          </cell>
        </row>
        <row r="13">
          <cell r="A13" t="str">
            <v>财务管理部</v>
          </cell>
          <cell r="B13">
            <v>30</v>
          </cell>
        </row>
        <row r="14">
          <cell r="A14" t="str">
            <v>资金运营部</v>
          </cell>
          <cell r="B14">
            <v>6</v>
          </cell>
        </row>
        <row r="15">
          <cell r="A15" t="str">
            <v>合规管理部</v>
          </cell>
          <cell r="B15">
            <v>16</v>
          </cell>
        </row>
        <row r="16">
          <cell r="A16" t="str">
            <v>风险管理部</v>
          </cell>
          <cell r="B16">
            <v>15</v>
          </cell>
        </row>
        <row r="17">
          <cell r="A17" t="str">
            <v>研究发展中心</v>
          </cell>
          <cell r="B17">
            <v>32</v>
          </cell>
        </row>
        <row r="18">
          <cell r="A18" t="str">
            <v>结算管理部</v>
          </cell>
          <cell r="B18">
            <v>22</v>
          </cell>
        </row>
        <row r="19">
          <cell r="A19" t="str">
            <v>资产托管部</v>
          </cell>
          <cell r="B19">
            <v>12</v>
          </cell>
        </row>
        <row r="20">
          <cell r="A20" t="str">
            <v>网络金融部</v>
          </cell>
          <cell r="B20">
            <v>37</v>
          </cell>
        </row>
        <row r="21">
          <cell r="A21" t="str">
            <v>运营管理部</v>
          </cell>
          <cell r="B21">
            <v>60</v>
          </cell>
        </row>
        <row r="22">
          <cell r="A22" t="str">
            <v>信息技术中心</v>
          </cell>
          <cell r="B22">
            <v>43</v>
          </cell>
        </row>
        <row r="23">
          <cell r="A23" t="str">
            <v>资产管理部</v>
          </cell>
          <cell r="B23">
            <v>20</v>
          </cell>
        </row>
        <row r="24">
          <cell r="A24" t="str">
            <v>投资银行管理部</v>
          </cell>
          <cell r="B24">
            <v>7</v>
          </cell>
        </row>
        <row r="25">
          <cell r="A25" t="str">
            <v>质量控制一部</v>
          </cell>
          <cell r="B25">
            <v>2</v>
          </cell>
        </row>
        <row r="26">
          <cell r="A26" t="str">
            <v>质量控制二部</v>
          </cell>
          <cell r="B26">
            <v>6</v>
          </cell>
        </row>
        <row r="27">
          <cell r="A27" t="str">
            <v>持续督导部</v>
          </cell>
          <cell r="B27">
            <v>2</v>
          </cell>
        </row>
        <row r="28">
          <cell r="A28" t="str">
            <v>资本市场部</v>
          </cell>
          <cell r="B28">
            <v>9</v>
          </cell>
        </row>
        <row r="29">
          <cell r="A29" t="str">
            <v>创新发展部</v>
          </cell>
          <cell r="B29">
            <v>1</v>
          </cell>
        </row>
        <row r="30">
          <cell r="A30" t="str">
            <v>经纪业务总部</v>
          </cell>
          <cell r="B30">
            <v>31</v>
          </cell>
        </row>
        <row r="31">
          <cell r="A31" t="str">
            <v>零售业务部</v>
          </cell>
          <cell r="B31">
            <v>18</v>
          </cell>
        </row>
        <row r="32">
          <cell r="A32" t="str">
            <v>金融产品部</v>
          </cell>
          <cell r="B32">
            <v>11</v>
          </cell>
        </row>
        <row r="33">
          <cell r="A33" t="str">
            <v>机构业务部</v>
          </cell>
          <cell r="B33">
            <v>17</v>
          </cell>
        </row>
        <row r="34">
          <cell r="A34" t="str">
            <v>投资银行一部</v>
          </cell>
          <cell r="B34">
            <v>54</v>
          </cell>
        </row>
        <row r="35">
          <cell r="A35" t="str">
            <v>投资银行二部</v>
          </cell>
          <cell r="B35">
            <v>32</v>
          </cell>
        </row>
        <row r="36">
          <cell r="A36" t="str">
            <v>投资银行三部</v>
          </cell>
          <cell r="B36">
            <v>30</v>
          </cell>
        </row>
        <row r="37">
          <cell r="A37" t="str">
            <v>投资银行四部</v>
          </cell>
          <cell r="B37">
            <v>9</v>
          </cell>
        </row>
        <row r="38">
          <cell r="A38" t="str">
            <v>投资银行北京一部</v>
          </cell>
          <cell r="B38">
            <v>10</v>
          </cell>
        </row>
        <row r="39">
          <cell r="A39" t="str">
            <v>投资银行北京二部</v>
          </cell>
          <cell r="B39">
            <v>5</v>
          </cell>
        </row>
        <row r="40">
          <cell r="A40" t="str">
            <v>浙江分公司</v>
          </cell>
          <cell r="B40">
            <v>4</v>
          </cell>
        </row>
        <row r="41">
          <cell r="A41" t="str">
            <v>浙江分公司综合管理部</v>
          </cell>
          <cell r="B41">
            <v>5</v>
          </cell>
        </row>
        <row r="42">
          <cell r="A42" t="str">
            <v>浙江分公司综合业务部</v>
          </cell>
          <cell r="B42">
            <v>2</v>
          </cell>
        </row>
        <row r="43">
          <cell r="A43" t="str">
            <v>量化产品投资部</v>
          </cell>
          <cell r="B43">
            <v>7</v>
          </cell>
        </row>
        <row r="44">
          <cell r="A44" t="str">
            <v>权益产品投资部</v>
          </cell>
          <cell r="B44">
            <v>15</v>
          </cell>
        </row>
        <row r="45">
          <cell r="A45" t="str">
            <v>固定收益产品投资部</v>
          </cell>
          <cell r="B45">
            <v>6</v>
          </cell>
        </row>
        <row r="46">
          <cell r="A46" t="str">
            <v>深圳分公司</v>
          </cell>
          <cell r="B46">
            <v>3</v>
          </cell>
        </row>
        <row r="47">
          <cell r="A47" t="str">
            <v>风险管理部（深）</v>
          </cell>
          <cell r="B47">
            <v>5</v>
          </cell>
        </row>
        <row r="48">
          <cell r="A48" t="str">
            <v>固定收益投资部</v>
          </cell>
          <cell r="B48">
            <v>7</v>
          </cell>
        </row>
        <row r="49">
          <cell r="A49" t="str">
            <v>固定收益市场部</v>
          </cell>
          <cell r="B49">
            <v>10</v>
          </cell>
        </row>
        <row r="50">
          <cell r="A50" t="str">
            <v>证券投资部</v>
          </cell>
          <cell r="B50">
            <v>13</v>
          </cell>
        </row>
        <row r="51">
          <cell r="A51" t="str">
            <v>金融衍生品投资部</v>
          </cell>
          <cell r="B51">
            <v>10</v>
          </cell>
        </row>
        <row r="52">
          <cell r="A52" t="str">
            <v>投资顾问业务部</v>
          </cell>
          <cell r="B52">
            <v>4</v>
          </cell>
        </row>
        <row r="53">
          <cell r="A53" t="str">
            <v>做市业务部</v>
          </cell>
          <cell r="B53">
            <v>9</v>
          </cell>
        </row>
        <row r="54">
          <cell r="A54" t="str">
            <v>广东分公司</v>
          </cell>
          <cell r="B54">
            <v>3</v>
          </cell>
        </row>
        <row r="55">
          <cell r="A55" t="str">
            <v>广东分公司综合管理部</v>
          </cell>
          <cell r="B55">
            <v>2</v>
          </cell>
        </row>
        <row r="56">
          <cell r="A56" t="str">
            <v>广东分公司综合业务部</v>
          </cell>
          <cell r="B56">
            <v>1</v>
          </cell>
        </row>
        <row r="57">
          <cell r="A57" t="str">
            <v>广东分公司机构销售部</v>
          </cell>
          <cell r="B57">
            <v>2</v>
          </cell>
        </row>
        <row r="58">
          <cell r="A58" t="str">
            <v>小计</v>
          </cell>
          <cell r="B58">
            <v>718</v>
          </cell>
        </row>
        <row r="59">
          <cell r="A59" t="str">
            <v>长沙总部证券营业部</v>
          </cell>
          <cell r="B59">
            <v>20</v>
          </cell>
        </row>
        <row r="60">
          <cell r="A60" t="str">
            <v>长沙八一路证券营业部</v>
          </cell>
          <cell r="B60">
            <v>38</v>
          </cell>
        </row>
        <row r="61">
          <cell r="A61" t="str">
            <v>浏阳世纪大道证券营业部</v>
          </cell>
          <cell r="B61">
            <v>11</v>
          </cell>
        </row>
        <row r="62">
          <cell r="A62" t="str">
            <v>长沙曙光中路证券营业部</v>
          </cell>
          <cell r="B62">
            <v>49</v>
          </cell>
        </row>
        <row r="63">
          <cell r="A63" t="str">
            <v>长沙宁乡花明北路证券营业部</v>
          </cell>
          <cell r="B63">
            <v>9</v>
          </cell>
        </row>
        <row r="64">
          <cell r="A64" t="str">
            <v>长沙芙蓉中路证券营业部</v>
          </cell>
          <cell r="B64">
            <v>57</v>
          </cell>
        </row>
        <row r="65">
          <cell r="A65" t="str">
            <v>长沙韶山北路证券营业部</v>
          </cell>
          <cell r="B65">
            <v>50</v>
          </cell>
        </row>
        <row r="66">
          <cell r="A66" t="str">
            <v>长沙县星沙北路证券营业部</v>
          </cell>
          <cell r="B66">
            <v>14</v>
          </cell>
        </row>
        <row r="67">
          <cell r="A67" t="str">
            <v>长沙观沙路证券营业部</v>
          </cell>
          <cell r="B67">
            <v>18</v>
          </cell>
        </row>
        <row r="68">
          <cell r="A68" t="str">
            <v>长沙万芙路证券营业部</v>
          </cell>
          <cell r="B68">
            <v>8</v>
          </cell>
        </row>
        <row r="69">
          <cell r="A69" t="str">
            <v>郴州八一南路证券营业部</v>
          </cell>
          <cell r="B69">
            <v>44</v>
          </cell>
        </row>
        <row r="70">
          <cell r="A70" t="str">
            <v>郴州临武县临武大道证券营业部</v>
          </cell>
          <cell r="B70">
            <v>4</v>
          </cell>
        </row>
        <row r="71">
          <cell r="A71" t="str">
            <v>湘潭韶山中路证券营业部</v>
          </cell>
          <cell r="B71">
            <v>33</v>
          </cell>
        </row>
        <row r="72">
          <cell r="A72" t="str">
            <v>湘乡市大正街证券营业部</v>
          </cell>
          <cell r="B72">
            <v>14</v>
          </cell>
        </row>
        <row r="73">
          <cell r="A73" t="str">
            <v>湘潭芙蓉路证券营业部</v>
          </cell>
          <cell r="B73">
            <v>26</v>
          </cell>
        </row>
        <row r="74">
          <cell r="A74" t="str">
            <v>株洲建设南路证券营业部</v>
          </cell>
          <cell r="B74">
            <v>26</v>
          </cell>
        </row>
        <row r="75">
          <cell r="A75" t="str">
            <v>邵阳城北路证券营业部</v>
          </cell>
          <cell r="B75">
            <v>44</v>
          </cell>
        </row>
        <row r="76">
          <cell r="A76" t="str">
            <v>邵阳邵东金龙大道证券营业部</v>
          </cell>
          <cell r="B76">
            <v>10</v>
          </cell>
        </row>
        <row r="77">
          <cell r="A77" t="str">
            <v>邵阳隆回桃洪路证券营业部</v>
          </cell>
          <cell r="B77">
            <v>9</v>
          </cell>
        </row>
        <row r="78">
          <cell r="A78" t="str">
            <v>武冈武强路证券营业部</v>
          </cell>
          <cell r="B78">
            <v>20</v>
          </cell>
        </row>
        <row r="79">
          <cell r="A79" t="str">
            <v>天津分公司</v>
          </cell>
          <cell r="B79">
            <v>40</v>
          </cell>
        </row>
        <row r="80">
          <cell r="A80" t="str">
            <v>温州车站大道证券营业部</v>
          </cell>
          <cell r="B80">
            <v>24</v>
          </cell>
        </row>
        <row r="81">
          <cell r="A81" t="str">
            <v>北京中关村东路证券营业部</v>
          </cell>
          <cell r="B81">
            <v>22</v>
          </cell>
        </row>
        <row r="82">
          <cell r="A82" t="str">
            <v>北京德胜门外大街证券营业部</v>
          </cell>
          <cell r="B82">
            <v>14</v>
          </cell>
        </row>
        <row r="83">
          <cell r="A83" t="str">
            <v>深圳福华路证券营业部</v>
          </cell>
          <cell r="B83">
            <v>16</v>
          </cell>
        </row>
        <row r="84">
          <cell r="A84" t="str">
            <v>深圳宝安南路证券营业部</v>
          </cell>
          <cell r="B84">
            <v>34</v>
          </cell>
        </row>
        <row r="85">
          <cell r="A85" t="str">
            <v>衡阳解放西路证券营业部</v>
          </cell>
          <cell r="B85">
            <v>22</v>
          </cell>
        </row>
        <row r="86">
          <cell r="A86" t="str">
            <v>吉首人民北路证券营业部</v>
          </cell>
          <cell r="B86">
            <v>23</v>
          </cell>
        </row>
        <row r="87">
          <cell r="A87" t="str">
            <v>张家界回龙路证券营业部</v>
          </cell>
          <cell r="B87">
            <v>20</v>
          </cell>
        </row>
        <row r="88">
          <cell r="A88" t="str">
            <v>怀化红星路证券营业部</v>
          </cell>
          <cell r="B88">
            <v>18</v>
          </cell>
        </row>
        <row r="89">
          <cell r="A89" t="str">
            <v>常德柳叶大道证券营业部</v>
          </cell>
          <cell r="B89">
            <v>20</v>
          </cell>
        </row>
        <row r="90">
          <cell r="A90" t="str">
            <v>娄底清泉街证券营业部</v>
          </cell>
          <cell r="B90">
            <v>17</v>
          </cell>
        </row>
        <row r="91">
          <cell r="A91" t="str">
            <v>益阳康富南路证券营业部</v>
          </cell>
          <cell r="B91">
            <v>11</v>
          </cell>
        </row>
        <row r="92">
          <cell r="A92" t="str">
            <v>岳阳花板桥路证券营业部</v>
          </cell>
          <cell r="B92">
            <v>15</v>
          </cell>
        </row>
        <row r="93">
          <cell r="A93" t="str">
            <v>永州零陵中路证券营业部</v>
          </cell>
          <cell r="B93">
            <v>18</v>
          </cell>
        </row>
        <row r="94">
          <cell r="A94" t="str">
            <v>杭州庆春路证券营业部</v>
          </cell>
          <cell r="B94">
            <v>16</v>
          </cell>
        </row>
        <row r="95">
          <cell r="A95" t="str">
            <v>上海大连路证券营业部</v>
          </cell>
          <cell r="B95">
            <v>10</v>
          </cell>
        </row>
        <row r="96">
          <cell r="A96" t="str">
            <v>杭州绍兴路证券营业部</v>
          </cell>
          <cell r="B96">
            <v>12</v>
          </cell>
        </row>
        <row r="97">
          <cell r="A97" t="str">
            <v>北京东三环中路证券营业部</v>
          </cell>
          <cell r="B97">
            <v>4</v>
          </cell>
        </row>
        <row r="98">
          <cell r="A98" t="str">
            <v>武汉淮海路证券营业部</v>
          </cell>
          <cell r="B98">
            <v>6</v>
          </cell>
        </row>
        <row r="99">
          <cell r="A99" t="str">
            <v>福州鳌峰路证券营业部</v>
          </cell>
          <cell r="B99">
            <v>4</v>
          </cell>
        </row>
        <row r="100">
          <cell r="A100" t="str">
            <v>合肥金寨路证券营业部</v>
          </cell>
          <cell r="B100">
            <v>6</v>
          </cell>
        </row>
        <row r="101">
          <cell r="A101" t="str">
            <v>中山市中山三路证券营业部</v>
          </cell>
          <cell r="B101">
            <v>3</v>
          </cell>
        </row>
        <row r="102">
          <cell r="A102" t="str">
            <v>青岛山东路证券营业部</v>
          </cell>
          <cell r="B102">
            <v>8</v>
          </cell>
        </row>
        <row r="103">
          <cell r="A103" t="str">
            <v>南昌凤凰中大道证券营业部</v>
          </cell>
          <cell r="B103">
            <v>10</v>
          </cell>
        </row>
        <row r="104">
          <cell r="A104" t="str">
            <v>南宁金湖路证券营业部</v>
          </cell>
          <cell r="B104">
            <v>6</v>
          </cell>
        </row>
        <row r="105">
          <cell r="A105" t="str">
            <v>西安大庆路证券营业部</v>
          </cell>
          <cell r="B105">
            <v>16</v>
          </cell>
        </row>
        <row r="106">
          <cell r="A106" t="str">
            <v>沈阳北陵大街证券营业部</v>
          </cell>
          <cell r="B106">
            <v>13</v>
          </cell>
        </row>
        <row r="107">
          <cell r="A107" t="str">
            <v>南京新模范马路证券营业部</v>
          </cell>
          <cell r="B107">
            <v>5</v>
          </cell>
        </row>
        <row r="108">
          <cell r="A108" t="str">
            <v>昆明新兴路证券营业部</v>
          </cell>
          <cell r="B108">
            <v>6</v>
          </cell>
        </row>
        <row r="109">
          <cell r="A109" t="str">
            <v>成都光荣北路证券营业部</v>
          </cell>
          <cell r="B109">
            <v>9</v>
          </cell>
        </row>
        <row r="110">
          <cell r="A110" t="str">
            <v>贵阳花果园大街证券营业部</v>
          </cell>
          <cell r="B110">
            <v>7</v>
          </cell>
        </row>
        <row r="111">
          <cell r="A111" t="str">
            <v>郑州金水路证券营业部</v>
          </cell>
          <cell r="B111">
            <v>12</v>
          </cell>
        </row>
        <row r="112">
          <cell r="A112" t="str">
            <v>深圳彩田路证券营业部</v>
          </cell>
          <cell r="B112">
            <v>12</v>
          </cell>
        </row>
        <row r="113">
          <cell r="A113" t="str">
            <v>台州市府大道证券营业部</v>
          </cell>
          <cell r="B113">
            <v>11</v>
          </cell>
        </row>
        <row r="114">
          <cell r="A114" t="str">
            <v>嘉兴东升东路证券营业部</v>
          </cell>
          <cell r="B114">
            <v>11</v>
          </cell>
        </row>
        <row r="115">
          <cell r="A115" t="str">
            <v>台州三门上洋路证券营业部</v>
          </cell>
          <cell r="B115">
            <v>8</v>
          </cell>
        </row>
        <row r="116">
          <cell r="A116" t="str">
            <v>长兴道园路证券营业部</v>
          </cell>
          <cell r="B116">
            <v>10</v>
          </cell>
        </row>
        <row r="117">
          <cell r="A117" t="str">
            <v>哈尔滨爱建路证券营业部</v>
          </cell>
          <cell r="B117">
            <v>13</v>
          </cell>
        </row>
        <row r="118">
          <cell r="A118" t="str">
            <v>石家庄槐安东路证券营业部</v>
          </cell>
          <cell r="B118">
            <v>8</v>
          </cell>
        </row>
        <row r="119">
          <cell r="A119" t="str">
            <v>广州天河路证券营业部</v>
          </cell>
          <cell r="B119">
            <v>6</v>
          </cell>
        </row>
        <row r="120">
          <cell r="A120" t="str">
            <v>太原长风街证券营业部</v>
          </cell>
          <cell r="B120">
            <v>10</v>
          </cell>
        </row>
        <row r="121">
          <cell r="A121" t="str">
            <v>兰州金昌南路证券营业部</v>
          </cell>
          <cell r="B121">
            <v>8</v>
          </cell>
        </row>
        <row r="122">
          <cell r="A122" t="str">
            <v>长春建设街证券营业部</v>
          </cell>
          <cell r="B122">
            <v>6</v>
          </cell>
        </row>
        <row r="123">
          <cell r="A123" t="str">
            <v>重庆北城天街证券营业部</v>
          </cell>
          <cell r="B123">
            <v>11</v>
          </cell>
        </row>
        <row r="124">
          <cell r="A124" t="str">
            <v>东莞黄金路证券营业部</v>
          </cell>
          <cell r="B124">
            <v>8</v>
          </cell>
        </row>
        <row r="125">
          <cell r="A125" t="str">
            <v>福建莆田营业部</v>
          </cell>
          <cell r="B125">
            <v>3</v>
          </cell>
        </row>
        <row r="126">
          <cell r="A126" t="str">
            <v>营业部小计</v>
          </cell>
          <cell r="B126">
            <v>1096</v>
          </cell>
        </row>
        <row r="127">
          <cell r="A127" t="str">
            <v>公司合计</v>
          </cell>
          <cell r="B127">
            <v>1814</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各部门人数</v>
          </cell>
          <cell r="B1">
            <v>0</v>
          </cell>
        </row>
        <row r="2">
          <cell r="A2" t="str">
            <v>截至：2018.5.31</v>
          </cell>
          <cell r="B2">
            <v>0</v>
          </cell>
        </row>
        <row r="3">
          <cell r="A3" t="str">
            <v>部门</v>
          </cell>
          <cell r="B3" t="str">
            <v>现人数</v>
          </cell>
        </row>
        <row r="4">
          <cell r="A4" t="str">
            <v>公司领导</v>
          </cell>
          <cell r="B4">
            <v>12</v>
          </cell>
        </row>
        <row r="5">
          <cell r="A5" t="str">
            <v>董事会办公室</v>
          </cell>
          <cell r="B5">
            <v>5</v>
          </cell>
        </row>
        <row r="6">
          <cell r="A6" t="str">
            <v>办公室</v>
          </cell>
          <cell r="B6">
            <v>15</v>
          </cell>
        </row>
        <row r="7">
          <cell r="A7" t="str">
            <v>北京办事处</v>
          </cell>
          <cell r="B7">
            <v>6</v>
          </cell>
        </row>
        <row r="8">
          <cell r="A8" t="str">
            <v>党群办</v>
          </cell>
          <cell r="B8">
            <v>4</v>
          </cell>
        </row>
        <row r="9">
          <cell r="A9" t="str">
            <v>纪检监察室</v>
          </cell>
          <cell r="B9">
            <v>1</v>
          </cell>
        </row>
        <row r="10">
          <cell r="A10" t="str">
            <v>稽核审计部</v>
          </cell>
          <cell r="B10">
            <v>11</v>
          </cell>
        </row>
        <row r="11">
          <cell r="A11" t="str">
            <v>人力资源部</v>
          </cell>
          <cell r="B11">
            <v>12</v>
          </cell>
        </row>
        <row r="12">
          <cell r="A12" t="str">
            <v>培训学院</v>
          </cell>
          <cell r="B12">
            <v>4</v>
          </cell>
        </row>
        <row r="13">
          <cell r="A13" t="str">
            <v>财务管理部</v>
          </cell>
          <cell r="B13">
            <v>30</v>
          </cell>
        </row>
        <row r="14">
          <cell r="A14" t="str">
            <v>资金运营部</v>
          </cell>
          <cell r="B14">
            <v>6</v>
          </cell>
        </row>
        <row r="15">
          <cell r="A15" t="str">
            <v>合规管理部</v>
          </cell>
          <cell r="B15">
            <v>16</v>
          </cell>
        </row>
        <row r="16">
          <cell r="A16" t="str">
            <v>风险管理部</v>
          </cell>
          <cell r="B16">
            <v>15</v>
          </cell>
        </row>
        <row r="17">
          <cell r="A17" t="str">
            <v>研究发展中心</v>
          </cell>
          <cell r="B17">
            <v>28</v>
          </cell>
        </row>
        <row r="18">
          <cell r="A18" t="str">
            <v>结算管理部</v>
          </cell>
          <cell r="B18">
            <v>22</v>
          </cell>
        </row>
        <row r="19">
          <cell r="A19" t="str">
            <v>资产托管部</v>
          </cell>
          <cell r="B19">
            <v>12</v>
          </cell>
        </row>
        <row r="20">
          <cell r="A20" t="str">
            <v>网络金融部</v>
          </cell>
          <cell r="B20">
            <v>37</v>
          </cell>
        </row>
        <row r="21">
          <cell r="A21" t="str">
            <v>运营管理部</v>
          </cell>
          <cell r="B21">
            <v>60</v>
          </cell>
        </row>
        <row r="22">
          <cell r="A22" t="str">
            <v>信息技术中心</v>
          </cell>
          <cell r="B22">
            <v>43</v>
          </cell>
        </row>
        <row r="23">
          <cell r="A23" t="str">
            <v>资产管理部</v>
          </cell>
          <cell r="B23">
            <v>20</v>
          </cell>
        </row>
        <row r="24">
          <cell r="A24" t="str">
            <v>投资银行管理部</v>
          </cell>
          <cell r="B24">
            <v>7</v>
          </cell>
        </row>
        <row r="25">
          <cell r="A25" t="str">
            <v>质量控制一部</v>
          </cell>
          <cell r="B25">
            <v>2</v>
          </cell>
        </row>
        <row r="26">
          <cell r="A26" t="str">
            <v>质量控制二部</v>
          </cell>
          <cell r="B26">
            <v>6</v>
          </cell>
        </row>
        <row r="27">
          <cell r="A27" t="str">
            <v>持续督导部</v>
          </cell>
          <cell r="B27">
            <v>2</v>
          </cell>
        </row>
        <row r="28">
          <cell r="A28" t="str">
            <v>资本市场部</v>
          </cell>
          <cell r="B28">
            <v>9</v>
          </cell>
        </row>
        <row r="29">
          <cell r="A29" t="str">
            <v>创新发展部</v>
          </cell>
          <cell r="B29">
            <v>1</v>
          </cell>
        </row>
        <row r="30">
          <cell r="A30" t="str">
            <v>经纪业务总部</v>
          </cell>
          <cell r="B30">
            <v>31</v>
          </cell>
        </row>
        <row r="31">
          <cell r="A31" t="str">
            <v>零售业务部</v>
          </cell>
          <cell r="B31">
            <v>18</v>
          </cell>
        </row>
        <row r="32">
          <cell r="A32" t="str">
            <v>金融产品部</v>
          </cell>
          <cell r="B32">
            <v>11</v>
          </cell>
        </row>
        <row r="33">
          <cell r="A33" t="str">
            <v>机构业务部</v>
          </cell>
          <cell r="B33">
            <v>17</v>
          </cell>
        </row>
        <row r="34">
          <cell r="A34" t="str">
            <v>投资银行一部</v>
          </cell>
          <cell r="B34">
            <v>54</v>
          </cell>
        </row>
        <row r="35">
          <cell r="A35" t="str">
            <v>投资银行二部</v>
          </cell>
          <cell r="B35">
            <v>32</v>
          </cell>
        </row>
        <row r="36">
          <cell r="A36" t="str">
            <v>投资银行三部</v>
          </cell>
          <cell r="B36">
            <v>30</v>
          </cell>
        </row>
        <row r="37">
          <cell r="A37" t="str">
            <v>投资银行四部</v>
          </cell>
          <cell r="B37">
            <v>9</v>
          </cell>
        </row>
        <row r="38">
          <cell r="A38" t="str">
            <v>投资银行北京一部</v>
          </cell>
          <cell r="B38">
            <v>13</v>
          </cell>
        </row>
        <row r="39">
          <cell r="A39" t="str">
            <v>投资银行北京二部</v>
          </cell>
          <cell r="B39">
            <v>5</v>
          </cell>
        </row>
        <row r="40">
          <cell r="A40" t="str">
            <v>浙江分公司</v>
          </cell>
          <cell r="B40">
            <v>4</v>
          </cell>
        </row>
        <row r="41">
          <cell r="A41" t="str">
            <v>浙江分公司综合管理部</v>
          </cell>
          <cell r="B41">
            <v>5</v>
          </cell>
        </row>
        <row r="42">
          <cell r="A42" t="str">
            <v>浙江分公司综合业务部</v>
          </cell>
          <cell r="B42">
            <v>2</v>
          </cell>
        </row>
        <row r="43">
          <cell r="A43" t="str">
            <v>量化产品投资部</v>
          </cell>
          <cell r="B43">
            <v>11</v>
          </cell>
        </row>
        <row r="44">
          <cell r="A44" t="str">
            <v>权益产品投资部</v>
          </cell>
          <cell r="B44">
            <v>15</v>
          </cell>
        </row>
        <row r="45">
          <cell r="A45" t="str">
            <v>固定收益产品投资部</v>
          </cell>
          <cell r="B45">
            <v>6</v>
          </cell>
        </row>
        <row r="46">
          <cell r="A46" t="str">
            <v>深圳分公司</v>
          </cell>
          <cell r="B46">
            <v>3</v>
          </cell>
        </row>
        <row r="47">
          <cell r="A47" t="str">
            <v>风险管理部（深）</v>
          </cell>
          <cell r="B47">
            <v>5</v>
          </cell>
        </row>
        <row r="48">
          <cell r="A48" t="str">
            <v>固定收益投资部</v>
          </cell>
          <cell r="B48">
            <v>7</v>
          </cell>
        </row>
        <row r="49">
          <cell r="A49" t="str">
            <v>固定收益市场部</v>
          </cell>
          <cell r="B49">
            <v>10</v>
          </cell>
        </row>
        <row r="50">
          <cell r="A50" t="str">
            <v>证券投资部</v>
          </cell>
          <cell r="B50">
            <v>13</v>
          </cell>
        </row>
        <row r="51">
          <cell r="A51" t="str">
            <v>金融衍生品投资部</v>
          </cell>
          <cell r="B51">
            <v>9</v>
          </cell>
        </row>
        <row r="52">
          <cell r="A52" t="str">
            <v>投资顾问业务部</v>
          </cell>
          <cell r="B52">
            <v>4</v>
          </cell>
        </row>
        <row r="53">
          <cell r="A53" t="str">
            <v>做市业务部</v>
          </cell>
          <cell r="B53">
            <v>9</v>
          </cell>
        </row>
        <row r="54">
          <cell r="A54" t="str">
            <v>广东分公司</v>
          </cell>
          <cell r="B54">
            <v>3</v>
          </cell>
        </row>
        <row r="55">
          <cell r="A55" t="str">
            <v>广东分公司综合管理部</v>
          </cell>
          <cell r="B55">
            <v>2</v>
          </cell>
        </row>
        <row r="56">
          <cell r="A56" t="str">
            <v>广东分公司综合业务部</v>
          </cell>
          <cell r="B56">
            <v>1</v>
          </cell>
        </row>
        <row r="57">
          <cell r="A57" t="str">
            <v>广东分公司机构销售部</v>
          </cell>
          <cell r="B57">
            <v>2</v>
          </cell>
        </row>
        <row r="58">
          <cell r="A58" t="str">
            <v>小计</v>
          </cell>
          <cell r="B58">
            <v>717</v>
          </cell>
        </row>
        <row r="59">
          <cell r="A59" t="str">
            <v>长沙总部证券营业部</v>
          </cell>
          <cell r="B59">
            <v>21</v>
          </cell>
        </row>
        <row r="60">
          <cell r="A60" t="str">
            <v>长沙八一路证券营业部</v>
          </cell>
          <cell r="B60">
            <v>39</v>
          </cell>
        </row>
        <row r="61">
          <cell r="A61" t="str">
            <v>浏阳世纪大道证券营业部</v>
          </cell>
          <cell r="B61">
            <v>10</v>
          </cell>
        </row>
        <row r="62">
          <cell r="A62" t="str">
            <v>长沙曙光中路证券营业部</v>
          </cell>
          <cell r="B62">
            <v>50</v>
          </cell>
        </row>
        <row r="63">
          <cell r="A63" t="str">
            <v>长沙宁乡花明北路证券营业部</v>
          </cell>
          <cell r="B63">
            <v>9</v>
          </cell>
        </row>
        <row r="64">
          <cell r="A64" t="str">
            <v>长沙芙蓉中路证券营业部</v>
          </cell>
          <cell r="B64">
            <v>56</v>
          </cell>
        </row>
        <row r="65">
          <cell r="A65" t="str">
            <v>长沙韶山北路证券营业部</v>
          </cell>
          <cell r="B65">
            <v>48</v>
          </cell>
        </row>
        <row r="66">
          <cell r="A66" t="str">
            <v>长沙县星沙北路证券营业部</v>
          </cell>
          <cell r="B66">
            <v>14</v>
          </cell>
        </row>
        <row r="67">
          <cell r="A67" t="str">
            <v>长沙观沙路证券营业部</v>
          </cell>
          <cell r="B67">
            <v>16</v>
          </cell>
        </row>
        <row r="68">
          <cell r="A68" t="str">
            <v>长沙万芙路证券营业部</v>
          </cell>
          <cell r="B68">
            <v>8</v>
          </cell>
        </row>
        <row r="69">
          <cell r="A69" t="str">
            <v>郴州八一南路证券营业部</v>
          </cell>
          <cell r="B69">
            <v>44</v>
          </cell>
        </row>
        <row r="70">
          <cell r="A70" t="str">
            <v>郴州临武县临武大道证券营业部</v>
          </cell>
          <cell r="B70">
            <v>4</v>
          </cell>
        </row>
        <row r="71">
          <cell r="A71" t="str">
            <v>湘潭韶山中路证券营业部</v>
          </cell>
          <cell r="B71">
            <v>34</v>
          </cell>
        </row>
        <row r="72">
          <cell r="A72" t="str">
            <v>湘乡市大正街证券营业部</v>
          </cell>
          <cell r="B72">
            <v>14</v>
          </cell>
        </row>
        <row r="73">
          <cell r="A73" t="str">
            <v>湘潭芙蓉路证券营业部</v>
          </cell>
          <cell r="B73">
            <v>26</v>
          </cell>
        </row>
        <row r="74">
          <cell r="A74" t="str">
            <v>株洲建设南路证券营业部</v>
          </cell>
          <cell r="B74">
            <v>26</v>
          </cell>
        </row>
        <row r="75">
          <cell r="A75" t="str">
            <v>邵阳城北路证券营业部</v>
          </cell>
          <cell r="B75">
            <v>44</v>
          </cell>
        </row>
        <row r="76">
          <cell r="A76" t="str">
            <v>邵阳邵东金龙大道证券营业部</v>
          </cell>
          <cell r="B76">
            <v>9</v>
          </cell>
        </row>
        <row r="77">
          <cell r="A77" t="str">
            <v>邵阳隆回桃洪路证券营业部</v>
          </cell>
          <cell r="B77">
            <v>9</v>
          </cell>
        </row>
        <row r="78">
          <cell r="A78" t="str">
            <v>武冈武强路证券营业部</v>
          </cell>
          <cell r="B78">
            <v>19</v>
          </cell>
        </row>
        <row r="79">
          <cell r="A79" t="str">
            <v>天津分公司</v>
          </cell>
          <cell r="B79">
            <v>38</v>
          </cell>
        </row>
        <row r="80">
          <cell r="A80" t="str">
            <v>温州车站大道证券营业部</v>
          </cell>
          <cell r="B80">
            <v>24</v>
          </cell>
        </row>
        <row r="81">
          <cell r="A81" t="str">
            <v>北京中关村东路证券营业部</v>
          </cell>
          <cell r="B81">
            <v>22</v>
          </cell>
        </row>
        <row r="82">
          <cell r="A82" t="str">
            <v>北京德胜门外大街证券营业部</v>
          </cell>
          <cell r="B82">
            <v>14</v>
          </cell>
        </row>
        <row r="83">
          <cell r="A83" t="str">
            <v>深圳福华路证券营业部</v>
          </cell>
          <cell r="B83">
            <v>14</v>
          </cell>
        </row>
        <row r="84">
          <cell r="A84" t="str">
            <v>深圳宝安南路证券营业部</v>
          </cell>
          <cell r="B84">
            <v>34</v>
          </cell>
        </row>
        <row r="85">
          <cell r="A85" t="str">
            <v>衡阳解放西路证券营业部</v>
          </cell>
          <cell r="B85">
            <v>22</v>
          </cell>
        </row>
        <row r="86">
          <cell r="A86" t="str">
            <v>吉首人民北路证券营业部</v>
          </cell>
          <cell r="B86">
            <v>24</v>
          </cell>
        </row>
        <row r="87">
          <cell r="A87" t="str">
            <v>张家界回龙路证券营业部</v>
          </cell>
          <cell r="B87">
            <v>19</v>
          </cell>
        </row>
        <row r="88">
          <cell r="A88" t="str">
            <v>怀化红星路证券营业部</v>
          </cell>
          <cell r="B88">
            <v>18</v>
          </cell>
        </row>
        <row r="89">
          <cell r="A89" t="str">
            <v>常德柳叶大道证券营业部</v>
          </cell>
          <cell r="B89">
            <v>20</v>
          </cell>
        </row>
        <row r="90">
          <cell r="A90" t="str">
            <v>娄底清泉街证券营业部</v>
          </cell>
          <cell r="B90">
            <v>17</v>
          </cell>
        </row>
        <row r="91">
          <cell r="A91" t="str">
            <v>益阳康富南路证券营业部</v>
          </cell>
          <cell r="B91">
            <v>12</v>
          </cell>
        </row>
        <row r="92">
          <cell r="A92" t="str">
            <v>岳阳花板桥路证券营业部</v>
          </cell>
          <cell r="B92">
            <v>15</v>
          </cell>
        </row>
        <row r="93">
          <cell r="A93" t="str">
            <v>永州零陵中路证券营业部</v>
          </cell>
          <cell r="B93">
            <v>18</v>
          </cell>
        </row>
        <row r="94">
          <cell r="A94" t="str">
            <v>杭州庆春路证券营业部</v>
          </cell>
          <cell r="B94">
            <v>19</v>
          </cell>
        </row>
        <row r="95">
          <cell r="A95" t="str">
            <v>上海大连路证券营业部</v>
          </cell>
          <cell r="B95">
            <v>10</v>
          </cell>
        </row>
        <row r="96">
          <cell r="A96" t="str">
            <v>杭州绍兴路证券营业部</v>
          </cell>
          <cell r="B96">
            <v>11</v>
          </cell>
        </row>
        <row r="97">
          <cell r="A97" t="str">
            <v>北京东三环中路证券营业部</v>
          </cell>
          <cell r="B97">
            <v>4</v>
          </cell>
        </row>
        <row r="98">
          <cell r="A98" t="str">
            <v>武汉淮海路证券营业部</v>
          </cell>
          <cell r="B98">
            <v>6</v>
          </cell>
        </row>
        <row r="99">
          <cell r="A99" t="str">
            <v>福州鳌峰路证券营业部</v>
          </cell>
          <cell r="B99">
            <v>4</v>
          </cell>
        </row>
        <row r="100">
          <cell r="A100" t="str">
            <v>合肥金寨路证券营业部</v>
          </cell>
          <cell r="B100">
            <v>6</v>
          </cell>
        </row>
        <row r="101">
          <cell r="A101" t="str">
            <v>中山市中山三路证券营业部</v>
          </cell>
          <cell r="B101">
            <v>3</v>
          </cell>
        </row>
        <row r="102">
          <cell r="A102" t="str">
            <v>青岛山东路证券营业部</v>
          </cell>
          <cell r="B102">
            <v>8</v>
          </cell>
        </row>
        <row r="103">
          <cell r="A103" t="str">
            <v>南昌凤凰中大道证券营业部</v>
          </cell>
          <cell r="B103">
            <v>10</v>
          </cell>
        </row>
        <row r="104">
          <cell r="A104" t="str">
            <v>南宁金湖路证券营业部</v>
          </cell>
          <cell r="B104">
            <v>6</v>
          </cell>
        </row>
        <row r="105">
          <cell r="A105" t="str">
            <v>西安大庆路证券营业部</v>
          </cell>
          <cell r="B105">
            <v>16</v>
          </cell>
        </row>
        <row r="106">
          <cell r="A106" t="str">
            <v>沈阳北陵大街证券营业部</v>
          </cell>
          <cell r="B106">
            <v>13</v>
          </cell>
        </row>
        <row r="107">
          <cell r="A107" t="str">
            <v>南京新模范马路证券营业部</v>
          </cell>
          <cell r="B107">
            <v>4</v>
          </cell>
        </row>
        <row r="108">
          <cell r="A108" t="str">
            <v>昆明新兴路证券营业部</v>
          </cell>
          <cell r="B108">
            <v>5</v>
          </cell>
        </row>
        <row r="109">
          <cell r="A109" t="str">
            <v>成都光荣北路证券营业部</v>
          </cell>
          <cell r="B109">
            <v>9</v>
          </cell>
        </row>
        <row r="110">
          <cell r="A110" t="str">
            <v>贵阳花果园大街证券营业部</v>
          </cell>
          <cell r="B110">
            <v>7</v>
          </cell>
        </row>
        <row r="111">
          <cell r="A111" t="str">
            <v>郑州金水路证券营业部</v>
          </cell>
          <cell r="B111">
            <v>12</v>
          </cell>
        </row>
        <row r="112">
          <cell r="A112" t="str">
            <v>深圳彩田路证券营业部</v>
          </cell>
          <cell r="B112">
            <v>11</v>
          </cell>
        </row>
        <row r="113">
          <cell r="A113" t="str">
            <v>台州市府大道证券营业部</v>
          </cell>
          <cell r="B113">
            <v>7</v>
          </cell>
        </row>
        <row r="114">
          <cell r="A114" t="str">
            <v>嘉兴东升东路证券营业部</v>
          </cell>
          <cell r="B114">
            <v>11</v>
          </cell>
        </row>
        <row r="115">
          <cell r="A115" t="str">
            <v>台州三门上洋路证券营业部</v>
          </cell>
          <cell r="B115">
            <v>9</v>
          </cell>
        </row>
        <row r="116">
          <cell r="A116" t="str">
            <v>长兴道园路证券营业部</v>
          </cell>
          <cell r="B116">
            <v>10</v>
          </cell>
        </row>
        <row r="117">
          <cell r="A117" t="str">
            <v>哈尔滨爱建路证券营业部</v>
          </cell>
          <cell r="B117">
            <v>13</v>
          </cell>
        </row>
        <row r="118">
          <cell r="A118" t="str">
            <v>石家庄槐安东路证券营业部</v>
          </cell>
          <cell r="B118">
            <v>8</v>
          </cell>
        </row>
        <row r="119">
          <cell r="A119" t="str">
            <v>广州天河路证券营业部</v>
          </cell>
          <cell r="B119">
            <v>6</v>
          </cell>
        </row>
        <row r="120">
          <cell r="A120" t="str">
            <v>太原长风街证券营业部</v>
          </cell>
          <cell r="B120">
            <v>10</v>
          </cell>
        </row>
        <row r="121">
          <cell r="A121" t="str">
            <v>兰州金昌南路证券营业部</v>
          </cell>
          <cell r="B121">
            <v>5</v>
          </cell>
        </row>
        <row r="122">
          <cell r="A122" t="str">
            <v>长春建设街证券营业部</v>
          </cell>
          <cell r="B122">
            <v>8</v>
          </cell>
        </row>
        <row r="123">
          <cell r="A123" t="str">
            <v>重庆北城天街证券营业部</v>
          </cell>
          <cell r="B123">
            <v>11</v>
          </cell>
        </row>
        <row r="124">
          <cell r="A124" t="str">
            <v>东莞黄金路证券营业部</v>
          </cell>
          <cell r="B124">
            <v>9</v>
          </cell>
        </row>
        <row r="125">
          <cell r="A125" t="str">
            <v>福建莆田营业部</v>
          </cell>
          <cell r="B125">
            <v>4</v>
          </cell>
        </row>
        <row r="126">
          <cell r="A126" t="str">
            <v>天津武清京津公路证券营业部（筹）</v>
          </cell>
          <cell r="B126">
            <v>2</v>
          </cell>
        </row>
        <row r="127">
          <cell r="A127" t="str">
            <v>苍南车站大道证券营业部</v>
          </cell>
          <cell r="B127">
            <v>8</v>
          </cell>
        </row>
        <row r="128">
          <cell r="A128" t="str">
            <v>营业部小计</v>
          </cell>
          <cell r="B128">
            <v>1096</v>
          </cell>
        </row>
        <row r="129">
          <cell r="A129" t="str">
            <v>公司合计</v>
          </cell>
          <cell r="B129">
            <v>1813</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三、人力资源状况统计表汇总"/>
    </sheetNames>
    <sheetDataSet>
      <sheetData sheetId="0" refreshError="1">
        <row r="1">
          <cell r="A1" t="str">
            <v>财富证券有限责任公司</v>
          </cell>
          <cell r="B1">
            <v>0</v>
          </cell>
          <cell r="C1">
            <v>0</v>
          </cell>
          <cell r="D1">
            <v>0</v>
          </cell>
          <cell r="E1">
            <v>0</v>
          </cell>
        </row>
        <row r="2">
          <cell r="A2" t="str">
            <v>人力资源状况统计表</v>
          </cell>
          <cell r="B2">
            <v>0</v>
          </cell>
          <cell r="C2">
            <v>0</v>
          </cell>
          <cell r="D2">
            <v>0</v>
          </cell>
          <cell r="E2">
            <v>0</v>
          </cell>
        </row>
        <row r="3">
          <cell r="A3" t="str">
            <v>截至2016-12-31</v>
          </cell>
          <cell r="B3">
            <v>0</v>
          </cell>
          <cell r="C3">
            <v>0</v>
          </cell>
          <cell r="D3">
            <v>0</v>
          </cell>
          <cell r="E3">
            <v>0</v>
          </cell>
        </row>
        <row r="4">
          <cell r="A4" t="str">
            <v>部门</v>
          </cell>
          <cell r="B4" t="str">
            <v>人员总数</v>
          </cell>
          <cell r="C4">
            <v>0</v>
          </cell>
          <cell r="D4">
            <v>0</v>
          </cell>
          <cell r="E4">
            <v>0</v>
          </cell>
        </row>
        <row r="5">
          <cell r="A5">
            <v>0</v>
          </cell>
          <cell r="B5" t="str">
            <v>现人数</v>
          </cell>
          <cell r="C5" t="str">
            <v>现有人数占比</v>
          </cell>
          <cell r="D5" t="str">
            <v>11月末</v>
          </cell>
          <cell r="E5" t="str">
            <v>2015年末</v>
          </cell>
        </row>
        <row r="6">
          <cell r="A6" t="str">
            <v>公司领导</v>
          </cell>
          <cell r="B6">
            <v>13</v>
          </cell>
          <cell r="C6">
            <v>8.1148564294631718E-3</v>
          </cell>
          <cell r="D6">
            <v>13</v>
          </cell>
          <cell r="E6">
            <v>20</v>
          </cell>
        </row>
        <row r="7">
          <cell r="A7" t="str">
            <v>公司领导小计①</v>
          </cell>
          <cell r="B7">
            <v>13</v>
          </cell>
          <cell r="C7">
            <v>8.1148564294631718E-3</v>
          </cell>
          <cell r="D7">
            <v>13</v>
          </cell>
          <cell r="E7">
            <v>20</v>
          </cell>
        </row>
        <row r="8">
          <cell r="A8" t="str">
            <v>董事会办公室</v>
          </cell>
          <cell r="B8">
            <v>8</v>
          </cell>
          <cell r="C8">
            <v>4.9937578027465668E-3</v>
          </cell>
          <cell r="D8">
            <v>8</v>
          </cell>
          <cell r="E8">
            <v>8</v>
          </cell>
        </row>
        <row r="9">
          <cell r="A9" t="str">
            <v>办公室</v>
          </cell>
          <cell r="B9">
            <v>11</v>
          </cell>
          <cell r="C9">
            <v>6.8664169787765296E-3</v>
          </cell>
          <cell r="D9">
            <v>12</v>
          </cell>
          <cell r="E9">
            <v>13</v>
          </cell>
        </row>
        <row r="10">
          <cell r="A10" t="str">
            <v>北京办事处</v>
          </cell>
          <cell r="B10">
            <v>7</v>
          </cell>
          <cell r="C10">
            <v>4.3695380774032462E-3</v>
          </cell>
          <cell r="D10">
            <v>7</v>
          </cell>
          <cell r="E10">
            <v>6</v>
          </cell>
        </row>
        <row r="11">
          <cell r="A11" t="str">
            <v>党群办</v>
          </cell>
          <cell r="B11">
            <v>2</v>
          </cell>
          <cell r="C11">
            <v>1.2484394506866417E-3</v>
          </cell>
          <cell r="D11">
            <v>2</v>
          </cell>
          <cell r="E11">
            <v>2</v>
          </cell>
        </row>
        <row r="12">
          <cell r="A12" t="str">
            <v>稽核审计部</v>
          </cell>
          <cell r="B12">
            <v>8</v>
          </cell>
          <cell r="C12">
            <v>4.9937578027465668E-3</v>
          </cell>
          <cell r="D12">
            <v>8</v>
          </cell>
          <cell r="E12">
            <v>9</v>
          </cell>
        </row>
        <row r="13">
          <cell r="A13" t="str">
            <v>人力资源部</v>
          </cell>
          <cell r="B13">
            <v>11</v>
          </cell>
          <cell r="C13">
            <v>6.8664169787765296E-3</v>
          </cell>
          <cell r="D13">
            <v>11</v>
          </cell>
          <cell r="E13">
            <v>10</v>
          </cell>
        </row>
        <row r="14">
          <cell r="A14" t="str">
            <v>后台小计②</v>
          </cell>
          <cell r="B14">
            <v>47</v>
          </cell>
          <cell r="C14">
            <v>2.9338327091136079E-2</v>
          </cell>
          <cell r="D14">
            <v>48</v>
          </cell>
          <cell r="E14">
            <v>48</v>
          </cell>
        </row>
        <row r="15">
          <cell r="A15" t="str">
            <v>财务管理部</v>
          </cell>
          <cell r="B15">
            <v>26</v>
          </cell>
          <cell r="C15">
            <v>1.6229712858926344E-2</v>
          </cell>
          <cell r="D15">
            <v>26</v>
          </cell>
          <cell r="E15">
            <v>23</v>
          </cell>
        </row>
        <row r="16">
          <cell r="A16" t="str">
            <v>资金运营部</v>
          </cell>
          <cell r="B16">
            <v>7</v>
          </cell>
          <cell r="C16">
            <v>4.3695380774032462E-3</v>
          </cell>
          <cell r="D16">
            <v>7</v>
          </cell>
          <cell r="E16">
            <v>7</v>
          </cell>
        </row>
        <row r="17">
          <cell r="A17" t="str">
            <v>合规法务部</v>
          </cell>
          <cell r="B17">
            <v>10</v>
          </cell>
          <cell r="C17">
            <v>6.2421972534332081E-3</v>
          </cell>
          <cell r="D17">
            <v>11</v>
          </cell>
          <cell r="E17">
            <v>10</v>
          </cell>
        </row>
        <row r="18">
          <cell r="A18" t="str">
            <v>风险管理部</v>
          </cell>
          <cell r="B18">
            <v>11</v>
          </cell>
          <cell r="C18">
            <v>6.8664169787765296E-3</v>
          </cell>
          <cell r="D18">
            <v>11</v>
          </cell>
          <cell r="E18">
            <v>9</v>
          </cell>
        </row>
        <row r="19">
          <cell r="A19" t="str">
            <v>研究发展中心</v>
          </cell>
          <cell r="B19">
            <v>26</v>
          </cell>
          <cell r="C19">
            <v>1.6229712858926344E-2</v>
          </cell>
          <cell r="D19">
            <v>26</v>
          </cell>
          <cell r="E19">
            <v>22</v>
          </cell>
        </row>
        <row r="20">
          <cell r="A20" t="str">
            <v>结算管理部</v>
          </cell>
          <cell r="B20">
            <v>26</v>
          </cell>
          <cell r="C20">
            <v>1.6229712858926344E-2</v>
          </cell>
          <cell r="D20">
            <v>25</v>
          </cell>
          <cell r="E20">
            <v>22</v>
          </cell>
        </row>
        <row r="21">
          <cell r="A21" t="str">
            <v>资产托管部</v>
          </cell>
          <cell r="B21">
            <v>1</v>
          </cell>
          <cell r="C21">
            <v>0</v>
          </cell>
          <cell r="D21">
            <v>2</v>
          </cell>
          <cell r="E21">
            <v>0</v>
          </cell>
        </row>
        <row r="22">
          <cell r="A22" t="str">
            <v>信息技术中心</v>
          </cell>
          <cell r="B22">
            <v>38</v>
          </cell>
          <cell r="C22">
            <v>2.3720349563046191E-2</v>
          </cell>
          <cell r="D22">
            <v>38</v>
          </cell>
          <cell r="E22">
            <v>35</v>
          </cell>
        </row>
        <row r="23">
          <cell r="A23" t="str">
            <v>风险管理部（深）</v>
          </cell>
          <cell r="B23">
            <v>4</v>
          </cell>
          <cell r="C23">
            <v>2.4968789013732834E-3</v>
          </cell>
          <cell r="D23">
            <v>4</v>
          </cell>
          <cell r="E23">
            <v>3</v>
          </cell>
        </row>
        <row r="24">
          <cell r="A24" t="str">
            <v>中台小计③</v>
          </cell>
          <cell r="B24">
            <v>149</v>
          </cell>
          <cell r="C24">
            <v>9.3008739076154812E-2</v>
          </cell>
          <cell r="D24">
            <v>150</v>
          </cell>
          <cell r="E24">
            <v>131</v>
          </cell>
        </row>
        <row r="25">
          <cell r="A25" t="str">
            <v>经纪业务总部</v>
          </cell>
          <cell r="B25">
            <v>9</v>
          </cell>
          <cell r="C25">
            <v>5.6179775280898875E-3</v>
          </cell>
          <cell r="D25">
            <v>9</v>
          </cell>
          <cell r="E25">
            <v>10</v>
          </cell>
        </row>
        <row r="26">
          <cell r="A26" t="str">
            <v>零售业务部</v>
          </cell>
          <cell r="B26">
            <v>18</v>
          </cell>
          <cell r="C26">
            <v>1.1235955056179775E-2</v>
          </cell>
          <cell r="D26">
            <v>18</v>
          </cell>
          <cell r="E26">
            <v>10</v>
          </cell>
        </row>
        <row r="27">
          <cell r="A27" t="str">
            <v>运营支持部</v>
          </cell>
          <cell r="B27">
            <v>11</v>
          </cell>
          <cell r="C27">
            <v>6.8664169787765296E-3</v>
          </cell>
          <cell r="D27">
            <v>10</v>
          </cell>
          <cell r="E27">
            <v>9</v>
          </cell>
        </row>
        <row r="28">
          <cell r="A28" t="str">
            <v>信用业务部</v>
          </cell>
          <cell r="B28">
            <v>12</v>
          </cell>
          <cell r="C28">
            <v>7.4906367041198503E-3</v>
          </cell>
          <cell r="D28">
            <v>12</v>
          </cell>
          <cell r="E28">
            <v>11</v>
          </cell>
        </row>
        <row r="29">
          <cell r="A29" t="str">
            <v>机构业务部</v>
          </cell>
          <cell r="B29">
            <v>16</v>
          </cell>
          <cell r="C29">
            <v>9.9875156054931337E-3</v>
          </cell>
          <cell r="D29">
            <v>16</v>
          </cell>
          <cell r="E29">
            <v>8</v>
          </cell>
        </row>
        <row r="30">
          <cell r="A30" t="str">
            <v>资产管理部</v>
          </cell>
          <cell r="B30">
            <v>33</v>
          </cell>
          <cell r="C30">
            <v>2.0599250936329586E-2</v>
          </cell>
          <cell r="D30">
            <v>34</v>
          </cell>
          <cell r="E30">
            <v>28</v>
          </cell>
        </row>
        <row r="31">
          <cell r="A31" t="str">
            <v>投资银行总部</v>
          </cell>
          <cell r="B31">
            <v>2</v>
          </cell>
          <cell r="C31">
            <v>1.2484394506866417E-3</v>
          </cell>
          <cell r="D31">
            <v>2</v>
          </cell>
          <cell r="E31">
            <v>7</v>
          </cell>
        </row>
        <row r="32">
          <cell r="A32" t="str">
            <v>股权融资部</v>
          </cell>
          <cell r="B32">
            <v>29</v>
          </cell>
          <cell r="C32">
            <v>1.8102372034956304E-2</v>
          </cell>
          <cell r="D32">
            <v>28</v>
          </cell>
          <cell r="E32">
            <v>19</v>
          </cell>
        </row>
        <row r="33">
          <cell r="A33" t="str">
            <v>财务顾问部</v>
          </cell>
          <cell r="B33" t="str">
            <v>0</v>
          </cell>
          <cell r="C33">
            <v>0</v>
          </cell>
          <cell r="D33" t="str">
            <v>0</v>
          </cell>
          <cell r="E33">
            <v>7</v>
          </cell>
        </row>
        <row r="34">
          <cell r="A34" t="str">
            <v>债券融资部</v>
          </cell>
          <cell r="B34">
            <v>46</v>
          </cell>
          <cell r="C34">
            <v>2.871410736579276E-2</v>
          </cell>
          <cell r="D34">
            <v>45</v>
          </cell>
          <cell r="E34">
            <v>25</v>
          </cell>
        </row>
        <row r="35">
          <cell r="A35" t="str">
            <v>质量控制部</v>
          </cell>
          <cell r="B35">
            <v>6</v>
          </cell>
          <cell r="C35">
            <v>3.7453183520599251E-3</v>
          </cell>
          <cell r="D35">
            <v>6</v>
          </cell>
          <cell r="E35">
            <v>0</v>
          </cell>
        </row>
        <row r="36">
          <cell r="A36" t="str">
            <v>资本市场部</v>
          </cell>
          <cell r="B36">
            <v>6</v>
          </cell>
          <cell r="C36">
            <v>3.7453183520599251E-3</v>
          </cell>
          <cell r="D36">
            <v>6</v>
          </cell>
          <cell r="E36">
            <v>0</v>
          </cell>
        </row>
        <row r="37">
          <cell r="A37" t="str">
            <v>中小企业融资部</v>
          </cell>
          <cell r="B37">
            <v>45</v>
          </cell>
          <cell r="C37">
            <v>2.8089887640449437E-2</v>
          </cell>
          <cell r="D37">
            <v>45</v>
          </cell>
          <cell r="E37">
            <v>37</v>
          </cell>
        </row>
        <row r="38">
          <cell r="A38" t="str">
            <v>质控内核部</v>
          </cell>
          <cell r="B38" t="str">
            <v>0</v>
          </cell>
          <cell r="C38">
            <v>0</v>
          </cell>
          <cell r="D38" t="str">
            <v>0</v>
          </cell>
          <cell r="E38">
            <v>0</v>
          </cell>
        </row>
        <row r="39">
          <cell r="A39" t="str">
            <v>浙江分公司</v>
          </cell>
          <cell r="B39">
            <v>4</v>
          </cell>
          <cell r="C39">
            <v>2.4968789013732834E-3</v>
          </cell>
          <cell r="D39">
            <v>4</v>
          </cell>
          <cell r="E39">
            <v>5</v>
          </cell>
        </row>
        <row r="40">
          <cell r="A40" t="str">
            <v>综合管理部</v>
          </cell>
          <cell r="B40">
            <v>4</v>
          </cell>
          <cell r="C40">
            <v>2.4968789013732834E-3</v>
          </cell>
          <cell r="D40">
            <v>4</v>
          </cell>
          <cell r="E40">
            <v>0</v>
          </cell>
        </row>
        <row r="41">
          <cell r="A41" t="str">
            <v>综合业务部</v>
          </cell>
          <cell r="B41">
            <v>5</v>
          </cell>
          <cell r="C41">
            <v>3.1210986267166041E-3</v>
          </cell>
          <cell r="D41">
            <v>5</v>
          </cell>
          <cell r="E41">
            <v>3</v>
          </cell>
        </row>
        <row r="42">
          <cell r="A42" t="str">
            <v>网络金融部</v>
          </cell>
          <cell r="B42">
            <v>38</v>
          </cell>
          <cell r="C42">
            <v>2.3720349563046191E-2</v>
          </cell>
          <cell r="D42">
            <v>37</v>
          </cell>
          <cell r="E42">
            <v>30</v>
          </cell>
        </row>
        <row r="43">
          <cell r="A43" t="str">
            <v>深圳分公司</v>
          </cell>
          <cell r="B43">
            <v>2</v>
          </cell>
          <cell r="C43">
            <v>1.2484394506866417E-3</v>
          </cell>
          <cell r="D43">
            <v>3</v>
          </cell>
          <cell r="E43">
            <v>2</v>
          </cell>
        </row>
        <row r="44">
          <cell r="A44" t="str">
            <v>金融工程部</v>
          </cell>
          <cell r="B44">
            <v>14</v>
          </cell>
          <cell r="C44">
            <v>8.7390761548064924E-3</v>
          </cell>
          <cell r="D44">
            <v>15</v>
          </cell>
          <cell r="E44">
            <v>11</v>
          </cell>
        </row>
        <row r="45">
          <cell r="A45" t="str">
            <v>固定收益部</v>
          </cell>
          <cell r="B45">
            <v>18</v>
          </cell>
          <cell r="C45">
            <v>1.1235955056179775E-2</v>
          </cell>
          <cell r="D45">
            <v>18</v>
          </cell>
          <cell r="E45">
            <v>19</v>
          </cell>
        </row>
        <row r="46">
          <cell r="A46" t="str">
            <v>证券投资部</v>
          </cell>
          <cell r="B46">
            <v>8</v>
          </cell>
          <cell r="C46">
            <v>4.9937578027465668E-3</v>
          </cell>
          <cell r="D46">
            <v>8</v>
          </cell>
          <cell r="E46">
            <v>14</v>
          </cell>
        </row>
        <row r="47">
          <cell r="A47" t="str">
            <v>金融衍生品投资部</v>
          </cell>
          <cell r="B47">
            <v>7</v>
          </cell>
          <cell r="C47">
            <v>4.3695380774032462E-3</v>
          </cell>
          <cell r="D47">
            <v>7</v>
          </cell>
          <cell r="E47">
            <v>8</v>
          </cell>
        </row>
        <row r="48">
          <cell r="A48" t="str">
            <v>投顾业务部</v>
          </cell>
          <cell r="B48">
            <v>6</v>
          </cell>
          <cell r="C48">
            <v>3.7453183520599251E-3</v>
          </cell>
          <cell r="D48">
            <v>5</v>
          </cell>
          <cell r="E48">
            <v>0</v>
          </cell>
        </row>
        <row r="49">
          <cell r="A49" t="str">
            <v>做市业务部</v>
          </cell>
          <cell r="B49">
            <v>8</v>
          </cell>
          <cell r="C49">
            <v>4.9937578027465668E-3</v>
          </cell>
          <cell r="D49">
            <v>7</v>
          </cell>
          <cell r="E49">
            <v>0</v>
          </cell>
        </row>
        <row r="50">
          <cell r="A50" t="str">
            <v>广东分公司</v>
          </cell>
          <cell r="B50">
            <v>3</v>
          </cell>
          <cell r="C50">
            <v>1.8726591760299626E-3</v>
          </cell>
          <cell r="D50">
            <v>2</v>
          </cell>
          <cell r="E50">
            <v>0</v>
          </cell>
        </row>
        <row r="51">
          <cell r="A51" t="str">
            <v>前台小计④</v>
          </cell>
          <cell r="B51">
            <v>350</v>
          </cell>
          <cell r="C51">
            <v>0.2184769038701623</v>
          </cell>
          <cell r="D51">
            <v>346</v>
          </cell>
          <cell r="E51">
            <v>263</v>
          </cell>
        </row>
        <row r="52">
          <cell r="A52" t="str">
            <v>小计①+②+③+④</v>
          </cell>
          <cell r="B52">
            <v>559</v>
          </cell>
          <cell r="C52">
            <v>0.34893882646691637</v>
          </cell>
          <cell r="D52">
            <v>557</v>
          </cell>
          <cell r="E52">
            <v>462</v>
          </cell>
        </row>
        <row r="53">
          <cell r="A53" t="str">
            <v>长沙总部证券营业部</v>
          </cell>
          <cell r="B53">
            <v>62</v>
          </cell>
          <cell r="C53">
            <v>3.870162297128589E-2</v>
          </cell>
          <cell r="D53">
            <v>74</v>
          </cell>
          <cell r="E53">
            <v>104</v>
          </cell>
        </row>
        <row r="54">
          <cell r="A54" t="str">
            <v>长沙八一路证券营业部</v>
          </cell>
          <cell r="B54">
            <v>40</v>
          </cell>
          <cell r="C54">
            <v>2.4968789013732832E-2</v>
          </cell>
          <cell r="D54">
            <v>41</v>
          </cell>
          <cell r="E54">
            <v>42</v>
          </cell>
        </row>
        <row r="55">
          <cell r="A55" t="str">
            <v>浏阳世纪大道证券营业部</v>
          </cell>
          <cell r="B55">
            <v>3</v>
          </cell>
          <cell r="C55">
            <v>1.8726591760299626E-3</v>
          </cell>
          <cell r="D55">
            <v>3</v>
          </cell>
          <cell r="E55">
            <v>4</v>
          </cell>
        </row>
        <row r="56">
          <cell r="A56" t="str">
            <v>长沙曙光中路证券营业部</v>
          </cell>
          <cell r="B56">
            <v>48</v>
          </cell>
          <cell r="C56">
            <v>2.9962546816479401E-2</v>
          </cell>
          <cell r="D56">
            <v>48</v>
          </cell>
          <cell r="E56">
            <v>47</v>
          </cell>
        </row>
        <row r="57">
          <cell r="A57" t="str">
            <v>长沙宁乡花明北路证券营业部</v>
          </cell>
          <cell r="B57">
            <v>7</v>
          </cell>
          <cell r="C57">
            <v>4.3695380774032462E-3</v>
          </cell>
          <cell r="D57">
            <v>7</v>
          </cell>
          <cell r="E57">
            <v>7</v>
          </cell>
        </row>
        <row r="58">
          <cell r="A58" t="str">
            <v>长沙芙蓉中路证券营业部</v>
          </cell>
          <cell r="B58">
            <v>59</v>
          </cell>
          <cell r="C58">
            <v>3.682896379525593E-2</v>
          </cell>
          <cell r="D58">
            <v>56</v>
          </cell>
          <cell r="E58">
            <v>51</v>
          </cell>
        </row>
        <row r="59">
          <cell r="A59" t="str">
            <v>长沙韶山北路证券营业部</v>
          </cell>
          <cell r="B59">
            <v>45</v>
          </cell>
          <cell r="C59">
            <v>2.8089887640449437E-2</v>
          </cell>
          <cell r="D59">
            <v>46</v>
          </cell>
          <cell r="E59">
            <v>48</v>
          </cell>
        </row>
        <row r="60">
          <cell r="A60" t="str">
            <v>长沙县星沙北路证券营业部</v>
          </cell>
          <cell r="B60">
            <v>13</v>
          </cell>
          <cell r="C60">
            <v>8.1148564294631718E-3</v>
          </cell>
          <cell r="D60">
            <v>12</v>
          </cell>
          <cell r="E60">
            <v>8</v>
          </cell>
        </row>
        <row r="61">
          <cell r="A61" t="str">
            <v>长沙银盆南路证券营业部</v>
          </cell>
          <cell r="B61">
            <v>11</v>
          </cell>
          <cell r="C61">
            <v>6.8664169787765296E-3</v>
          </cell>
          <cell r="D61">
            <v>11</v>
          </cell>
          <cell r="E61">
            <v>8</v>
          </cell>
        </row>
        <row r="62">
          <cell r="A62" t="str">
            <v>长沙万芙路证券营业部</v>
          </cell>
          <cell r="B62">
            <v>11</v>
          </cell>
          <cell r="C62">
            <v>6.8664169787765296E-3</v>
          </cell>
          <cell r="D62">
            <v>9</v>
          </cell>
          <cell r="E62">
            <v>7</v>
          </cell>
        </row>
        <row r="63">
          <cell r="A63" t="str">
            <v>郴州八一南路证券营业部</v>
          </cell>
          <cell r="B63">
            <v>43</v>
          </cell>
          <cell r="C63">
            <v>2.6841448189762796E-2</v>
          </cell>
          <cell r="D63">
            <v>43</v>
          </cell>
          <cell r="E63">
            <v>48</v>
          </cell>
        </row>
        <row r="64">
          <cell r="A64" t="str">
            <v>郴州临武县临武大道证券营业部</v>
          </cell>
          <cell r="B64">
            <v>3</v>
          </cell>
          <cell r="C64">
            <v>1.8726591760299626E-3</v>
          </cell>
          <cell r="D64">
            <v>3</v>
          </cell>
          <cell r="E64">
            <v>4</v>
          </cell>
        </row>
        <row r="65">
          <cell r="A65" t="str">
            <v>湘潭韶山中路证券营业部</v>
          </cell>
          <cell r="B65">
            <v>32</v>
          </cell>
          <cell r="C65">
            <v>1.9975031210986267E-2</v>
          </cell>
          <cell r="D65">
            <v>32</v>
          </cell>
          <cell r="E65">
            <v>31</v>
          </cell>
        </row>
        <row r="66">
          <cell r="A66" t="str">
            <v>湘乡市大正街证券营业部</v>
          </cell>
          <cell r="B66">
            <v>9</v>
          </cell>
          <cell r="C66">
            <v>5.6179775280898875E-3</v>
          </cell>
          <cell r="D66">
            <v>9</v>
          </cell>
          <cell r="E66">
            <v>7</v>
          </cell>
        </row>
        <row r="67">
          <cell r="A67" t="str">
            <v>湘潭芙蓉路证券营业部</v>
          </cell>
          <cell r="B67">
            <v>24</v>
          </cell>
          <cell r="C67">
            <v>1.4981273408239701E-2</v>
          </cell>
          <cell r="D67">
            <v>24</v>
          </cell>
          <cell r="E67">
            <v>24</v>
          </cell>
        </row>
        <row r="68">
          <cell r="A68" t="str">
            <v>株洲建设南路证券营业部</v>
          </cell>
          <cell r="B68">
            <v>23</v>
          </cell>
          <cell r="C68">
            <v>1.435705368289638E-2</v>
          </cell>
          <cell r="D68">
            <v>23</v>
          </cell>
          <cell r="E68">
            <v>21</v>
          </cell>
        </row>
        <row r="69">
          <cell r="A69" t="str">
            <v>邵阳城北路证券营业部</v>
          </cell>
          <cell r="B69">
            <v>40</v>
          </cell>
          <cell r="C69">
            <v>2.4968789013732832E-2</v>
          </cell>
          <cell r="D69">
            <v>39</v>
          </cell>
          <cell r="E69">
            <v>42</v>
          </cell>
        </row>
        <row r="70">
          <cell r="A70" t="str">
            <v>邵阳邵东金龙大道证券营业部</v>
          </cell>
          <cell r="B70">
            <v>8</v>
          </cell>
          <cell r="C70">
            <v>4.9937578027465668E-3</v>
          </cell>
          <cell r="D70">
            <v>8</v>
          </cell>
          <cell r="E70">
            <v>6</v>
          </cell>
        </row>
        <row r="71">
          <cell r="A71" t="str">
            <v>邵阳隆回桃洪路证券营业部</v>
          </cell>
          <cell r="B71">
            <v>5</v>
          </cell>
          <cell r="C71">
            <v>3.1210986267166041E-3</v>
          </cell>
          <cell r="D71">
            <v>5</v>
          </cell>
          <cell r="E71">
            <v>5</v>
          </cell>
        </row>
        <row r="72">
          <cell r="A72" t="str">
            <v>武冈武强路证券营业部</v>
          </cell>
          <cell r="B72">
            <v>19</v>
          </cell>
          <cell r="C72">
            <v>1.1860174781523096E-2</v>
          </cell>
          <cell r="D72">
            <v>19</v>
          </cell>
          <cell r="E72">
            <v>20</v>
          </cell>
        </row>
        <row r="73">
          <cell r="A73" t="str">
            <v>天津烟台道证券营业部</v>
          </cell>
          <cell r="B73">
            <v>45</v>
          </cell>
          <cell r="C73">
            <v>2.8089887640449437E-2</v>
          </cell>
          <cell r="D73">
            <v>45</v>
          </cell>
          <cell r="E73">
            <v>45</v>
          </cell>
        </row>
        <row r="74">
          <cell r="A74" t="str">
            <v>温州车站大道证券营业部</v>
          </cell>
          <cell r="B74">
            <v>24</v>
          </cell>
          <cell r="C74">
            <v>1.4981273408239701E-2</v>
          </cell>
          <cell r="D74">
            <v>24</v>
          </cell>
          <cell r="E74">
            <v>25</v>
          </cell>
        </row>
        <row r="75">
          <cell r="A75" t="str">
            <v>北京中关村东路证券营业部</v>
          </cell>
          <cell r="B75">
            <v>20</v>
          </cell>
          <cell r="C75">
            <v>1.2484394506866416E-2</v>
          </cell>
          <cell r="D75">
            <v>21</v>
          </cell>
          <cell r="E75">
            <v>22</v>
          </cell>
        </row>
        <row r="76">
          <cell r="A76" t="str">
            <v>北京德胜门外大街证券营业部</v>
          </cell>
          <cell r="B76">
            <v>12</v>
          </cell>
          <cell r="C76">
            <v>7.4906367041198503E-3</v>
          </cell>
          <cell r="D76">
            <v>12</v>
          </cell>
          <cell r="E76">
            <v>12</v>
          </cell>
        </row>
        <row r="77">
          <cell r="A77" t="str">
            <v>深圳深南大道证券营业部</v>
          </cell>
          <cell r="B77">
            <v>20</v>
          </cell>
          <cell r="C77">
            <v>1.2484394506866416E-2</v>
          </cell>
          <cell r="D77">
            <v>24</v>
          </cell>
          <cell r="E77">
            <v>29</v>
          </cell>
        </row>
        <row r="78">
          <cell r="A78" t="str">
            <v>深圳红桂路证券营业部</v>
          </cell>
          <cell r="B78">
            <v>29</v>
          </cell>
          <cell r="C78">
            <v>1.8102372034956304E-2</v>
          </cell>
          <cell r="D78">
            <v>28</v>
          </cell>
          <cell r="E78">
            <v>31</v>
          </cell>
        </row>
        <row r="79">
          <cell r="A79" t="str">
            <v>衡阳解放西路证券营业部</v>
          </cell>
          <cell r="B79">
            <v>20</v>
          </cell>
          <cell r="C79">
            <v>1.2484394506866416E-2</v>
          </cell>
          <cell r="D79">
            <v>21</v>
          </cell>
          <cell r="E79">
            <v>24</v>
          </cell>
        </row>
        <row r="80">
          <cell r="A80" t="str">
            <v>吉首人民北路证券营业部</v>
          </cell>
          <cell r="B80">
            <v>28</v>
          </cell>
          <cell r="C80">
            <v>1.7478152309612985E-2</v>
          </cell>
          <cell r="D80">
            <v>28</v>
          </cell>
          <cell r="E80">
            <v>29</v>
          </cell>
        </row>
        <row r="81">
          <cell r="A81" t="str">
            <v>张家界回龙路证券营业部</v>
          </cell>
          <cell r="B81">
            <v>19</v>
          </cell>
          <cell r="C81">
            <v>1.1860174781523096E-2</v>
          </cell>
          <cell r="D81">
            <v>20</v>
          </cell>
          <cell r="E81">
            <v>20</v>
          </cell>
        </row>
        <row r="82">
          <cell r="A82" t="str">
            <v>怀化红星路证券营业部</v>
          </cell>
          <cell r="B82">
            <v>15</v>
          </cell>
          <cell r="C82">
            <v>9.3632958801498131E-3</v>
          </cell>
          <cell r="D82">
            <v>15</v>
          </cell>
          <cell r="E82">
            <v>18</v>
          </cell>
        </row>
        <row r="83">
          <cell r="A83" t="str">
            <v>常德柳叶大道证券营业部</v>
          </cell>
          <cell r="B83">
            <v>20</v>
          </cell>
          <cell r="C83">
            <v>1.2484394506866416E-2</v>
          </cell>
          <cell r="D83">
            <v>20</v>
          </cell>
          <cell r="E83">
            <v>22</v>
          </cell>
        </row>
        <row r="84">
          <cell r="A84" t="str">
            <v>娄底清泉街证券营业部</v>
          </cell>
          <cell r="B84">
            <v>22</v>
          </cell>
          <cell r="C84">
            <v>1.3732833957553059E-2</v>
          </cell>
          <cell r="D84">
            <v>21</v>
          </cell>
          <cell r="E84">
            <v>22</v>
          </cell>
        </row>
        <row r="85">
          <cell r="A85" t="str">
            <v>益阳康富南路证券营业部</v>
          </cell>
          <cell r="B85">
            <v>9</v>
          </cell>
          <cell r="C85">
            <v>5.6179775280898875E-3</v>
          </cell>
          <cell r="D85">
            <v>9</v>
          </cell>
          <cell r="E85">
            <v>9</v>
          </cell>
        </row>
        <row r="86">
          <cell r="A86" t="str">
            <v>岳阳花板桥路证券营业部</v>
          </cell>
          <cell r="B86">
            <v>7</v>
          </cell>
          <cell r="C86">
            <v>4.3695380774032462E-3</v>
          </cell>
          <cell r="D86">
            <v>8</v>
          </cell>
          <cell r="E86">
            <v>7</v>
          </cell>
        </row>
        <row r="87">
          <cell r="A87" t="str">
            <v>永州零陵中路证券营业部</v>
          </cell>
          <cell r="B87">
            <v>17</v>
          </cell>
          <cell r="C87">
            <v>1.0611735330836454E-2</v>
          </cell>
          <cell r="D87">
            <v>17</v>
          </cell>
          <cell r="E87">
            <v>18</v>
          </cell>
        </row>
        <row r="88">
          <cell r="A88" t="str">
            <v>杭州庆春路证券营业部</v>
          </cell>
          <cell r="B88">
            <v>13</v>
          </cell>
          <cell r="C88">
            <v>8.1148564294631718E-3</v>
          </cell>
          <cell r="D88">
            <v>12</v>
          </cell>
          <cell r="E88">
            <v>7</v>
          </cell>
        </row>
        <row r="89">
          <cell r="A89" t="str">
            <v>杭州绍兴路证券营业部</v>
          </cell>
          <cell r="B89">
            <v>6</v>
          </cell>
          <cell r="C89">
            <v>3.7453183520599251E-3</v>
          </cell>
          <cell r="D89">
            <v>3</v>
          </cell>
          <cell r="E89">
            <v>0</v>
          </cell>
        </row>
        <row r="90">
          <cell r="A90" t="str">
            <v>上海大连路证券营业部</v>
          </cell>
          <cell r="B90">
            <v>11</v>
          </cell>
          <cell r="C90">
            <v>6.8664169787765296E-3</v>
          </cell>
          <cell r="D90">
            <v>11</v>
          </cell>
          <cell r="E90">
            <v>8</v>
          </cell>
        </row>
        <row r="91">
          <cell r="A91" t="str">
            <v>北京东三环中路证券营业部</v>
          </cell>
          <cell r="B91">
            <v>5</v>
          </cell>
          <cell r="C91">
            <v>3.1210986267166041E-3</v>
          </cell>
          <cell r="D91">
            <v>4</v>
          </cell>
          <cell r="E91">
            <v>2</v>
          </cell>
        </row>
        <row r="92">
          <cell r="A92" t="str">
            <v>武汉淮海路营业部</v>
          </cell>
          <cell r="B92">
            <v>9</v>
          </cell>
          <cell r="C92">
            <v>5.6179775280898875E-3</v>
          </cell>
          <cell r="D92">
            <v>9</v>
          </cell>
          <cell r="E92">
            <v>0</v>
          </cell>
        </row>
        <row r="93">
          <cell r="A93" t="str">
            <v>福州鳌峰路营业部</v>
          </cell>
          <cell r="B93">
            <v>5</v>
          </cell>
          <cell r="C93">
            <v>3.1210986267166041E-3</v>
          </cell>
          <cell r="D93">
            <v>5</v>
          </cell>
          <cell r="E93">
            <v>0</v>
          </cell>
        </row>
        <row r="94">
          <cell r="A94" t="str">
            <v>合肥金寨路营业部</v>
          </cell>
          <cell r="B94">
            <v>7</v>
          </cell>
          <cell r="C94">
            <v>4.3695380774032462E-3</v>
          </cell>
          <cell r="D94">
            <v>4</v>
          </cell>
          <cell r="E94">
            <v>0</v>
          </cell>
        </row>
        <row r="95">
          <cell r="A95" t="str">
            <v>中山市中山三路营业部</v>
          </cell>
          <cell r="B95">
            <v>4</v>
          </cell>
          <cell r="C95">
            <v>2.4968789013732834E-3</v>
          </cell>
          <cell r="D95">
            <v>2</v>
          </cell>
          <cell r="E95">
            <v>0</v>
          </cell>
        </row>
        <row r="96">
          <cell r="A96" t="str">
            <v>青岛山东路证券营业部</v>
          </cell>
          <cell r="B96">
            <v>8</v>
          </cell>
          <cell r="C96">
            <v>4.9937578027465668E-3</v>
          </cell>
          <cell r="D96">
            <v>7</v>
          </cell>
          <cell r="E96">
            <v>0</v>
          </cell>
        </row>
        <row r="97">
          <cell r="A97" t="str">
            <v>南昌凤凰中大道营业部</v>
          </cell>
          <cell r="B97">
            <v>6</v>
          </cell>
          <cell r="C97">
            <v>3.7453183520599251E-3</v>
          </cell>
          <cell r="D97">
            <v>4</v>
          </cell>
          <cell r="E97">
            <v>0</v>
          </cell>
        </row>
        <row r="98">
          <cell r="A98" t="str">
            <v>南宁金湖路证券营业部</v>
          </cell>
          <cell r="B98">
            <v>11</v>
          </cell>
          <cell r="C98">
            <v>6.8664169787765296E-3</v>
          </cell>
          <cell r="D98">
            <v>10</v>
          </cell>
          <cell r="E98">
            <v>0</v>
          </cell>
        </row>
        <row r="99">
          <cell r="A99" t="str">
            <v>西安大庆路证券营业部</v>
          </cell>
          <cell r="B99">
            <v>11</v>
          </cell>
          <cell r="C99">
            <v>6.8664169787765296E-3</v>
          </cell>
          <cell r="D99">
            <v>12</v>
          </cell>
          <cell r="E99">
            <v>0</v>
          </cell>
        </row>
        <row r="100">
          <cell r="A100" t="str">
            <v>沈阳北陵大街证券营业部</v>
          </cell>
          <cell r="B100">
            <v>7</v>
          </cell>
          <cell r="C100">
            <v>4.3695380774032462E-3</v>
          </cell>
          <cell r="D100">
            <v>3</v>
          </cell>
          <cell r="E100">
            <v>0</v>
          </cell>
        </row>
        <row r="101">
          <cell r="A101" t="str">
            <v>南京新模范马路证券营业部</v>
          </cell>
          <cell r="B101">
            <v>4</v>
          </cell>
          <cell r="C101">
            <v>2.4968789013732834E-3</v>
          </cell>
          <cell r="D101">
            <v>4</v>
          </cell>
          <cell r="E101">
            <v>0</v>
          </cell>
        </row>
        <row r="102">
          <cell r="A102" t="str">
            <v>昆明新兴路证券营业部</v>
          </cell>
          <cell r="B102">
            <v>4</v>
          </cell>
          <cell r="C102">
            <v>2.4968789013732834E-3</v>
          </cell>
          <cell r="D102">
            <v>5</v>
          </cell>
          <cell r="E102">
            <v>0</v>
          </cell>
        </row>
        <row r="103">
          <cell r="A103" t="str">
            <v>成都光荣北路证券营业部</v>
          </cell>
          <cell r="B103">
            <v>9</v>
          </cell>
          <cell r="C103">
            <v>5.6179775280898875E-3</v>
          </cell>
          <cell r="D103">
            <v>8</v>
          </cell>
          <cell r="E103">
            <v>0</v>
          </cell>
        </row>
        <row r="104">
          <cell r="A104" t="str">
            <v>贵阳花果园大街证券营业部</v>
          </cell>
          <cell r="B104">
            <v>5</v>
          </cell>
          <cell r="C104">
            <v>3.1210986267166041E-3</v>
          </cell>
          <cell r="D104">
            <v>4</v>
          </cell>
          <cell r="E104">
            <v>0</v>
          </cell>
        </row>
        <row r="105">
          <cell r="A105" t="str">
            <v>郑州金水路证券营业部</v>
          </cell>
          <cell r="B105">
            <v>12</v>
          </cell>
          <cell r="C105">
            <v>7.4906367041198503E-3</v>
          </cell>
          <cell r="D105">
            <v>8</v>
          </cell>
          <cell r="E105">
            <v>0</v>
          </cell>
        </row>
        <row r="106">
          <cell r="A106" t="str">
            <v>深圳彩田路证券营业部</v>
          </cell>
          <cell r="B106">
            <v>12</v>
          </cell>
          <cell r="C106">
            <v>7.4906367041198503E-3</v>
          </cell>
          <cell r="D106">
            <v>9</v>
          </cell>
          <cell r="E106">
            <v>0</v>
          </cell>
        </row>
        <row r="107">
          <cell r="A107" t="str">
            <v>台州市府大道证券营业部</v>
          </cell>
          <cell r="B107">
            <v>9</v>
          </cell>
          <cell r="C107">
            <v>5.6179775280898875E-3</v>
          </cell>
          <cell r="D107">
            <v>9</v>
          </cell>
          <cell r="E107">
            <v>0</v>
          </cell>
        </row>
        <row r="108">
          <cell r="A108" t="str">
            <v>嘉兴东升东路证券营业部</v>
          </cell>
          <cell r="B108">
            <v>10</v>
          </cell>
          <cell r="C108">
            <v>6.2421972534332081E-3</v>
          </cell>
          <cell r="D108">
            <v>11</v>
          </cell>
          <cell r="E108">
            <v>0</v>
          </cell>
        </row>
        <row r="109">
          <cell r="A109" t="str">
            <v>台州三门上洋路证券营业部</v>
          </cell>
          <cell r="B109">
            <v>2</v>
          </cell>
          <cell r="C109">
            <v>1.2484394506866417E-3</v>
          </cell>
          <cell r="D109">
            <v>1</v>
          </cell>
          <cell r="E109">
            <v>0</v>
          </cell>
        </row>
        <row r="110">
          <cell r="A110" t="str">
            <v>长兴道园路证券营业部</v>
          </cell>
          <cell r="B110">
            <v>5</v>
          </cell>
          <cell r="C110">
            <v>3.1210986267166041E-3</v>
          </cell>
          <cell r="D110">
            <v>2</v>
          </cell>
          <cell r="E110">
            <v>0</v>
          </cell>
        </row>
        <row r="111">
          <cell r="A111" t="str">
            <v>哈尔滨爱建路证券营业部</v>
          </cell>
          <cell r="B111">
            <v>11</v>
          </cell>
          <cell r="C111">
            <v>6.8664169787765296E-3</v>
          </cell>
          <cell r="D111">
            <v>11</v>
          </cell>
          <cell r="E111">
            <v>0</v>
          </cell>
        </row>
        <row r="112">
          <cell r="A112" t="str">
            <v>石家庄槐安东路证券营业部</v>
          </cell>
          <cell r="B112">
            <v>6</v>
          </cell>
          <cell r="C112">
            <v>3.7453183520599251E-3</v>
          </cell>
          <cell r="D112">
            <v>5</v>
          </cell>
          <cell r="E112">
            <v>0</v>
          </cell>
        </row>
        <row r="113">
          <cell r="A113" t="str">
            <v>广州天河路证券营业部</v>
          </cell>
          <cell r="B113">
            <v>8</v>
          </cell>
          <cell r="C113">
            <v>4.9937578027465668E-3</v>
          </cell>
          <cell r="D113">
            <v>5</v>
          </cell>
          <cell r="E113">
            <v>0</v>
          </cell>
        </row>
        <row r="114">
          <cell r="A114" t="str">
            <v>太原长风街证券营业部</v>
          </cell>
          <cell r="B114">
            <v>9</v>
          </cell>
          <cell r="C114">
            <v>5.6179775280898875E-3</v>
          </cell>
          <cell r="D114">
            <v>8</v>
          </cell>
          <cell r="E114">
            <v>0</v>
          </cell>
        </row>
        <row r="115">
          <cell r="A115" t="str">
            <v>兰州金昌南路证券营业部</v>
          </cell>
          <cell r="B115">
            <v>11</v>
          </cell>
          <cell r="C115">
            <v>6.8664169787765296E-3</v>
          </cell>
          <cell r="D115">
            <v>9</v>
          </cell>
          <cell r="E115">
            <v>0</v>
          </cell>
        </row>
        <row r="116">
          <cell r="A116" t="str">
            <v>长春建设街证券营业部</v>
          </cell>
          <cell r="B116">
            <v>5</v>
          </cell>
          <cell r="C116">
            <v>3.1210986267166041E-3</v>
          </cell>
          <cell r="D116">
            <v>4</v>
          </cell>
          <cell r="E116">
            <v>0</v>
          </cell>
        </row>
        <row r="117">
          <cell r="A117" t="str">
            <v>重庆北城天街证券营业部</v>
          </cell>
          <cell r="B117">
            <v>4</v>
          </cell>
          <cell r="C117">
            <v>2.4968789013732834E-3</v>
          </cell>
          <cell r="D117">
            <v>4</v>
          </cell>
          <cell r="E117">
            <v>0</v>
          </cell>
        </row>
        <row r="118">
          <cell r="A118" t="str">
            <v>东莞营业部（筹）</v>
          </cell>
          <cell r="B118">
            <v>2</v>
          </cell>
          <cell r="C118">
            <v>1.2484394506866417E-3</v>
          </cell>
          <cell r="D118">
            <v>2</v>
          </cell>
          <cell r="E118">
            <v>0</v>
          </cell>
        </row>
        <row r="119">
          <cell r="A119" t="str">
            <v>营业部小计⑤</v>
          </cell>
          <cell r="B119">
            <v>1043</v>
          </cell>
          <cell r="C119">
            <v>0.65106117353308368</v>
          </cell>
          <cell r="D119">
            <v>1020</v>
          </cell>
          <cell r="E119">
            <v>884</v>
          </cell>
        </row>
        <row r="120">
          <cell r="A120" t="str">
            <v>公司合计①+②+③+④+⑤</v>
          </cell>
          <cell r="B120">
            <v>1602</v>
          </cell>
          <cell r="C120">
            <v>1</v>
          </cell>
          <cell r="D120">
            <v>1577</v>
          </cell>
          <cell r="E120">
            <v>1346</v>
          </cell>
        </row>
        <row r="121">
          <cell r="A121" t="str">
            <v>占比</v>
          </cell>
          <cell r="B121">
            <v>1</v>
          </cell>
          <cell r="C121">
            <v>1</v>
          </cell>
          <cell r="D121">
            <v>0</v>
          </cell>
          <cell r="E121">
            <v>1</v>
          </cell>
        </row>
        <row r="122">
          <cell r="B122">
            <v>0</v>
          </cell>
        </row>
        <row r="123">
          <cell r="A123" t="str">
            <v>备注：1、公司领导编制为董事会确定，本表中编制数为现有人数；其他各部门编制为上总办会确定编制。
      2、营业部编制由营业部参照经纪业务总部的营业部管理指引进行，由经纪业务总部审批，未规定具体编制数，故在本表中编制和编制执行率用“-”表示。
      3、管理干部人数统计中对于兼岗的人员只统计在其中一个岗位中，不重复统计。如党群办、经纪业务总部、投资银行总部、深圳分公司总经理由公司领导兼，人数统计在公司领导中；刘军云为深圳分公司副总经理兼深圳分公司风险管理部总经理，人数统计在深圳分公司中；林庆新为浙江分公司总经理助理兼杭州营业部总经理，人数统计在浙江分公司中。
      4、筹建中的营业部负责人尚未任命，不计入管理干部统计人数中。
      5、人员异动情况中正数表示调入，负数表示调出。</v>
          </cell>
          <cell r="B123">
            <v>0</v>
          </cell>
          <cell r="C123">
            <v>0</v>
          </cell>
          <cell r="D123">
            <v>0</v>
          </cell>
          <cell r="E123">
            <v>0</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CA134"/>
  <sheetViews>
    <sheetView showGridLines="0" tabSelected="1" workbookViewId="0">
      <pane xSplit="1" ySplit="3" topLeftCell="B37" activePane="bottomRight" state="frozen"/>
      <selection pane="topRight"/>
      <selection pane="bottomLeft"/>
      <selection pane="bottomRight" activeCell="C62" sqref="C62"/>
    </sheetView>
  </sheetViews>
  <sheetFormatPr defaultColWidth="9" defaultRowHeight="13.5"/>
  <cols>
    <col min="1" max="1" width="35.125" style="117" customWidth="1"/>
    <col min="2" max="2" width="20.5" customWidth="1"/>
    <col min="3" max="4" width="15" bestFit="1" customWidth="1"/>
    <col min="5" max="5" width="12.75" customWidth="1"/>
    <col min="6" max="6" width="12.75" bestFit="1" customWidth="1"/>
    <col min="7" max="7" width="12.75" customWidth="1"/>
    <col min="8" max="9" width="13.125" customWidth="1"/>
    <col min="10" max="10" width="11.625" customWidth="1"/>
    <col min="11" max="11" width="11.375" customWidth="1"/>
    <col min="12" max="13" width="14.125" customWidth="1"/>
    <col min="14" max="14" width="16.125" customWidth="1"/>
    <col min="15" max="15" width="13.875" bestFit="1" customWidth="1"/>
    <col min="16" max="16" width="11.375" customWidth="1"/>
    <col min="17" max="17" width="11.625" customWidth="1"/>
    <col min="18" max="19" width="11.375" customWidth="1"/>
    <col min="20" max="20" width="15" customWidth="1"/>
    <col min="21" max="24" width="12.25" customWidth="1"/>
    <col min="25" max="26" width="16.125" customWidth="1"/>
    <col min="27" max="27" width="14.125" customWidth="1"/>
    <col min="28" max="28" width="10.25" customWidth="1"/>
    <col min="29" max="31" width="9.625" style="118" customWidth="1"/>
    <col min="32" max="32" width="8" style="118" customWidth="1"/>
    <col min="33" max="33" width="6.375" style="118" customWidth="1"/>
    <col min="34" max="35" width="8" style="118" customWidth="1"/>
    <col min="36" max="36" width="6.375" style="118" customWidth="1"/>
    <col min="37" max="79" width="9" style="297"/>
  </cols>
  <sheetData>
    <row r="1" spans="1:79">
      <c r="A1"/>
    </row>
    <row r="2" spans="1:79">
      <c r="A2" s="119" t="s">
        <v>0</v>
      </c>
      <c r="B2" s="120"/>
      <c r="C2" s="120"/>
      <c r="D2" s="120">
        <f>-613971.65-C47</f>
        <v>105226.32999999996</v>
      </c>
      <c r="E2" s="120"/>
      <c r="F2" s="120"/>
      <c r="G2" s="120"/>
      <c r="H2" s="120"/>
      <c r="I2" s="120"/>
      <c r="J2" s="120"/>
      <c r="K2" s="120"/>
      <c r="L2" s="120"/>
      <c r="M2" s="120"/>
      <c r="N2" s="120"/>
      <c r="O2" s="120"/>
      <c r="P2" s="120"/>
      <c r="Q2" s="120"/>
      <c r="R2" s="120"/>
      <c r="S2" s="120"/>
      <c r="T2" s="120"/>
      <c r="U2" s="120"/>
      <c r="V2" s="120"/>
      <c r="W2" s="120"/>
      <c r="X2" s="120"/>
      <c r="Y2" s="120"/>
      <c r="Z2" s="120"/>
      <c r="AA2" s="120"/>
      <c r="AB2" s="120"/>
    </row>
    <row r="3" spans="1:79" s="9" customFormat="1" ht="16.350000000000001" customHeight="1">
      <c r="A3" s="121" t="s">
        <v>1</v>
      </c>
      <c r="B3" s="122" t="s">
        <v>2</v>
      </c>
      <c r="C3" s="122" t="s">
        <v>3</v>
      </c>
      <c r="D3" s="122" t="s">
        <v>4</v>
      </c>
      <c r="E3" s="122" t="s">
        <v>5</v>
      </c>
      <c r="F3" s="122" t="s">
        <v>6</v>
      </c>
      <c r="G3" s="122" t="s">
        <v>7</v>
      </c>
      <c r="H3" s="122" t="s">
        <v>8</v>
      </c>
      <c r="I3" s="122" t="s">
        <v>9</v>
      </c>
      <c r="J3" s="122" t="s">
        <v>10</v>
      </c>
      <c r="K3" s="122" t="s">
        <v>11</v>
      </c>
      <c r="L3" s="122" t="s">
        <v>12</v>
      </c>
      <c r="M3" s="122" t="s">
        <v>13</v>
      </c>
      <c r="N3" s="122" t="s">
        <v>14</v>
      </c>
      <c r="O3" s="122" t="s">
        <v>15</v>
      </c>
      <c r="P3" s="122" t="s">
        <v>16</v>
      </c>
      <c r="Q3" s="122" t="s">
        <v>17</v>
      </c>
      <c r="R3" s="122" t="s">
        <v>18</v>
      </c>
      <c r="S3" s="122" t="s">
        <v>19</v>
      </c>
      <c r="T3" s="122" t="s">
        <v>20</v>
      </c>
      <c r="U3" s="122" t="s">
        <v>21</v>
      </c>
      <c r="V3" s="122" t="s">
        <v>22</v>
      </c>
      <c r="W3" s="122" t="s">
        <v>23</v>
      </c>
      <c r="X3" s="122" t="s">
        <v>24</v>
      </c>
      <c r="Y3" s="122" t="s">
        <v>25</v>
      </c>
      <c r="Z3" s="122" t="s">
        <v>26</v>
      </c>
      <c r="AA3" s="122" t="s">
        <v>27</v>
      </c>
      <c r="AB3" s="122" t="s">
        <v>28</v>
      </c>
      <c r="AC3" s="223" t="s">
        <v>29</v>
      </c>
      <c r="AD3" s="223"/>
      <c r="AE3" s="223"/>
      <c r="AF3" s="223"/>
      <c r="AG3" s="223"/>
      <c r="AH3" s="223"/>
      <c r="AI3" s="223"/>
      <c r="AJ3" s="223"/>
      <c r="AK3" s="310"/>
      <c r="AL3" s="310"/>
      <c r="AM3" s="310"/>
      <c r="AN3" s="310"/>
      <c r="AO3" s="310"/>
      <c r="AP3" s="310"/>
      <c r="AQ3" s="310"/>
      <c r="AR3" s="310"/>
      <c r="AS3" s="310"/>
      <c r="AT3" s="310"/>
      <c r="AU3" s="310"/>
      <c r="AV3" s="310"/>
      <c r="AW3" s="310"/>
      <c r="AX3" s="310"/>
      <c r="AY3" s="310"/>
      <c r="AZ3" s="310"/>
      <c r="BA3" s="310"/>
      <c r="BB3" s="310"/>
      <c r="BC3" s="310"/>
      <c r="BD3" s="310"/>
      <c r="BE3" s="310"/>
      <c r="BF3" s="310"/>
      <c r="BG3" s="310"/>
      <c r="BH3" s="310"/>
      <c r="BI3" s="310"/>
      <c r="BJ3" s="310"/>
      <c r="BK3" s="310"/>
      <c r="BL3" s="310"/>
      <c r="BM3" s="310"/>
      <c r="BN3" s="310"/>
      <c r="BO3" s="310"/>
      <c r="BP3" s="310"/>
      <c r="BQ3" s="310"/>
      <c r="BR3" s="310"/>
      <c r="BS3" s="310"/>
      <c r="BT3" s="310"/>
      <c r="BU3" s="310"/>
      <c r="BV3" s="310"/>
      <c r="BW3" s="310"/>
      <c r="BX3" s="310"/>
      <c r="BY3" s="310"/>
      <c r="BZ3" s="310"/>
      <c r="CA3" s="310"/>
    </row>
    <row r="4" spans="1:79" ht="14.25">
      <c r="A4" s="123" t="s">
        <v>30</v>
      </c>
      <c r="B4" s="124">
        <f t="shared" ref="B4:B29" si="0">C4+D4+E4+G4+K4+P4+T4+AC4</f>
        <v>-103171111.73999991</v>
      </c>
      <c r="C4" s="125">
        <f>财务报表【邓姐发】!J4</f>
        <v>933369.76</v>
      </c>
      <c r="D4" s="126">
        <f>财务报表【邓姐发】!I4+财务报表【邓姐发】!K4+财务报表【邓姐发】!S4+财务报表【邓姐发】!U4+财务报表【邓姐发】!AB4+F4</f>
        <v>-140265856.86999997</v>
      </c>
      <c r="E4" s="125">
        <f>财务报表【邓姐发】!P4+财务报表【邓姐发】!Q4+财务报表【邓姐发】!T4+财务报表【邓姐发】!O4</f>
        <v>391425358.27000004</v>
      </c>
      <c r="F4" s="125">
        <f>财务报表【邓姐发】!AK4</f>
        <v>3341560.83</v>
      </c>
      <c r="G4" s="127">
        <f>H4+I4+J4</f>
        <v>-374817968.71999997</v>
      </c>
      <c r="H4" s="125">
        <f>财务报表【邓姐发】!AL4</f>
        <v>-384282811.82999998</v>
      </c>
      <c r="I4" s="125">
        <f>财务报表【邓姐发】!AJ4</f>
        <v>-37162.36</v>
      </c>
      <c r="J4" s="125">
        <f>财务报表【邓姐发】!X4</f>
        <v>9502005.4700000007</v>
      </c>
      <c r="K4" s="127">
        <f>L4+M4+N4+O4</f>
        <v>74368765.379999995</v>
      </c>
      <c r="L4" s="125">
        <f>财务报表【邓姐发】!V4</f>
        <v>33538094.460000001</v>
      </c>
      <c r="M4" s="125">
        <f>财务报表【邓姐发】!W4</f>
        <v>25841964.870000001</v>
      </c>
      <c r="N4" s="125">
        <f>财务报表【邓姐发】!AM4</f>
        <v>14001924.24</v>
      </c>
      <c r="O4" s="125">
        <f>财务报表【邓姐发】!AA4</f>
        <v>986781.81</v>
      </c>
      <c r="P4" s="127">
        <f>Q4+R4</f>
        <v>-82275281.349999994</v>
      </c>
      <c r="Q4" s="125">
        <f>财务报表【邓姐发】!Z4</f>
        <v>-77707137.099999994</v>
      </c>
      <c r="R4" s="125">
        <f>财务报表【邓姐发】!Y4</f>
        <v>-4568144.25</v>
      </c>
      <c r="S4" s="125">
        <f>财务报表【邓姐发】!U4</f>
        <v>-1147.6400000000001</v>
      </c>
      <c r="T4" s="127">
        <f>U4+V4+W4+X4+Y4+Z4</f>
        <v>27460501.900000002</v>
      </c>
      <c r="U4" s="125">
        <f>财务报表【邓姐发】!AC4</f>
        <v>18358257.5</v>
      </c>
      <c r="V4" s="125">
        <f>财务报表【邓姐发】!AD4</f>
        <v>261792.46</v>
      </c>
      <c r="W4" s="125">
        <f>财务报表【邓姐发】!AE4</f>
        <v>2485274.56</v>
      </c>
      <c r="X4" s="125">
        <f>财务报表【邓姐发】!AF4</f>
        <v>223345.59</v>
      </c>
      <c r="Y4" s="125">
        <f>财务报表【邓姐发】!AG4</f>
        <v>6131830.1900000004</v>
      </c>
      <c r="Z4" s="125">
        <f>财务报表【邓姐发】!AH4</f>
        <v>1.6</v>
      </c>
      <c r="AA4" s="125">
        <f>财务报表【邓姐发】!AB4</f>
        <v>15000</v>
      </c>
      <c r="AB4" s="125">
        <f>财务报表【邓姐发】!S4</f>
        <v>0</v>
      </c>
      <c r="AC4" s="118">
        <f>财务报表【邓姐发】!R4</f>
        <v>-0.11</v>
      </c>
    </row>
    <row r="5" spans="1:79" ht="14.25">
      <c r="A5" s="128" t="s">
        <v>31</v>
      </c>
      <c r="B5" s="129">
        <f t="shared" si="0"/>
        <v>230121357.07000002</v>
      </c>
      <c r="C5" s="130">
        <f>财务报表【邓姐发】!J5</f>
        <v>0</v>
      </c>
      <c r="D5" s="131">
        <f>财务报表【邓姐发】!I5+财务报表【邓姐发】!K5+财务报表【邓姐发】!S5+财务报表【邓姐发】!U5+财务报表【邓姐发】!AB5+F5</f>
        <v>1204023.2599999998</v>
      </c>
      <c r="E5" s="132">
        <f>财务报表【邓姐发】!P5+财务报表【邓姐发】!Q5+财务报表【邓姐发】!T5+财务报表【邓姐发】!O5</f>
        <v>175960026.74000001</v>
      </c>
      <c r="F5" s="130">
        <f>财务报表【邓姐发】!AK5</f>
        <v>2644235.11</v>
      </c>
      <c r="G5" s="127">
        <f t="shared" ref="G5:G29" si="1">H5+I5+J5</f>
        <v>15114295.120000001</v>
      </c>
      <c r="H5" s="130">
        <f>财务报表【邓姐发】!AL5</f>
        <v>12498860.560000001</v>
      </c>
      <c r="I5" s="130">
        <f>财务报表【邓姐发】!AJ5</f>
        <v>2615434.56</v>
      </c>
      <c r="J5" s="132">
        <f>财务报表【邓姐发】!X5</f>
        <v>0</v>
      </c>
      <c r="K5" s="127">
        <f t="shared" ref="K5:K29" si="2">L5+M5+N5+O5</f>
        <v>10383829.24</v>
      </c>
      <c r="L5" s="132">
        <f>财务报表【邓姐发】!V5</f>
        <v>-1468937.89</v>
      </c>
      <c r="M5" s="132">
        <f>财务报表【邓姐发】!W5</f>
        <v>-1577872.46</v>
      </c>
      <c r="N5" s="132">
        <f>财务报表【邓姐发】!AM5</f>
        <v>12443857.779999999</v>
      </c>
      <c r="O5" s="132">
        <f>财务报表【邓姐发】!AA5</f>
        <v>986781.81</v>
      </c>
      <c r="P5" s="212">
        <f t="shared" ref="P5:P29" si="3">Q5+R5</f>
        <v>-1308.8499999999999</v>
      </c>
      <c r="Q5" s="130">
        <f>财务报表【邓姐发】!Z5</f>
        <v>0</v>
      </c>
      <c r="R5" s="130">
        <f>财务报表【邓姐发】!Y5</f>
        <v>-1308.8499999999999</v>
      </c>
      <c r="S5" s="130">
        <f>财务报表【邓姐发】!U5</f>
        <v>-3292</v>
      </c>
      <c r="T5" s="127">
        <f t="shared" ref="T5:T29" si="4">U5+V5+W5+X5+Y5+Z5</f>
        <v>27460491.560000002</v>
      </c>
      <c r="U5" s="130">
        <f>财务报表【邓姐发】!AC5</f>
        <v>18358248.760000002</v>
      </c>
      <c r="V5" s="130">
        <f>财务报表【邓姐发】!AD5</f>
        <v>261792.46</v>
      </c>
      <c r="W5" s="130">
        <f>财务报表【邓姐发】!AE5</f>
        <v>2485274.56</v>
      </c>
      <c r="X5" s="130">
        <f>财务报表【邓姐发】!AF5</f>
        <v>223345.59</v>
      </c>
      <c r="Y5" s="130">
        <f>财务报表【邓姐发】!AG5</f>
        <v>6131830.1900000004</v>
      </c>
      <c r="Z5" s="130">
        <f>财务报表【邓姐发】!AH5</f>
        <v>0</v>
      </c>
      <c r="AA5" s="130">
        <f>财务报表【邓姐发】!AB5</f>
        <v>15000</v>
      </c>
      <c r="AB5" s="130">
        <f>财务报表【邓姐发】!S5</f>
        <v>0</v>
      </c>
      <c r="AC5" s="118">
        <f>财务报表【邓姐发】!R5</f>
        <v>0</v>
      </c>
    </row>
    <row r="6" spans="1:79" ht="14.25">
      <c r="A6" s="133" t="s">
        <v>32</v>
      </c>
      <c r="B6" s="134">
        <f t="shared" si="0"/>
        <v>172626069.98000002</v>
      </c>
      <c r="C6" s="135">
        <f>财务报表【邓姐发】!J6</f>
        <v>0</v>
      </c>
      <c r="D6" s="136">
        <f>财务报表【邓姐发】!I6+财务报表【邓姐发】!K6+财务报表【邓姐发】!S6+财务报表【邓姐发】!U6+财务报表【邓姐发】!AB6+F6</f>
        <v>-1184059.96</v>
      </c>
      <c r="E6" s="137">
        <f>财务报表【邓姐发】!P6+财务报表【邓姐发】!Q6+财务报表【邓姐发】!T6+财务报表【邓姐发】!O6</f>
        <v>173734527.36000001</v>
      </c>
      <c r="F6" s="135">
        <f>财务报表【邓姐发】!AK6</f>
        <v>59060.05</v>
      </c>
      <c r="G6" s="127">
        <f t="shared" si="1"/>
        <v>76911.429999999993</v>
      </c>
      <c r="H6" s="135">
        <f>财务报表【邓姐发】!AL6</f>
        <v>0</v>
      </c>
      <c r="I6" s="135">
        <f>财务报表【邓姐发】!AJ6</f>
        <v>76911.429999999993</v>
      </c>
      <c r="J6" s="137">
        <f>财务报表【邓姐发】!X6</f>
        <v>0</v>
      </c>
      <c r="K6" s="127">
        <f t="shared" si="2"/>
        <v>0</v>
      </c>
      <c r="L6" s="137">
        <f>财务报表【邓姐发】!V6</f>
        <v>0</v>
      </c>
      <c r="M6" s="137">
        <f>财务报表【邓姐发】!W6</f>
        <v>0</v>
      </c>
      <c r="N6" s="137">
        <f>财务报表【邓姐发】!AM6</f>
        <v>0</v>
      </c>
      <c r="O6" s="137">
        <f>财务报表【邓姐发】!AA6</f>
        <v>0</v>
      </c>
      <c r="P6" s="213">
        <f t="shared" si="3"/>
        <v>-1308.8499999999999</v>
      </c>
      <c r="Q6" s="135">
        <f>财务报表【邓姐发】!Z6</f>
        <v>0</v>
      </c>
      <c r="R6" s="135">
        <f>财务报表【邓姐发】!Y6</f>
        <v>-1308.8499999999999</v>
      </c>
      <c r="S6" s="135">
        <f>财务报表【邓姐发】!U6</f>
        <v>0</v>
      </c>
      <c r="T6" s="127">
        <f t="shared" si="4"/>
        <v>0</v>
      </c>
      <c r="U6" s="135">
        <f>财务报表【邓姐发】!AC6</f>
        <v>0</v>
      </c>
      <c r="V6" s="135">
        <f>财务报表【邓姐发】!AD6</f>
        <v>0</v>
      </c>
      <c r="W6" s="135">
        <f>财务报表【邓姐发】!AE6</f>
        <v>0</v>
      </c>
      <c r="X6" s="135">
        <f>财务报表【邓姐发】!AF6</f>
        <v>0</v>
      </c>
      <c r="Y6" s="135">
        <f>财务报表【邓姐发】!AG6</f>
        <v>0</v>
      </c>
      <c r="Z6" s="135">
        <f>财务报表【邓姐发】!AH6</f>
        <v>0</v>
      </c>
      <c r="AA6" s="135">
        <f>财务报表【邓姐发】!AB6</f>
        <v>0</v>
      </c>
      <c r="AB6" s="135">
        <f>财务报表【邓姐发】!S6</f>
        <v>0</v>
      </c>
      <c r="AC6" s="118">
        <f>财务报表【邓姐发】!R6</f>
        <v>0</v>
      </c>
    </row>
    <row r="7" spans="1:79" ht="14.25">
      <c r="A7" s="133" t="s">
        <v>33</v>
      </c>
      <c r="B7" s="134">
        <f t="shared" si="0"/>
        <v>27475491.560000002</v>
      </c>
      <c r="C7" s="135">
        <f>财务报表【邓姐发】!J7</f>
        <v>0</v>
      </c>
      <c r="D7" s="136">
        <f>财务报表【邓姐发】!I7+财务报表【邓姐发】!K7+财务报表【邓姐发】!S7+财务报表【邓姐发】!U7+财务报表【邓姐发】!AB7+F7</f>
        <v>15000</v>
      </c>
      <c r="E7" s="137">
        <f>财务报表【邓姐发】!P7+财务报表【邓姐发】!Q7+财务报表【邓姐发】!T7+财务报表【邓姐发】!O7</f>
        <v>0</v>
      </c>
      <c r="F7" s="135">
        <f>财务报表【邓姐发】!AK7</f>
        <v>0</v>
      </c>
      <c r="G7" s="127">
        <f t="shared" si="1"/>
        <v>0</v>
      </c>
      <c r="H7" s="135">
        <f>财务报表【邓姐发】!AL7</f>
        <v>0</v>
      </c>
      <c r="I7" s="135">
        <f>财务报表【邓姐发】!AJ7</f>
        <v>0</v>
      </c>
      <c r="J7" s="137">
        <f>财务报表【邓姐发】!X7</f>
        <v>0</v>
      </c>
      <c r="K7" s="127">
        <f t="shared" si="2"/>
        <v>0</v>
      </c>
      <c r="L7" s="137">
        <f>财务报表【邓姐发】!V7</f>
        <v>0</v>
      </c>
      <c r="M7" s="137">
        <f>财务报表【邓姐发】!W7</f>
        <v>0</v>
      </c>
      <c r="N7" s="137">
        <f>财务报表【邓姐发】!AM7</f>
        <v>0</v>
      </c>
      <c r="O7" s="137">
        <f>财务报表【邓姐发】!AA7</f>
        <v>0</v>
      </c>
      <c r="P7" s="213">
        <f t="shared" si="3"/>
        <v>0</v>
      </c>
      <c r="Q7" s="135">
        <f>财务报表【邓姐发】!Z7</f>
        <v>0</v>
      </c>
      <c r="R7" s="135">
        <f>财务报表【邓姐发】!Y7</f>
        <v>0</v>
      </c>
      <c r="S7" s="135">
        <f>财务报表【邓姐发】!U7</f>
        <v>0</v>
      </c>
      <c r="T7" s="127">
        <f t="shared" si="4"/>
        <v>27460491.560000002</v>
      </c>
      <c r="U7" s="135">
        <f>财务报表【邓姐发】!AC7</f>
        <v>18358248.760000002</v>
      </c>
      <c r="V7" s="135">
        <f>财务报表【邓姐发】!AD7</f>
        <v>261792.46</v>
      </c>
      <c r="W7" s="135">
        <f>财务报表【邓姐发】!AE7</f>
        <v>2485274.56</v>
      </c>
      <c r="X7" s="135">
        <f>财务报表【邓姐发】!AF7</f>
        <v>223345.59</v>
      </c>
      <c r="Y7" s="135">
        <f>财务报表【邓姐发】!AG7</f>
        <v>6131830.1900000004</v>
      </c>
      <c r="Z7" s="135">
        <f>财务报表【邓姐发】!AH7</f>
        <v>0</v>
      </c>
      <c r="AA7" s="135">
        <f>财务报表【邓姐发】!AB7</f>
        <v>15000</v>
      </c>
      <c r="AB7" s="135">
        <f>财务报表【邓姐发】!S7</f>
        <v>0</v>
      </c>
      <c r="AC7" s="118">
        <f>财务报表【邓姐发】!R7</f>
        <v>0</v>
      </c>
    </row>
    <row r="8" spans="1:79" ht="14.25">
      <c r="A8" s="133" t="s">
        <v>34</v>
      </c>
      <c r="B8" s="134">
        <f t="shared" si="0"/>
        <v>30069329.640000001</v>
      </c>
      <c r="C8" s="135">
        <f>财务报表【邓姐发】!J8</f>
        <v>0</v>
      </c>
      <c r="D8" s="136">
        <f>财务报表【邓姐发】!I8+财务报表【邓姐发】!K8+财务报表【邓姐发】!S8+财务报表【邓姐发】!U8+财务报表【邓姐发】!AB8+F8</f>
        <v>2588088.17</v>
      </c>
      <c r="E8" s="137">
        <f>财务报表【邓姐发】!P8+财务报表【邓姐发】!Q8+财务报表【邓姐发】!T8+财务报表【邓姐发】!O8</f>
        <v>0</v>
      </c>
      <c r="F8" s="135">
        <f>财务报表【邓姐发】!AK8</f>
        <v>2588088.17</v>
      </c>
      <c r="G8" s="127">
        <f t="shared" si="1"/>
        <v>15037383.690000001</v>
      </c>
      <c r="H8" s="135">
        <f>财务报表【邓姐发】!AL8</f>
        <v>12498860.560000001</v>
      </c>
      <c r="I8" s="135">
        <f>财务报表【邓姐发】!AJ8</f>
        <v>2538523.13</v>
      </c>
      <c r="J8" s="137">
        <f>财务报表【邓姐发】!X8</f>
        <v>0</v>
      </c>
      <c r="K8" s="127">
        <f t="shared" si="2"/>
        <v>12443857.779999999</v>
      </c>
      <c r="L8" s="137">
        <f>财务报表【邓姐发】!V8</f>
        <v>0</v>
      </c>
      <c r="M8" s="137">
        <f>财务报表【邓姐发】!W8</f>
        <v>0</v>
      </c>
      <c r="N8" s="137">
        <f>财务报表【邓姐发】!AM8</f>
        <v>12443857.779999999</v>
      </c>
      <c r="O8" s="137">
        <f>财务报表【邓姐发】!AA8</f>
        <v>0</v>
      </c>
      <c r="P8" s="213">
        <f t="shared" si="3"/>
        <v>0</v>
      </c>
      <c r="Q8" s="135">
        <f>财务报表【邓姐发】!Z8</f>
        <v>0</v>
      </c>
      <c r="R8" s="135">
        <f>财务报表【邓姐发】!Y8</f>
        <v>0</v>
      </c>
      <c r="S8" s="135">
        <f>财务报表【邓姐发】!U8</f>
        <v>0</v>
      </c>
      <c r="T8" s="127">
        <f t="shared" si="4"/>
        <v>0</v>
      </c>
      <c r="U8" s="135">
        <f>财务报表【邓姐发】!AC8</f>
        <v>0</v>
      </c>
      <c r="V8" s="135">
        <f>财务报表【邓姐发】!AD8</f>
        <v>0</v>
      </c>
      <c r="W8" s="135">
        <f>财务报表【邓姐发】!AE8</f>
        <v>0</v>
      </c>
      <c r="X8" s="135">
        <f>财务报表【邓姐发】!AF8</f>
        <v>0</v>
      </c>
      <c r="Y8" s="135">
        <f>财务报表【邓姐发】!AG8</f>
        <v>0</v>
      </c>
      <c r="Z8" s="135">
        <f>财务报表【邓姐发】!AH8</f>
        <v>0</v>
      </c>
      <c r="AA8" s="135">
        <f>财务报表【邓姐发】!AB8</f>
        <v>0</v>
      </c>
      <c r="AB8" s="135">
        <f>财务报表【邓姐发】!S8</f>
        <v>0</v>
      </c>
      <c r="AC8" s="118">
        <f>财务报表【邓姐发】!R8</f>
        <v>0</v>
      </c>
    </row>
    <row r="9" spans="1:79" ht="14.25">
      <c r="A9" s="138" t="s">
        <v>35</v>
      </c>
      <c r="B9" s="139">
        <f t="shared" si="0"/>
        <v>75582141.12999998</v>
      </c>
      <c r="C9" s="140">
        <f>财务报表【邓姐发】!J9</f>
        <v>933369.76</v>
      </c>
      <c r="D9" s="136">
        <f>财务报表【邓姐发】!I9+财务报表【邓姐发】!K9+财务报表【邓姐发】!S9+财务报表【邓姐发】!U9+财务报表【邓姐发】!AB9+F9</f>
        <v>-146497511.16</v>
      </c>
      <c r="E9" s="137">
        <f>财务报表【邓姐发】!P9+财务报表【邓姐发】!Q9+财务报表【邓姐发】!T9+财务报表【邓姐发】!O9</f>
        <v>203326185.01999998</v>
      </c>
      <c r="F9" s="140">
        <f>财务报表【邓姐发】!AK9</f>
        <v>187131.85</v>
      </c>
      <c r="G9" s="127">
        <f t="shared" si="1"/>
        <v>16168512.609999999</v>
      </c>
      <c r="H9" s="140">
        <f>财务报表【邓姐发】!AL9</f>
        <v>0</v>
      </c>
      <c r="I9" s="140">
        <f>财务报表【邓姐发】!AJ9</f>
        <v>9064.5400000000009</v>
      </c>
      <c r="J9" s="137">
        <f>财务报表【邓姐发】!X9</f>
        <v>16159448.07</v>
      </c>
      <c r="K9" s="127">
        <f t="shared" si="2"/>
        <v>865588.65</v>
      </c>
      <c r="L9" s="137">
        <f>财务报表【邓姐发】!V9</f>
        <v>-73271.47</v>
      </c>
      <c r="M9" s="137">
        <f>财务报表【邓姐发】!W9</f>
        <v>938860.12</v>
      </c>
      <c r="N9" s="137">
        <f>财务报表【邓姐发】!AM9</f>
        <v>0</v>
      </c>
      <c r="O9" s="137">
        <f>财务报表【邓姐发】!AA9</f>
        <v>0</v>
      </c>
      <c r="P9" s="212">
        <f t="shared" si="3"/>
        <v>785985.91</v>
      </c>
      <c r="Q9" s="140">
        <f>财务报表【邓姐发】!Z9</f>
        <v>0</v>
      </c>
      <c r="R9" s="140">
        <f>财务报表【邓姐发】!Y9</f>
        <v>785985.91</v>
      </c>
      <c r="S9" s="140">
        <f>财务报表【邓姐发】!U9</f>
        <v>2144.36</v>
      </c>
      <c r="T9" s="127">
        <f t="shared" si="4"/>
        <v>10.34</v>
      </c>
      <c r="U9" s="140">
        <f>财务报表【邓姐发】!AC9</f>
        <v>8.74</v>
      </c>
      <c r="V9" s="140">
        <f>财务报表【邓姐发】!AD9</f>
        <v>0</v>
      </c>
      <c r="W9" s="140">
        <f>财务报表【邓姐发】!AE9</f>
        <v>0</v>
      </c>
      <c r="X9" s="140">
        <f>财务报表【邓姐发】!AF9</f>
        <v>0</v>
      </c>
      <c r="Y9" s="140">
        <f>财务报表【邓姐发】!AG9</f>
        <v>0</v>
      </c>
      <c r="Z9" s="140">
        <f>财务报表【邓姐发】!AH9</f>
        <v>1.6</v>
      </c>
      <c r="AA9" s="140">
        <f>财务报表【邓姐发】!AB9</f>
        <v>0</v>
      </c>
      <c r="AB9" s="140">
        <f>财务报表【邓姐发】!S9</f>
        <v>0</v>
      </c>
      <c r="AC9" s="118">
        <f>财务报表【邓姐发】!R9</f>
        <v>0</v>
      </c>
    </row>
    <row r="10" spans="1:79" ht="14.25">
      <c r="A10" s="138" t="s">
        <v>36</v>
      </c>
      <c r="B10" s="139">
        <f t="shared" si="0"/>
        <v>-419384394.21999997</v>
      </c>
      <c r="C10" s="140">
        <f>财务报表【邓姐发】!J10</f>
        <v>0</v>
      </c>
      <c r="D10" s="136">
        <f>财务报表【邓姐发】!I10+财务报表【邓姐发】!K10+财务报表【邓姐发】!S10+财务报表【邓姐发】!U10+财务报表【邓姐发】!AB10+F10</f>
        <v>4995765.24</v>
      </c>
      <c r="E10" s="137">
        <f>财务报表【邓姐发】!P10+财务报表【邓姐发】!Q10+财务报表【邓姐发】!T10+财务报表【邓姐发】!O10</f>
        <v>104150.94</v>
      </c>
      <c r="F10" s="140">
        <f>财务报表【邓姐发】!AK10</f>
        <v>510193.87</v>
      </c>
      <c r="G10" s="127">
        <f t="shared" si="1"/>
        <v>-416992871.23999995</v>
      </c>
      <c r="H10" s="140">
        <f>财务报表【邓姐发】!AL10</f>
        <v>-396781672.38999999</v>
      </c>
      <c r="I10" s="140">
        <f>财务报表【邓姐发】!AJ10</f>
        <v>-2661661.46</v>
      </c>
      <c r="J10" s="137">
        <f>财务报表【邓姐发】!X10</f>
        <v>-17549537.390000001</v>
      </c>
      <c r="K10" s="127">
        <f t="shared" si="2"/>
        <v>-4415268.1100000003</v>
      </c>
      <c r="L10" s="137">
        <f>财务报表【邓姐发】!V10</f>
        <v>26568875.82</v>
      </c>
      <c r="M10" s="137">
        <f>财务报表【邓姐发】!W10</f>
        <v>-32542210.390000001</v>
      </c>
      <c r="N10" s="137">
        <f>财务报表【邓姐发】!AM10</f>
        <v>1558066.46</v>
      </c>
      <c r="O10" s="137">
        <f>财务报表【邓姐发】!AA10</f>
        <v>0</v>
      </c>
      <c r="P10" s="212">
        <f t="shared" si="3"/>
        <v>-3076171.05</v>
      </c>
      <c r="Q10" s="140">
        <f>财务报表【邓姐发】!Z10</f>
        <v>-3943293.3</v>
      </c>
      <c r="R10" s="140">
        <f>财务报表【邓姐发】!Y10</f>
        <v>867122.25</v>
      </c>
      <c r="S10" s="140">
        <f>财务报表【邓姐发】!U10</f>
        <v>0</v>
      </c>
      <c r="T10" s="127">
        <f t="shared" si="4"/>
        <v>0</v>
      </c>
      <c r="U10" s="140">
        <f>财务报表【邓姐发】!AC10</f>
        <v>0</v>
      </c>
      <c r="V10" s="140">
        <f>财务报表【邓姐发】!AD10</f>
        <v>0</v>
      </c>
      <c r="W10" s="140">
        <f>财务报表【邓姐发】!AE10</f>
        <v>0</v>
      </c>
      <c r="X10" s="140">
        <f>财务报表【邓姐发】!AF10</f>
        <v>0</v>
      </c>
      <c r="Y10" s="140">
        <f>财务报表【邓姐发】!AG10</f>
        <v>0</v>
      </c>
      <c r="Z10" s="140">
        <f>财务报表【邓姐发】!AH10</f>
        <v>0</v>
      </c>
      <c r="AA10" s="140">
        <f>财务报表【邓姐发】!AB10</f>
        <v>0</v>
      </c>
      <c r="AB10" s="140">
        <f>财务报表【邓姐发】!S10</f>
        <v>0</v>
      </c>
      <c r="AC10" s="118">
        <f>财务报表【邓姐发】!R10</f>
        <v>0</v>
      </c>
    </row>
    <row r="11" spans="1:79" ht="14.25">
      <c r="A11" s="141" t="s">
        <v>37</v>
      </c>
      <c r="B11" s="139">
        <f t="shared" si="0"/>
        <v>0</v>
      </c>
      <c r="C11" s="140">
        <f>财务报表【邓姐发】!J11</f>
        <v>0</v>
      </c>
      <c r="D11" s="136">
        <f>财务报表【邓姐发】!I11+财务报表【邓姐发】!K11+财务报表【邓姐发】!S11+财务报表【邓姐发】!U11+财务报表【邓姐发】!AB11+F11</f>
        <v>0</v>
      </c>
      <c r="E11" s="137">
        <f>财务报表【邓姐发】!P11+财务报表【邓姐发】!Q11+财务报表【邓姐发】!T11+财务报表【邓姐发】!O11</f>
        <v>0</v>
      </c>
      <c r="F11" s="140">
        <f>财务报表【邓姐发】!AK11</f>
        <v>0</v>
      </c>
      <c r="G11" s="127">
        <f t="shared" si="1"/>
        <v>0</v>
      </c>
      <c r="H11" s="140">
        <f>财务报表【邓姐发】!AL11</f>
        <v>0</v>
      </c>
      <c r="I11" s="140">
        <f>财务报表【邓姐发】!AJ11</f>
        <v>0</v>
      </c>
      <c r="J11" s="137">
        <f>财务报表【邓姐发】!X11</f>
        <v>0</v>
      </c>
      <c r="K11" s="127">
        <f t="shared" si="2"/>
        <v>0</v>
      </c>
      <c r="L11" s="137">
        <f>财务报表【邓姐发】!V11</f>
        <v>0</v>
      </c>
      <c r="M11" s="137">
        <f>财务报表【邓姐发】!W11</f>
        <v>0</v>
      </c>
      <c r="N11" s="137">
        <f>财务报表【邓姐发】!AM11</f>
        <v>0</v>
      </c>
      <c r="O11" s="137">
        <f>财务报表【邓姐发】!AA11</f>
        <v>0</v>
      </c>
      <c r="P11" s="212">
        <f t="shared" si="3"/>
        <v>0</v>
      </c>
      <c r="Q11" s="140">
        <f>财务报表【邓姐发】!Z11</f>
        <v>0</v>
      </c>
      <c r="R11" s="140">
        <f>财务报表【邓姐发】!Y11</f>
        <v>0</v>
      </c>
      <c r="S11" s="140">
        <f>财务报表【邓姐发】!U11</f>
        <v>0</v>
      </c>
      <c r="T11" s="127">
        <f t="shared" si="4"/>
        <v>0</v>
      </c>
      <c r="U11" s="140">
        <f>财务报表【邓姐发】!AC11</f>
        <v>0</v>
      </c>
      <c r="V11" s="140">
        <f>财务报表【邓姐发】!AD11</f>
        <v>0</v>
      </c>
      <c r="W11" s="140">
        <f>财务报表【邓姐发】!AE11</f>
        <v>0</v>
      </c>
      <c r="X11" s="140">
        <f>财务报表【邓姐发】!AF11</f>
        <v>0</v>
      </c>
      <c r="Y11" s="140">
        <f>财务报表【邓姐发】!AG11</f>
        <v>0</v>
      </c>
      <c r="Z11" s="140">
        <f>财务报表【邓姐发】!AH11</f>
        <v>0</v>
      </c>
      <c r="AA11" s="140">
        <f>财务报表【邓姐发】!AB11</f>
        <v>0</v>
      </c>
      <c r="AB11" s="140">
        <f>财务报表【邓姐发】!S11</f>
        <v>0</v>
      </c>
      <c r="AC11" s="118">
        <f>财务报表【邓姐发】!R11</f>
        <v>0</v>
      </c>
    </row>
    <row r="12" spans="1:79" ht="14.25">
      <c r="A12" s="138" t="s">
        <v>38</v>
      </c>
      <c r="B12" s="139">
        <f t="shared" si="0"/>
        <v>-1557076.9700000137</v>
      </c>
      <c r="C12" s="140">
        <f>财务报表【邓姐发】!J12</f>
        <v>0</v>
      </c>
      <c r="D12" s="136">
        <f>财务报表【邓姐发】!I12+财务报表【邓姐发】!K12+财务报表【邓姐发】!S12+财务报表【邓姐发】!U12+财务报表【邓姐发】!AB12+F12</f>
        <v>0</v>
      </c>
      <c r="E12" s="137">
        <f>财务报表【邓姐发】!P12+财务报表【邓姐发】!Q12+财务报表【邓姐发】!T12+财务报表【邓姐发】!O12</f>
        <v>0</v>
      </c>
      <c r="F12" s="140">
        <f>财务报表【邓姐发】!AK12</f>
        <v>0</v>
      </c>
      <c r="G12" s="127">
        <f t="shared" si="1"/>
        <v>10892094.789999999</v>
      </c>
      <c r="H12" s="140">
        <f>财务报表【邓姐发】!AL12</f>
        <v>0</v>
      </c>
      <c r="I12" s="140">
        <f>财务报表【邓姐发】!AJ12</f>
        <v>0</v>
      </c>
      <c r="J12" s="137">
        <f>财务报表【邓姐发】!X12</f>
        <v>10892094.789999999</v>
      </c>
      <c r="K12" s="127">
        <f t="shared" si="2"/>
        <v>67534615.599999994</v>
      </c>
      <c r="L12" s="137">
        <f>财务报表【邓姐发】!V12</f>
        <v>8511428</v>
      </c>
      <c r="M12" s="137">
        <f>财务报表【邓姐发】!W12</f>
        <v>59023187.600000001</v>
      </c>
      <c r="N12" s="137">
        <f>财务报表【邓姐发】!AM12</f>
        <v>0</v>
      </c>
      <c r="O12" s="137">
        <f>财务报表【邓姐发】!AA12</f>
        <v>0</v>
      </c>
      <c r="P12" s="212">
        <f t="shared" si="3"/>
        <v>-79983787.359999999</v>
      </c>
      <c r="Q12" s="140">
        <f>财务报表【邓姐发】!Z12</f>
        <v>-73763843.799999997</v>
      </c>
      <c r="R12" s="140">
        <f>财务报表【邓姐发】!Y12</f>
        <v>-6219943.5599999996</v>
      </c>
      <c r="S12" s="140">
        <f>财务报表【邓姐发】!U12</f>
        <v>0</v>
      </c>
      <c r="T12" s="127">
        <f t="shared" si="4"/>
        <v>0</v>
      </c>
      <c r="U12" s="140">
        <f>财务报表【邓姐发】!AC12</f>
        <v>0</v>
      </c>
      <c r="V12" s="140">
        <f>财务报表【邓姐发】!AD12</f>
        <v>0</v>
      </c>
      <c r="W12" s="140">
        <f>财务报表【邓姐发】!AE12</f>
        <v>0</v>
      </c>
      <c r="X12" s="140">
        <f>财务报表【邓姐发】!AF12</f>
        <v>0</v>
      </c>
      <c r="Y12" s="140">
        <f>财务报表【邓姐发】!AG12</f>
        <v>0</v>
      </c>
      <c r="Z12" s="140">
        <f>财务报表【邓姐发】!AH12</f>
        <v>0</v>
      </c>
      <c r="AA12" s="140">
        <f>财务报表【邓姐发】!AB12</f>
        <v>0</v>
      </c>
      <c r="AB12" s="140">
        <f>财务报表【邓姐发】!S12</f>
        <v>0</v>
      </c>
      <c r="AC12" s="118">
        <f>财务报表【邓姐发】!R12</f>
        <v>0</v>
      </c>
    </row>
    <row r="13" spans="1:79" ht="14.25">
      <c r="A13" s="138" t="s">
        <v>39</v>
      </c>
      <c r="B13" s="139">
        <f t="shared" si="0"/>
        <v>-273464.40000000002</v>
      </c>
      <c r="C13" s="140">
        <f>财务报表【邓姐发】!J13</f>
        <v>0</v>
      </c>
      <c r="D13" s="136">
        <f>财务报表【邓姐发】!I13+财务报表【邓姐发】!K13+财务报表【邓姐发】!S13+财务报表【邓姐发】!U13+财务报表【邓姐发】!AB13+F13</f>
        <v>31917.16</v>
      </c>
      <c r="E13" s="137">
        <f>财务报表【邓姐发】!P13+财务报表【邓姐发】!Q13+财务报表【邓姐发】!T13+财务报表【邓姐发】!O13</f>
        <v>-305381.45</v>
      </c>
      <c r="F13" s="140">
        <f>财务报表【邓姐发】!AK13</f>
        <v>0</v>
      </c>
      <c r="G13" s="127">
        <f t="shared" si="1"/>
        <v>0</v>
      </c>
      <c r="H13" s="140">
        <f>财务报表【邓姐发】!AL13</f>
        <v>0</v>
      </c>
      <c r="I13" s="140">
        <f>财务报表【邓姐发】!AJ13</f>
        <v>0</v>
      </c>
      <c r="J13" s="137">
        <f>财务报表【邓姐发】!X13</f>
        <v>0</v>
      </c>
      <c r="K13" s="127">
        <f t="shared" si="2"/>
        <v>0</v>
      </c>
      <c r="L13" s="137">
        <f>财务报表【邓姐发】!V13</f>
        <v>0</v>
      </c>
      <c r="M13" s="137">
        <f>财务报表【邓姐发】!W13</f>
        <v>0</v>
      </c>
      <c r="N13" s="137">
        <f>财务报表【邓姐发】!AM13</f>
        <v>0</v>
      </c>
      <c r="O13" s="137">
        <f>财务报表【邓姐发】!AA13</f>
        <v>0</v>
      </c>
      <c r="P13" s="212">
        <f t="shared" si="3"/>
        <v>0</v>
      </c>
      <c r="Q13" s="140">
        <f>财务报表【邓姐发】!Z13</f>
        <v>0</v>
      </c>
      <c r="R13" s="140">
        <f>财务报表【邓姐发】!Y13</f>
        <v>0</v>
      </c>
      <c r="S13" s="140">
        <f>财务报表【邓姐发】!U13</f>
        <v>0</v>
      </c>
      <c r="T13" s="127">
        <f t="shared" si="4"/>
        <v>0</v>
      </c>
      <c r="U13" s="140">
        <f>财务报表【邓姐发】!AC13</f>
        <v>0</v>
      </c>
      <c r="V13" s="140">
        <f>财务报表【邓姐发】!AD13</f>
        <v>0</v>
      </c>
      <c r="W13" s="140">
        <f>财务报表【邓姐发】!AE13</f>
        <v>0</v>
      </c>
      <c r="X13" s="140">
        <f>财务报表【邓姐发】!AF13</f>
        <v>0</v>
      </c>
      <c r="Y13" s="140">
        <f>财务报表【邓姐发】!AG13</f>
        <v>0</v>
      </c>
      <c r="Z13" s="140">
        <f>财务报表【邓姐发】!AH13</f>
        <v>0</v>
      </c>
      <c r="AA13" s="140">
        <f>财务报表【邓姐发】!AB13</f>
        <v>0</v>
      </c>
      <c r="AB13" s="140">
        <f>财务报表【邓姐发】!S13</f>
        <v>0</v>
      </c>
      <c r="AC13" s="118">
        <f>财务报表【邓姐发】!R13</f>
        <v>-0.11</v>
      </c>
    </row>
    <row r="14" spans="1:79" ht="14.25">
      <c r="A14" s="138" t="s">
        <v>40</v>
      </c>
      <c r="B14" s="139">
        <f t="shared" si="0"/>
        <v>12340666.92</v>
      </c>
      <c r="C14" s="140">
        <f>财务报表【邓姐发】!J14</f>
        <v>0</v>
      </c>
      <c r="D14" s="136">
        <f>财务报表【邓姐发】!I14+财务报表【邓姐发】!K14+财务报表【邓姐发】!S14+财务报表【邓姐发】!U14+财务报表【邓姐发】!AB14+F14</f>
        <v>0</v>
      </c>
      <c r="E14" s="137">
        <f>财务报表【邓姐发】!P14+财务报表【邓姐发】!Q14+财务报表【邓姐发】!T14+财务报表【邓姐发】!O14</f>
        <v>12340666.92</v>
      </c>
      <c r="F14" s="140">
        <f>财务报表【邓姐发】!AK14</f>
        <v>0</v>
      </c>
      <c r="G14" s="127">
        <f t="shared" si="1"/>
        <v>0</v>
      </c>
      <c r="H14" s="140">
        <f>财务报表【邓姐发】!AL14</f>
        <v>0</v>
      </c>
      <c r="I14" s="140">
        <f>财务报表【邓姐发】!AJ14</f>
        <v>0</v>
      </c>
      <c r="J14" s="137">
        <f>财务报表【邓姐发】!X14</f>
        <v>0</v>
      </c>
      <c r="K14" s="127">
        <f t="shared" si="2"/>
        <v>0</v>
      </c>
      <c r="L14" s="137">
        <f>财务报表【邓姐发】!V14</f>
        <v>0</v>
      </c>
      <c r="M14" s="137">
        <f>财务报表【邓姐发】!W14</f>
        <v>0</v>
      </c>
      <c r="N14" s="137">
        <f>财务报表【邓姐发】!AM14</f>
        <v>0</v>
      </c>
      <c r="O14" s="137">
        <f>财务报表【邓姐发】!AA14</f>
        <v>0</v>
      </c>
      <c r="P14" s="212">
        <f t="shared" si="3"/>
        <v>0</v>
      </c>
      <c r="Q14" s="140">
        <f>财务报表【邓姐发】!Z14</f>
        <v>0</v>
      </c>
      <c r="R14" s="140">
        <f>财务报表【邓姐发】!Y14</f>
        <v>0</v>
      </c>
      <c r="S14" s="140">
        <f>财务报表【邓姐发】!U14</f>
        <v>0</v>
      </c>
      <c r="T14" s="127">
        <f t="shared" si="4"/>
        <v>0</v>
      </c>
      <c r="U14" s="140">
        <f>财务报表【邓姐发】!AC14</f>
        <v>0</v>
      </c>
      <c r="V14" s="140">
        <f>财务报表【邓姐发】!AD14</f>
        <v>0</v>
      </c>
      <c r="W14" s="140">
        <f>财务报表【邓姐发】!AE14</f>
        <v>0</v>
      </c>
      <c r="X14" s="140">
        <f>财务报表【邓姐发】!AF14</f>
        <v>0</v>
      </c>
      <c r="Y14" s="140">
        <f>财务报表【邓姐发】!AG14</f>
        <v>0</v>
      </c>
      <c r="Z14" s="140">
        <f>财务报表【邓姐发】!AH14</f>
        <v>0</v>
      </c>
      <c r="AA14" s="140">
        <f>财务报表【邓姐发】!AB14</f>
        <v>0</v>
      </c>
      <c r="AB14" s="140">
        <f>财务报表【邓姐发】!S14</f>
        <v>0</v>
      </c>
      <c r="AC14" s="118">
        <f>财务报表【邓姐发】!R14</f>
        <v>0</v>
      </c>
    </row>
    <row r="15" spans="1:79" ht="14.25">
      <c r="A15" s="142" t="s">
        <v>41</v>
      </c>
      <c r="B15" s="143">
        <f t="shared" si="0"/>
        <v>-341.27</v>
      </c>
      <c r="C15" s="144">
        <f>财务报表【邓姐发】!J15</f>
        <v>0</v>
      </c>
      <c r="D15" s="145">
        <f>财务报表【邓姐发】!I15+财务报表【邓姐发】!K15+财务报表【邓姐发】!S15+财务报表【邓姐发】!U15+财务报表【邓姐发】!AB15+F15</f>
        <v>-51.37</v>
      </c>
      <c r="E15" s="137">
        <f>财务报表【邓姐发】!P15+财务报表【邓姐发】!Q15+财务报表【邓姐发】!T15+财务报表【邓姐发】!O15</f>
        <v>-289.89999999999998</v>
      </c>
      <c r="F15" s="144">
        <f>财务报表【邓姐发】!AK15</f>
        <v>0</v>
      </c>
      <c r="G15" s="127">
        <f t="shared" si="1"/>
        <v>0</v>
      </c>
      <c r="H15" s="144">
        <f>财务报表【邓姐发】!AL15</f>
        <v>0</v>
      </c>
      <c r="I15" s="144">
        <f>财务报表【邓姐发】!AJ15</f>
        <v>0</v>
      </c>
      <c r="J15" s="137">
        <f>财务报表【邓姐发】!X15</f>
        <v>0</v>
      </c>
      <c r="K15" s="127">
        <f t="shared" si="2"/>
        <v>0</v>
      </c>
      <c r="L15" s="137">
        <f>财务报表【邓姐发】!V15</f>
        <v>0</v>
      </c>
      <c r="M15" s="137">
        <f>财务报表【邓姐发】!W15</f>
        <v>0</v>
      </c>
      <c r="N15" s="137">
        <f>财务报表【邓姐发】!AM15</f>
        <v>0</v>
      </c>
      <c r="O15" s="137">
        <f>财务报表【邓姐发】!AA15</f>
        <v>0</v>
      </c>
      <c r="P15" s="214">
        <f t="shared" si="3"/>
        <v>0</v>
      </c>
      <c r="Q15" s="144">
        <f>财务报表【邓姐发】!Z15</f>
        <v>0</v>
      </c>
      <c r="R15" s="144">
        <f>财务报表【邓姐发】!Y15</f>
        <v>0</v>
      </c>
      <c r="S15" s="144">
        <f>财务报表【邓姐发】!U15</f>
        <v>0</v>
      </c>
      <c r="T15" s="127">
        <f t="shared" si="4"/>
        <v>0</v>
      </c>
      <c r="U15" s="144">
        <f>财务报表【邓姐发】!AC15</f>
        <v>0</v>
      </c>
      <c r="V15" s="144">
        <f>财务报表【邓姐发】!AD15</f>
        <v>0</v>
      </c>
      <c r="W15" s="144">
        <f>财务报表【邓姐发】!AE15</f>
        <v>0</v>
      </c>
      <c r="X15" s="144">
        <f>财务报表【邓姐发】!AF15</f>
        <v>0</v>
      </c>
      <c r="Y15" s="144">
        <f>财务报表【邓姐发】!AG15</f>
        <v>0</v>
      </c>
      <c r="Z15" s="144">
        <f>财务报表【邓姐发】!AH15</f>
        <v>0</v>
      </c>
      <c r="AA15" s="144">
        <f>财务报表【邓姐发】!AB15</f>
        <v>0</v>
      </c>
      <c r="AB15" s="144">
        <f>财务报表【邓姐发】!S15</f>
        <v>0</v>
      </c>
      <c r="AC15" s="118">
        <f>财务报表【邓姐发】!R15</f>
        <v>0</v>
      </c>
    </row>
    <row r="16" spans="1:79" ht="14.25">
      <c r="A16" s="138" t="s">
        <v>42</v>
      </c>
      <c r="B16" s="146">
        <f t="shared" si="0"/>
        <v>0</v>
      </c>
      <c r="C16" s="147">
        <f>财务报表【邓姐发】!J16</f>
        <v>0</v>
      </c>
      <c r="D16" s="136">
        <f>财务报表【邓姐发】!I16+财务报表【邓姐发】!K16+财务报表【邓姐发】!S16+财务报表【邓姐发】!U16+财务报表【邓姐发】!AB16+F16</f>
        <v>0</v>
      </c>
      <c r="E16" s="137">
        <f>财务报表【邓姐发】!P16+财务报表【邓姐发】!Q16+财务报表【邓姐发】!T16+财务报表【邓姐发】!O16</f>
        <v>0</v>
      </c>
      <c r="F16" s="147">
        <f>财务报表【邓姐发】!AK16</f>
        <v>0</v>
      </c>
      <c r="G16" s="127">
        <f t="shared" si="1"/>
        <v>0</v>
      </c>
      <c r="H16" s="147">
        <f>财务报表【邓姐发】!AL16</f>
        <v>0</v>
      </c>
      <c r="I16" s="147">
        <f>财务报表【邓姐发】!AJ16</f>
        <v>0</v>
      </c>
      <c r="J16" s="137">
        <f>财务报表【邓姐发】!X16</f>
        <v>0</v>
      </c>
      <c r="K16" s="127">
        <f t="shared" si="2"/>
        <v>0</v>
      </c>
      <c r="L16" s="137">
        <f>财务报表【邓姐发】!V16</f>
        <v>0</v>
      </c>
      <c r="M16" s="137">
        <f>财务报表【邓姐发】!W16</f>
        <v>0</v>
      </c>
      <c r="N16" s="137">
        <f>财务报表【邓姐发】!AM16</f>
        <v>0</v>
      </c>
      <c r="O16" s="137">
        <f>财务报表【邓姐发】!AA16</f>
        <v>0</v>
      </c>
      <c r="P16" s="215">
        <f t="shared" si="3"/>
        <v>0</v>
      </c>
      <c r="Q16" s="147">
        <f>财务报表【邓姐发】!Z16</f>
        <v>0</v>
      </c>
      <c r="R16" s="147">
        <f>财务报表【邓姐发】!Y16</f>
        <v>0</v>
      </c>
      <c r="S16" s="147">
        <f>财务报表【邓姐发】!U16</f>
        <v>0</v>
      </c>
      <c r="T16" s="127">
        <f t="shared" si="4"/>
        <v>0</v>
      </c>
      <c r="U16" s="147">
        <f>财务报表【邓姐发】!AC16</f>
        <v>0</v>
      </c>
      <c r="V16" s="147">
        <f>财务报表【邓姐发】!AD16</f>
        <v>0</v>
      </c>
      <c r="W16" s="147">
        <f>财务报表【邓姐发】!AE16</f>
        <v>0</v>
      </c>
      <c r="X16" s="147">
        <f>财务报表【邓姐发】!AF16</f>
        <v>0</v>
      </c>
      <c r="Y16" s="147">
        <f>财务报表【邓姐发】!AG16</f>
        <v>0</v>
      </c>
      <c r="Z16" s="147">
        <f>财务报表【邓姐发】!AH16</f>
        <v>0</v>
      </c>
      <c r="AA16" s="147">
        <f>财务报表【邓姐发】!AB16</f>
        <v>0</v>
      </c>
      <c r="AB16" s="147">
        <f>财务报表【邓姐发】!S16</f>
        <v>0</v>
      </c>
      <c r="AC16" s="118">
        <f>财务报表【邓姐发】!R16</f>
        <v>0</v>
      </c>
    </row>
    <row r="17" spans="1:29" ht="14.25">
      <c r="A17" s="128" t="s">
        <v>43</v>
      </c>
      <c r="B17" s="129">
        <f t="shared" si="0"/>
        <v>276082794.09000003</v>
      </c>
      <c r="C17" s="130">
        <f>财务报表【邓姐发】!J17</f>
        <v>15212.99</v>
      </c>
      <c r="D17" s="131">
        <f>财务报表【邓姐发】!I17+财务报表【邓姐发】!K17+财务报表【邓姐发】!S17+财务报表【邓姐发】!U17+财务报表【邓姐发】!AB17+F17</f>
        <v>97476407.300000012</v>
      </c>
      <c r="E17" s="132">
        <f>财务报表【邓姐发】!P17+财务报表【邓姐发】!Q17+财务报表【邓姐发】!T17+财务报表【邓姐发】!O17</f>
        <v>143742225.12</v>
      </c>
      <c r="F17" s="130">
        <f>财务报表【邓姐发】!AK17</f>
        <v>2288206.12</v>
      </c>
      <c r="G17" s="127">
        <f t="shared" si="1"/>
        <v>163905.18000000017</v>
      </c>
      <c r="H17" s="130">
        <f>财务报表【邓姐发】!AL17</f>
        <v>-4074400.37</v>
      </c>
      <c r="I17" s="130">
        <f>财务报表【邓姐发】!AJ17</f>
        <v>1254972.99</v>
      </c>
      <c r="J17" s="132">
        <f>财务报表【邓姐发】!X17</f>
        <v>2983332.56</v>
      </c>
      <c r="K17" s="127">
        <f t="shared" si="2"/>
        <v>7580558.6999999993</v>
      </c>
      <c r="L17" s="130">
        <f>财务报表【邓姐发】!V17</f>
        <v>2089146.64</v>
      </c>
      <c r="M17" s="130">
        <f>财务报表【邓姐发】!W17</f>
        <v>2359997.77</v>
      </c>
      <c r="N17" s="130">
        <f>财务报表【邓姐发】!AM17</f>
        <v>2456225.44</v>
      </c>
      <c r="O17" s="130">
        <f>财务报表【邓姐发】!AA17</f>
        <v>675188.85</v>
      </c>
      <c r="P17" s="212">
        <f t="shared" si="3"/>
        <v>2023440.01</v>
      </c>
      <c r="Q17" s="130">
        <f>财务报表【邓姐发】!Z17</f>
        <v>97338.39</v>
      </c>
      <c r="R17" s="130">
        <f>财务报表【邓姐发】!Y17</f>
        <v>1926101.62</v>
      </c>
      <c r="S17" s="130">
        <f>财务报表【邓姐发】!U17</f>
        <v>10145591.109999999</v>
      </c>
      <c r="T17" s="127">
        <f t="shared" si="4"/>
        <v>25081044.789999999</v>
      </c>
      <c r="U17" s="130">
        <f>财务报表【邓姐发】!AC17</f>
        <v>10391879.779999999</v>
      </c>
      <c r="V17" s="130">
        <f>财务报表【邓姐发】!AD17</f>
        <v>5886254.3799999999</v>
      </c>
      <c r="W17" s="130">
        <f>财务报表【邓姐发】!AE17</f>
        <v>4535659.6100000003</v>
      </c>
      <c r="X17" s="130">
        <f>财务报表【邓姐发】!AF17</f>
        <v>1480028.36</v>
      </c>
      <c r="Y17" s="130">
        <f>财务报表【邓姐发】!AG17</f>
        <v>1956285.08</v>
      </c>
      <c r="Z17" s="130">
        <f>财务报表【邓姐发】!AH17</f>
        <v>830937.58</v>
      </c>
      <c r="AA17" s="130">
        <f>财务报表【邓姐发】!AB17</f>
        <v>4336551.12</v>
      </c>
      <c r="AB17" s="130">
        <f>财务报表【邓姐发】!S17</f>
        <v>4980928.0199999996</v>
      </c>
      <c r="AC17" s="118">
        <f>财务报表【邓姐发】!R17</f>
        <v>0</v>
      </c>
    </row>
    <row r="18" spans="1:29" ht="14.25">
      <c r="A18" s="141" t="s">
        <v>44</v>
      </c>
      <c r="B18" s="146">
        <f t="shared" si="0"/>
        <v>3099944.9699999997</v>
      </c>
      <c r="C18" s="147">
        <f>财务报表【邓姐发】!J18</f>
        <v>0</v>
      </c>
      <c r="D18" s="136">
        <f>财务报表【邓姐发】!I18+财务报表【邓姐发】!K18+财务报表【邓姐发】!S18+财务报表【邓姐发】!U18+财务报表【邓姐发】!AB18+F18</f>
        <v>-242499.37</v>
      </c>
      <c r="E18" s="137">
        <f>财务报表【邓姐发】!P18+财务报表【邓姐发】!Q18+财务报表【邓姐发】!T18+财务报表【邓姐发】!O18</f>
        <v>2669377.83</v>
      </c>
      <c r="F18" s="147">
        <f>财务报表【邓姐发】!AK18</f>
        <v>18260.189999999999</v>
      </c>
      <c r="G18" s="127">
        <f t="shared" si="1"/>
        <v>-38349.919999999998</v>
      </c>
      <c r="H18" s="147">
        <f>财务报表【邓姐发】!AL18</f>
        <v>89916.77</v>
      </c>
      <c r="I18" s="147">
        <f>财务报表【邓姐发】!AJ18</f>
        <v>18810.03</v>
      </c>
      <c r="J18" s="137">
        <f>财务报表【邓姐发】!X18</f>
        <v>-147076.72</v>
      </c>
      <c r="K18" s="127">
        <f t="shared" si="2"/>
        <v>557639.73</v>
      </c>
      <c r="L18" s="137">
        <f>财务报表【邓姐发】!V18</f>
        <v>502591.98</v>
      </c>
      <c r="M18" s="137">
        <f>财务报表【邓姐发】!W18</f>
        <v>-37554.67</v>
      </c>
      <c r="N18" s="137">
        <f>财务报表【邓姐发】!AM18</f>
        <v>85735.039999999994</v>
      </c>
      <c r="O18" s="137">
        <f>财务报表【邓姐发】!AA18</f>
        <v>6867.38</v>
      </c>
      <c r="P18" s="215">
        <f t="shared" si="3"/>
        <v>-40971.99</v>
      </c>
      <c r="Q18" s="147">
        <f>财务报表【邓姐发】!Z18</f>
        <v>-40592.89</v>
      </c>
      <c r="R18" s="147">
        <f>财务报表【邓姐发】!Y18</f>
        <v>-379.1</v>
      </c>
      <c r="S18" s="147">
        <f>财务报表【邓姐发】!U18</f>
        <v>20</v>
      </c>
      <c r="T18" s="127">
        <f t="shared" si="4"/>
        <v>194748.69</v>
      </c>
      <c r="U18" s="147">
        <f>财务报表【邓姐发】!AC18</f>
        <v>130918.44</v>
      </c>
      <c r="V18" s="147">
        <f>财务报表【邓姐发】!AD18</f>
        <v>1502.66</v>
      </c>
      <c r="W18" s="147">
        <f>财务报表【邓姐发】!AE18</f>
        <v>17073.47</v>
      </c>
      <c r="X18" s="147">
        <f>财务报表【邓姐发】!AF18</f>
        <v>1416.11</v>
      </c>
      <c r="Y18" s="147">
        <f>财务报表【邓姐发】!AG18</f>
        <v>43881.04</v>
      </c>
      <c r="Z18" s="147">
        <f>财务报表【邓姐发】!AH18</f>
        <v>-43.03</v>
      </c>
      <c r="AA18" s="147">
        <f>财务报表【邓姐发】!AB18</f>
        <v>-5945.41</v>
      </c>
      <c r="AB18" s="147">
        <f>财务报表【邓姐发】!S18</f>
        <v>-730.31</v>
      </c>
      <c r="AC18" s="118">
        <f>财务报表【邓姐发】!R18</f>
        <v>0</v>
      </c>
    </row>
    <row r="19" spans="1:29" ht="14.25">
      <c r="A19" s="141" t="s">
        <v>45</v>
      </c>
      <c r="B19" s="146">
        <f t="shared" si="0"/>
        <v>272820388.31</v>
      </c>
      <c r="C19" s="147">
        <f>财务报表【邓姐发】!J19</f>
        <v>15212.99</v>
      </c>
      <c r="D19" s="136">
        <f>财务报表【邓姐发】!I19+财务报表【邓姐发】!K19+财务报表【邓姐发】!S19+财务报表【邓姐发】!U19+财务报表【邓姐发】!AB19+F19</f>
        <v>99404256.510000005</v>
      </c>
      <c r="E19" s="137">
        <f>财务报表【邓姐发】!P19+财务报表【邓姐发】!Q19+财务报表【邓姐发】!T19+财务报表【邓姐发】!O19</f>
        <v>139225036.63999999</v>
      </c>
      <c r="F19" s="147">
        <f>财务报表【邓姐发】!AK19</f>
        <v>2269945.9300000002</v>
      </c>
      <c r="G19" s="127">
        <f t="shared" si="1"/>
        <v>202255.09999999963</v>
      </c>
      <c r="H19" s="147">
        <f>财务报表【邓姐发】!AL19</f>
        <v>-4164317.14</v>
      </c>
      <c r="I19" s="147">
        <f>财务报表【邓姐发】!AJ19</f>
        <v>1236162.96</v>
      </c>
      <c r="J19" s="137">
        <f>财务报表【邓姐发】!X19</f>
        <v>3130409.28</v>
      </c>
      <c r="K19" s="127">
        <f t="shared" si="2"/>
        <v>7022918.9699999997</v>
      </c>
      <c r="L19" s="137">
        <f>财务报表【邓姐发】!V19</f>
        <v>1586554.66</v>
      </c>
      <c r="M19" s="137">
        <f>财务报表【邓姐发】!W19</f>
        <v>2397552.44</v>
      </c>
      <c r="N19" s="137">
        <f>财务报表【邓姐发】!AM19</f>
        <v>2370490.4</v>
      </c>
      <c r="O19" s="137">
        <f>财务报表【邓姐发】!AA19</f>
        <v>668321.47</v>
      </c>
      <c r="P19" s="215">
        <f t="shared" si="3"/>
        <v>2064412</v>
      </c>
      <c r="Q19" s="147">
        <f>财务报表【邓姐发】!Z19</f>
        <v>137931.28</v>
      </c>
      <c r="R19" s="147">
        <f>财务报表【邓姐发】!Y19</f>
        <v>1926480.72</v>
      </c>
      <c r="S19" s="147">
        <f>财务报表【邓姐发】!U19</f>
        <v>10145571.109999999</v>
      </c>
      <c r="T19" s="127">
        <f t="shared" si="4"/>
        <v>24886296.099999998</v>
      </c>
      <c r="U19" s="147">
        <f>财务报表【邓姐发】!AC19</f>
        <v>10260961.34</v>
      </c>
      <c r="V19" s="147">
        <f>财务报表【邓姐发】!AD19</f>
        <v>5884751.7199999997</v>
      </c>
      <c r="W19" s="147">
        <f>财务报表【邓姐发】!AE19</f>
        <v>4518586.1399999997</v>
      </c>
      <c r="X19" s="147">
        <f>财务报表【邓姐发】!AF19</f>
        <v>1478612.25</v>
      </c>
      <c r="Y19" s="147">
        <f>财务报表【邓姐发】!AG19</f>
        <v>1912404.04</v>
      </c>
      <c r="Z19" s="147">
        <f>财务报表【邓姐发】!AH19</f>
        <v>830980.61</v>
      </c>
      <c r="AA19" s="147">
        <f>财务报表【邓姐发】!AB19</f>
        <v>4342496.53</v>
      </c>
      <c r="AB19" s="147">
        <f>财务报表【邓姐发】!S19</f>
        <v>4981658.33</v>
      </c>
      <c r="AC19" s="118">
        <f>财务报表【邓姐发】!R19</f>
        <v>0</v>
      </c>
    </row>
    <row r="20" spans="1:29" ht="14.25">
      <c r="A20" s="148" t="s">
        <v>46</v>
      </c>
      <c r="B20" s="143">
        <f t="shared" si="0"/>
        <v>-1697649.84</v>
      </c>
      <c r="C20" s="144">
        <f>财务报表【邓姐发】!J20</f>
        <v>0</v>
      </c>
      <c r="D20" s="145">
        <f>财务报表【邓姐发】!I20+财务报表【邓姐发】!K20+财务报表【邓姐发】!S20+财务报表【邓姐发】!U20+财务报表【邓姐发】!AB20+F20</f>
        <v>-1685349.84</v>
      </c>
      <c r="E20" s="137">
        <f>财务报表【邓姐发】!P20+财务报表【邓姐发】!Q20+财务报表【邓姐发】!T20+财务报表【邓姐发】!O20</f>
        <v>-12300</v>
      </c>
      <c r="F20" s="144">
        <f>财务报表【邓姐发】!AK20</f>
        <v>0</v>
      </c>
      <c r="G20" s="127">
        <f t="shared" si="1"/>
        <v>0</v>
      </c>
      <c r="H20" s="144">
        <f>财务报表【邓姐发】!AL20</f>
        <v>0</v>
      </c>
      <c r="I20" s="144">
        <f>财务报表【邓姐发】!AJ20</f>
        <v>0</v>
      </c>
      <c r="J20" s="137">
        <f>财务报表【邓姐发】!X20</f>
        <v>0</v>
      </c>
      <c r="K20" s="127">
        <f t="shared" si="2"/>
        <v>0</v>
      </c>
      <c r="L20" s="137">
        <f>财务报表【邓姐发】!V20</f>
        <v>0</v>
      </c>
      <c r="M20" s="137">
        <f>财务报表【邓姐发】!W20</f>
        <v>0</v>
      </c>
      <c r="N20" s="137">
        <f>财务报表【邓姐发】!AM20</f>
        <v>0</v>
      </c>
      <c r="O20" s="137">
        <f>财务报表【邓姐发】!AA20</f>
        <v>0</v>
      </c>
      <c r="P20" s="214">
        <f t="shared" si="3"/>
        <v>0</v>
      </c>
      <c r="Q20" s="144">
        <f>财务报表【邓姐发】!Z20</f>
        <v>0</v>
      </c>
      <c r="R20" s="144">
        <f>财务报表【邓姐发】!Y20</f>
        <v>0</v>
      </c>
      <c r="S20" s="144">
        <f>财务报表【邓姐发】!U20</f>
        <v>0</v>
      </c>
      <c r="T20" s="127">
        <f t="shared" si="4"/>
        <v>0</v>
      </c>
      <c r="U20" s="144">
        <f>财务报表【邓姐发】!AC20</f>
        <v>0</v>
      </c>
      <c r="V20" s="144">
        <f>财务报表【邓姐发】!AD20</f>
        <v>0</v>
      </c>
      <c r="W20" s="144">
        <f>财务报表【邓姐发】!AE20</f>
        <v>0</v>
      </c>
      <c r="X20" s="144">
        <f>财务报表【邓姐发】!AF20</f>
        <v>0</v>
      </c>
      <c r="Y20" s="144">
        <f>财务报表【邓姐发】!AG20</f>
        <v>0</v>
      </c>
      <c r="Z20" s="144">
        <f>财务报表【邓姐发】!AH20</f>
        <v>0</v>
      </c>
      <c r="AA20" s="144">
        <f>财务报表【邓姐发】!AB20</f>
        <v>0</v>
      </c>
      <c r="AB20" s="144">
        <f>财务报表【邓姐发】!S20</f>
        <v>0</v>
      </c>
      <c r="AC20" s="118">
        <f>财务报表【邓姐发】!R20</f>
        <v>0</v>
      </c>
    </row>
    <row r="21" spans="1:29" ht="14.25">
      <c r="A21" s="141" t="s">
        <v>47</v>
      </c>
      <c r="B21" s="146">
        <f t="shared" si="0"/>
        <v>1860110.65</v>
      </c>
      <c r="C21" s="147">
        <f>财务报表【邓姐发】!J21</f>
        <v>0</v>
      </c>
      <c r="D21" s="136">
        <f>财务报表【邓姐发】!I21+财务报表【邓姐发】!K21+财务报表【邓姐发】!S21+财务报表【邓姐发】!U21+财务报表【邓姐发】!AB21+F21</f>
        <v>0</v>
      </c>
      <c r="E21" s="137">
        <f>财务报表【邓姐发】!P21+财务报表【邓姐发】!Q21+财务报表【邓姐发】!T21+财务报表【邓姐发】!O21</f>
        <v>1860110.65</v>
      </c>
      <c r="F21" s="147">
        <f>财务报表【邓姐发】!AK21</f>
        <v>0</v>
      </c>
      <c r="G21" s="127">
        <f t="shared" si="1"/>
        <v>0</v>
      </c>
      <c r="H21" s="147">
        <f>财务报表【邓姐发】!AL21</f>
        <v>0</v>
      </c>
      <c r="I21" s="147">
        <f>财务报表【邓姐发】!AJ21</f>
        <v>0</v>
      </c>
      <c r="J21" s="137">
        <f>财务报表【邓姐发】!X21</f>
        <v>0</v>
      </c>
      <c r="K21" s="127">
        <f t="shared" si="2"/>
        <v>0</v>
      </c>
      <c r="L21" s="137">
        <f>财务报表【邓姐发】!V21</f>
        <v>0</v>
      </c>
      <c r="M21" s="137">
        <f>财务报表【邓姐发】!W21</f>
        <v>0</v>
      </c>
      <c r="N21" s="137">
        <f>财务报表【邓姐发】!AM21</f>
        <v>0</v>
      </c>
      <c r="O21" s="137">
        <f>财务报表【邓姐发】!AA21</f>
        <v>0</v>
      </c>
      <c r="P21" s="215">
        <f t="shared" si="3"/>
        <v>0</v>
      </c>
      <c r="Q21" s="147">
        <f>财务报表【邓姐发】!Z21</f>
        <v>0</v>
      </c>
      <c r="R21" s="147">
        <f>财务报表【邓姐发】!Y21</f>
        <v>0</v>
      </c>
      <c r="S21" s="147">
        <f>财务报表【邓姐发】!U21</f>
        <v>0</v>
      </c>
      <c r="T21" s="127">
        <f t="shared" si="4"/>
        <v>0</v>
      </c>
      <c r="U21" s="147">
        <f>财务报表【邓姐发】!AC21</f>
        <v>0</v>
      </c>
      <c r="V21" s="147">
        <f>财务报表【邓姐发】!AD21</f>
        <v>0</v>
      </c>
      <c r="W21" s="147">
        <f>财务报表【邓姐发】!AE21</f>
        <v>0</v>
      </c>
      <c r="X21" s="147">
        <f>财务报表【邓姐发】!AF21</f>
        <v>0</v>
      </c>
      <c r="Y21" s="147">
        <f>财务报表【邓姐发】!AG21</f>
        <v>0</v>
      </c>
      <c r="Z21" s="147">
        <f>财务报表【邓姐发】!AH21</f>
        <v>0</v>
      </c>
      <c r="AA21" s="147">
        <f>财务报表【邓姐发】!AB21</f>
        <v>0</v>
      </c>
      <c r="AB21" s="147">
        <f>财务报表【邓姐发】!S21</f>
        <v>0</v>
      </c>
      <c r="AC21" s="118">
        <f>财务报表【邓姐发】!R21</f>
        <v>0</v>
      </c>
    </row>
    <row r="22" spans="1:29" ht="14.25">
      <c r="A22" s="128" t="s">
        <v>48</v>
      </c>
      <c r="B22" s="149">
        <f t="shared" si="0"/>
        <v>-379253905.82999998</v>
      </c>
      <c r="C22" s="150">
        <f>财务报表【邓姐发】!J22</f>
        <v>918156.77</v>
      </c>
      <c r="D22" s="131">
        <f>财务报表【邓姐发】!I22+财务报表【邓姐发】!K22+财务报表【邓姐发】!S22+财务报表【邓姐发】!U22+财务报表【邓姐发】!AB22+F22</f>
        <v>-237742264.17000002</v>
      </c>
      <c r="E22" s="132">
        <f>财务报表【邓姐发】!P22+财务报表【邓姐发】!Q22+财务报表【邓姐发】!T22+财务报表【邓姐发】!O22</f>
        <v>247683133.15000001</v>
      </c>
      <c r="F22" s="150">
        <f>财务报表【邓姐发】!AK22</f>
        <v>1053354.71</v>
      </c>
      <c r="G22" s="127">
        <f t="shared" si="1"/>
        <v>-374981873.89999998</v>
      </c>
      <c r="H22" s="150">
        <f>财务报表【邓姐发】!AL22</f>
        <v>-380208411.45999998</v>
      </c>
      <c r="I22" s="150">
        <f>财务报表【邓姐发】!AJ22</f>
        <v>-1292135.3500000001</v>
      </c>
      <c r="J22" s="132">
        <f>财务报表【邓姐发】!X22</f>
        <v>6518672.9100000001</v>
      </c>
      <c r="K22" s="127">
        <f t="shared" si="2"/>
        <v>66788206.68</v>
      </c>
      <c r="L22" s="130">
        <f>财务报表【邓姐发】!V22</f>
        <v>31448947.82</v>
      </c>
      <c r="M22" s="130">
        <f>财务报表【邓姐发】!W22</f>
        <v>23481967.100000001</v>
      </c>
      <c r="N22" s="130">
        <f>财务报表【邓姐发】!AM22</f>
        <v>11545698.800000001</v>
      </c>
      <c r="O22" s="130">
        <f>财务报表【邓姐发】!AA22</f>
        <v>311592.96000000002</v>
      </c>
      <c r="P22" s="215">
        <f t="shared" si="3"/>
        <v>-84298721.359999999</v>
      </c>
      <c r="Q22" s="150">
        <f>财务报表【邓姐发】!Z22</f>
        <v>-77804475.489999995</v>
      </c>
      <c r="R22" s="150">
        <f>财务报表【邓姐发】!Y22</f>
        <v>-6494245.8700000001</v>
      </c>
      <c r="S22" s="150">
        <f>财务报表【邓姐发】!U22</f>
        <v>-10146738.75</v>
      </c>
      <c r="T22" s="127">
        <f t="shared" si="4"/>
        <v>2379457.11</v>
      </c>
      <c r="U22" s="150">
        <f>财务报表【邓姐发】!AC22</f>
        <v>7966377.7199999997</v>
      </c>
      <c r="V22" s="150">
        <f>财务报表【邓姐发】!AD22</f>
        <v>-5624461.9199999999</v>
      </c>
      <c r="W22" s="150">
        <f>财务报表【邓姐发】!AE22</f>
        <v>-2050385.05</v>
      </c>
      <c r="X22" s="150">
        <f>财务报表【邓姐发】!AF22</f>
        <v>-1256682.77</v>
      </c>
      <c r="Y22" s="150">
        <f>财务报表【邓姐发】!AG22</f>
        <v>4175545.11</v>
      </c>
      <c r="Z22" s="150">
        <f>财务报表【邓姐发】!AH22</f>
        <v>-830935.98</v>
      </c>
      <c r="AA22" s="150">
        <f>财务报表【邓姐发】!AB22</f>
        <v>-4321551.12</v>
      </c>
      <c r="AB22" s="150">
        <f>财务报表【邓姐发】!S22</f>
        <v>-4980928.0199999996</v>
      </c>
      <c r="AC22" s="118">
        <f>财务报表【邓姐发】!R22</f>
        <v>-0.11</v>
      </c>
    </row>
    <row r="23" spans="1:29" ht="14.25">
      <c r="A23" s="148" t="s">
        <v>49</v>
      </c>
      <c r="B23" s="151">
        <f t="shared" si="0"/>
        <v>122781.48</v>
      </c>
      <c r="C23" s="152">
        <f>财务报表【邓姐发】!J23</f>
        <v>0</v>
      </c>
      <c r="D23" s="153">
        <f>财务报表【邓姐发】!I23+财务报表【邓姐发】!K23+财务报表【邓姐发】!S23+财务报表【邓姐发】!U23+财务报表【邓姐发】!AB23+F23</f>
        <v>0</v>
      </c>
      <c r="E23" s="154">
        <f>财务报表【邓姐发】!P23+财务报表【邓姐发】!Q23+财务报表【邓姐发】!T23+财务报表【邓姐发】!O23</f>
        <v>102781.48</v>
      </c>
      <c r="F23" s="152">
        <f>财务报表【邓姐发】!AK23</f>
        <v>0</v>
      </c>
      <c r="G23" s="127">
        <f t="shared" si="1"/>
        <v>0</v>
      </c>
      <c r="H23" s="152">
        <f>财务报表【邓姐发】!AL23</f>
        <v>0</v>
      </c>
      <c r="I23" s="152">
        <f>财务报表【邓姐发】!AJ23</f>
        <v>0</v>
      </c>
      <c r="J23" s="154">
        <f>财务报表【邓姐发】!X23</f>
        <v>0</v>
      </c>
      <c r="K23" s="127">
        <f t="shared" si="2"/>
        <v>0</v>
      </c>
      <c r="L23" s="154">
        <f>财务报表【邓姐发】!V23</f>
        <v>0</v>
      </c>
      <c r="M23" s="154">
        <f>财务报表【邓姐发】!W23</f>
        <v>0</v>
      </c>
      <c r="N23" s="154">
        <f>财务报表【邓姐发】!AM23</f>
        <v>0</v>
      </c>
      <c r="O23" s="154">
        <f>财务报表【邓姐发】!AA23</f>
        <v>0</v>
      </c>
      <c r="P23" s="216">
        <f t="shared" si="3"/>
        <v>0</v>
      </c>
      <c r="Q23" s="152">
        <f>财务报表【邓姐发】!Z23</f>
        <v>0</v>
      </c>
      <c r="R23" s="152">
        <f>财务报表【邓姐发】!Y23</f>
        <v>0</v>
      </c>
      <c r="S23" s="152">
        <f>财务报表【邓姐发】!U23</f>
        <v>0</v>
      </c>
      <c r="T23" s="127">
        <f t="shared" si="4"/>
        <v>20000</v>
      </c>
      <c r="U23" s="152">
        <f>财务报表【邓姐发】!AC23</f>
        <v>20000</v>
      </c>
      <c r="V23" s="152">
        <f>财务报表【邓姐发】!AD23</f>
        <v>0</v>
      </c>
      <c r="W23" s="152">
        <f>财务报表【邓姐发】!AE23</f>
        <v>0</v>
      </c>
      <c r="X23" s="152">
        <f>财务报表【邓姐发】!AF23</f>
        <v>0</v>
      </c>
      <c r="Y23" s="152">
        <f>财务报表【邓姐发】!AG23</f>
        <v>0</v>
      </c>
      <c r="Z23" s="152">
        <f>财务报表【邓姐发】!AH23</f>
        <v>0</v>
      </c>
      <c r="AA23" s="152">
        <f>财务报表【邓姐发】!AB23</f>
        <v>0</v>
      </c>
      <c r="AB23" s="152">
        <f>财务报表【邓姐发】!S23</f>
        <v>0</v>
      </c>
      <c r="AC23" s="118">
        <f>财务报表【邓姐发】!R23</f>
        <v>0</v>
      </c>
    </row>
    <row r="24" spans="1:29" ht="14.25">
      <c r="A24" s="141" t="s">
        <v>50</v>
      </c>
      <c r="B24" s="146">
        <f t="shared" si="0"/>
        <v>645290.09000000008</v>
      </c>
      <c r="C24" s="147">
        <f>财务报表【邓姐发】!J24</f>
        <v>0</v>
      </c>
      <c r="D24" s="136">
        <f>财务报表【邓姐发】!I24+财务报表【邓姐发】!K24+财务报表【邓姐发】!S24+财务报表【邓姐发】!U24+财务报表【邓姐发】!AB24+F24</f>
        <v>382727.02</v>
      </c>
      <c r="E24" s="137">
        <f>财务报表【邓姐发】!P24+财务报表【邓姐发】!Q24+财务报表【邓姐发】!T24+财务报表【邓姐发】!O24</f>
        <v>260534.28999999998</v>
      </c>
      <c r="F24" s="147">
        <f>财务报表【邓姐发】!AK24</f>
        <v>0</v>
      </c>
      <c r="G24" s="127">
        <f t="shared" si="1"/>
        <v>1250</v>
      </c>
      <c r="H24" s="147">
        <f>财务报表【邓姐发】!AL24</f>
        <v>0</v>
      </c>
      <c r="I24" s="147">
        <f>财务报表【邓姐发】!AJ24</f>
        <v>0</v>
      </c>
      <c r="J24" s="137">
        <f>财务报表【邓姐发】!X24</f>
        <v>1250</v>
      </c>
      <c r="K24" s="127">
        <f t="shared" si="2"/>
        <v>0</v>
      </c>
      <c r="L24" s="154">
        <f>财务报表【邓姐发】!V24</f>
        <v>0</v>
      </c>
      <c r="M24" s="154">
        <f>财务报表【邓姐发】!W24</f>
        <v>0</v>
      </c>
      <c r="N24" s="154">
        <f>财务报表【邓姐发】!AM24</f>
        <v>0</v>
      </c>
      <c r="O24" s="154">
        <f>财务报表【邓姐发】!AA24</f>
        <v>0</v>
      </c>
      <c r="P24" s="215">
        <f t="shared" si="3"/>
        <v>0</v>
      </c>
      <c r="Q24" s="147">
        <f>财务报表【邓姐发】!Z24</f>
        <v>0</v>
      </c>
      <c r="R24" s="147">
        <f>财务报表【邓姐发】!Y24</f>
        <v>0</v>
      </c>
      <c r="S24" s="147">
        <f>财务报表【邓姐发】!U24</f>
        <v>450</v>
      </c>
      <c r="T24" s="127">
        <f t="shared" si="4"/>
        <v>778.78</v>
      </c>
      <c r="U24" s="147">
        <f>财务报表【邓姐发】!AC24</f>
        <v>778.78</v>
      </c>
      <c r="V24" s="147">
        <f>财务报表【邓姐发】!AD24</f>
        <v>0</v>
      </c>
      <c r="W24" s="147">
        <f>财务报表【邓姐发】!AE24</f>
        <v>0</v>
      </c>
      <c r="X24" s="147">
        <f>财务报表【邓姐发】!AF24</f>
        <v>0</v>
      </c>
      <c r="Y24" s="147">
        <f>财务报表【邓姐发】!AG24</f>
        <v>0</v>
      </c>
      <c r="Z24" s="147">
        <f>财务报表【邓姐发】!AH24</f>
        <v>0</v>
      </c>
      <c r="AA24" s="147">
        <f>财务报表【邓姐发】!AB24</f>
        <v>0</v>
      </c>
      <c r="AB24" s="147">
        <f>财务报表【邓姐发】!S24</f>
        <v>0</v>
      </c>
      <c r="AC24" s="118">
        <f>财务报表【邓姐发】!R24</f>
        <v>0</v>
      </c>
    </row>
    <row r="25" spans="1:29" ht="14.25">
      <c r="A25" s="155" t="s">
        <v>51</v>
      </c>
      <c r="B25" s="156">
        <f t="shared" si="0"/>
        <v>-379776414.43999994</v>
      </c>
      <c r="C25" s="157">
        <f>财务报表【邓姐发】!J25</f>
        <v>918156.77</v>
      </c>
      <c r="D25" s="158">
        <f>财务报表【邓姐发】!I25+财务报表【邓姐发】!K25+财务报表【邓姐发】!S25+财务报表【邓姐发】!U25+财务报表【邓姐发】!AB25+F25</f>
        <v>-238124991.19</v>
      </c>
      <c r="E25" s="132">
        <f>财务报表【邓姐发】!P25+财务报表【邓姐发】!Q25+财务报表【邓姐发】!T25+财务报表【邓姐发】!O25</f>
        <v>247525380.34000003</v>
      </c>
      <c r="F25" s="157">
        <f>财务报表【邓姐发】!AK25</f>
        <v>1053354.71</v>
      </c>
      <c r="G25" s="127">
        <f t="shared" si="1"/>
        <v>-374983123.89999998</v>
      </c>
      <c r="H25" s="157">
        <f>财务报表【邓姐发】!AL25</f>
        <v>-380208411.45999998</v>
      </c>
      <c r="I25" s="157">
        <f>财务报表【邓姐发】!AJ25</f>
        <v>-1292135.3500000001</v>
      </c>
      <c r="J25" s="132">
        <f>财务报表【邓姐发】!X25</f>
        <v>6517422.9100000001</v>
      </c>
      <c r="K25" s="127">
        <f t="shared" si="2"/>
        <v>66788206.68</v>
      </c>
      <c r="L25" s="130">
        <f>财务报表【邓姐发】!V25</f>
        <v>31448947.82</v>
      </c>
      <c r="M25" s="130">
        <f>财务报表【邓姐发】!W25</f>
        <v>23481967.100000001</v>
      </c>
      <c r="N25" s="130">
        <f>财务报表【邓姐发】!AM25</f>
        <v>11545698.800000001</v>
      </c>
      <c r="O25" s="130">
        <f>财务报表【邓姐发】!AA25</f>
        <v>311592.96000000002</v>
      </c>
      <c r="P25" s="214">
        <f t="shared" si="3"/>
        <v>-84298721.359999999</v>
      </c>
      <c r="Q25" s="157">
        <f>财务报表【邓姐发】!Z25</f>
        <v>-77804475.489999995</v>
      </c>
      <c r="R25" s="157">
        <f>财务报表【邓姐发】!Y25</f>
        <v>-6494245.8700000001</v>
      </c>
      <c r="S25" s="157">
        <f>财务报表【邓姐发】!U25</f>
        <v>-10147188.75</v>
      </c>
      <c r="T25" s="127">
        <f t="shared" si="4"/>
        <v>2398678.3300000005</v>
      </c>
      <c r="U25" s="157">
        <f>财务报表【邓姐发】!AC25</f>
        <v>7985598.9400000004</v>
      </c>
      <c r="V25" s="157">
        <f>财务报表【邓姐发】!AD25</f>
        <v>-5624461.9199999999</v>
      </c>
      <c r="W25" s="157">
        <f>财务报表【邓姐发】!AE25</f>
        <v>-2050385.05</v>
      </c>
      <c r="X25" s="157">
        <f>财务报表【邓姐发】!AF25</f>
        <v>-1256682.77</v>
      </c>
      <c r="Y25" s="157">
        <f>财务报表【邓姐发】!AG25</f>
        <v>4175545.11</v>
      </c>
      <c r="Z25" s="157">
        <f>财务报表【邓姐发】!AH25</f>
        <v>-830935.98</v>
      </c>
      <c r="AA25" s="157">
        <f>财务报表【邓姐发】!AB25</f>
        <v>-4321551.12</v>
      </c>
      <c r="AB25" s="157">
        <f>财务报表【邓姐发】!S25</f>
        <v>-4980928.0199999996</v>
      </c>
      <c r="AC25" s="118">
        <f>财务报表【邓姐发】!R25</f>
        <v>-0.11</v>
      </c>
    </row>
    <row r="26" spans="1:29" ht="14.25">
      <c r="A26" s="148" t="s">
        <v>52</v>
      </c>
      <c r="B26" s="143">
        <f t="shared" si="0"/>
        <v>-79949137.430000007</v>
      </c>
      <c r="C26" s="144">
        <f>财务报表【邓姐发】!J26</f>
        <v>0</v>
      </c>
      <c r="D26" s="136">
        <f>财务报表【邓姐发】!I26+财务报表【邓姐发】!K26+财务报表【邓姐发】!S26+财务报表【邓姐发】!U26+财务报表【邓姐发】!AB26+F26</f>
        <v>-79949137.430000007</v>
      </c>
      <c r="E26" s="137">
        <f>财务报表【邓姐发】!P26+财务报表【邓姐发】!Q26+财务报表【邓姐发】!T26+财务报表【邓姐发】!O26</f>
        <v>0</v>
      </c>
      <c r="F26" s="144">
        <f>财务报表【邓姐发】!AK26</f>
        <v>0</v>
      </c>
      <c r="G26" s="127">
        <f t="shared" si="1"/>
        <v>0</v>
      </c>
      <c r="H26" s="144">
        <f>财务报表【邓姐发】!AL26</f>
        <v>0</v>
      </c>
      <c r="I26" s="144">
        <f>财务报表【邓姐发】!AJ26</f>
        <v>0</v>
      </c>
      <c r="J26" s="137">
        <f>财务报表【邓姐发】!X26</f>
        <v>0</v>
      </c>
      <c r="K26" s="127">
        <f t="shared" si="2"/>
        <v>0</v>
      </c>
      <c r="L26" s="137">
        <f>财务报表【邓姐发】!V26</f>
        <v>0</v>
      </c>
      <c r="M26" s="137">
        <f>财务报表【邓姐发】!W26</f>
        <v>0</v>
      </c>
      <c r="N26" s="137">
        <f>财务报表【邓姐发】!AM26</f>
        <v>0</v>
      </c>
      <c r="O26" s="137">
        <f>财务报表【邓姐发】!AA26</f>
        <v>0</v>
      </c>
      <c r="P26" s="214">
        <f t="shared" si="3"/>
        <v>0</v>
      </c>
      <c r="Q26" s="144">
        <f>财务报表【邓姐发】!Z26</f>
        <v>0</v>
      </c>
      <c r="R26" s="144">
        <f>财务报表【邓姐发】!Y26</f>
        <v>0</v>
      </c>
      <c r="S26" s="144">
        <f>财务报表【邓姐发】!U26</f>
        <v>0</v>
      </c>
      <c r="T26" s="127">
        <f t="shared" si="4"/>
        <v>0</v>
      </c>
      <c r="U26" s="144">
        <f>财务报表【邓姐发】!AC26</f>
        <v>0</v>
      </c>
      <c r="V26" s="144">
        <f>财务报表【邓姐发】!AD26</f>
        <v>0</v>
      </c>
      <c r="W26" s="144">
        <f>财务报表【邓姐发】!AE26</f>
        <v>0</v>
      </c>
      <c r="X26" s="144">
        <f>财务报表【邓姐发】!AF26</f>
        <v>0</v>
      </c>
      <c r="Y26" s="144">
        <f>财务报表【邓姐发】!AG26</f>
        <v>0</v>
      </c>
      <c r="Z26" s="144">
        <f>财务报表【邓姐发】!AH26</f>
        <v>0</v>
      </c>
      <c r="AA26" s="144">
        <f>财务报表【邓姐发】!AB26</f>
        <v>0</v>
      </c>
      <c r="AB26" s="144">
        <f>财务报表【邓姐发】!S26</f>
        <v>0</v>
      </c>
      <c r="AC26" s="118">
        <f>财务报表【邓姐发】!R26</f>
        <v>0</v>
      </c>
    </row>
    <row r="27" spans="1:29" ht="14.25">
      <c r="A27" s="155" t="s">
        <v>53</v>
      </c>
      <c r="B27" s="156">
        <f t="shared" si="0"/>
        <v>-299827277.00999999</v>
      </c>
      <c r="C27" s="157">
        <f>财务报表【邓姐发】!J27</f>
        <v>918156.77</v>
      </c>
      <c r="D27" s="158">
        <f>财务报表【邓姐发】!I27+财务报表【邓姐发】!K27+财务报表【邓姐发】!S27+财务报表【邓姐发】!U27+财务报表【邓姐发】!AB27+F27</f>
        <v>-158175853.76000002</v>
      </c>
      <c r="E27" s="132">
        <f>财务报表【邓姐发】!P27+财务报表【邓姐发】!Q27+财务报表【邓姐发】!T27+财务报表【邓姐发】!O27</f>
        <v>247525380.34000003</v>
      </c>
      <c r="F27" s="157">
        <f>财务报表【邓姐发】!AK27</f>
        <v>1053354.71</v>
      </c>
      <c r="G27" s="127">
        <f t="shared" si="1"/>
        <v>-374983123.89999998</v>
      </c>
      <c r="H27" s="157">
        <f>财务报表【邓姐发】!AL27</f>
        <v>-380208411.45999998</v>
      </c>
      <c r="I27" s="157">
        <f>财务报表【邓姐发】!AJ27</f>
        <v>-1292135.3500000001</v>
      </c>
      <c r="J27" s="132">
        <f>财务报表【邓姐发】!X27</f>
        <v>6517422.9100000001</v>
      </c>
      <c r="K27" s="127">
        <f t="shared" si="2"/>
        <v>66788206.68</v>
      </c>
      <c r="L27" s="130">
        <f>财务报表【邓姐发】!V27</f>
        <v>31448947.82</v>
      </c>
      <c r="M27" s="130">
        <f>财务报表【邓姐发】!W27</f>
        <v>23481967.100000001</v>
      </c>
      <c r="N27" s="130">
        <f>财务报表【邓姐发】!AM27</f>
        <v>11545698.800000001</v>
      </c>
      <c r="O27" s="130">
        <f>财务报表【邓姐发】!AA27</f>
        <v>311592.96000000002</v>
      </c>
      <c r="P27" s="214">
        <f t="shared" si="3"/>
        <v>-84298721.359999999</v>
      </c>
      <c r="Q27" s="157">
        <f>财务报表【邓姐发】!Z27</f>
        <v>-77804475.489999995</v>
      </c>
      <c r="R27" s="157">
        <f>财务报表【邓姐发】!Y27</f>
        <v>-6494245.8700000001</v>
      </c>
      <c r="S27" s="157">
        <f>财务报表【邓姐发】!U27</f>
        <v>-10147188.75</v>
      </c>
      <c r="T27" s="127">
        <f t="shared" si="4"/>
        <v>2398678.3300000005</v>
      </c>
      <c r="U27" s="157">
        <f>财务报表【邓姐发】!AC27</f>
        <v>7985598.9400000004</v>
      </c>
      <c r="V27" s="157">
        <f>财务报表【邓姐发】!AD27</f>
        <v>-5624461.9199999999</v>
      </c>
      <c r="W27" s="157">
        <f>财务报表【邓姐发】!AE27</f>
        <v>-2050385.05</v>
      </c>
      <c r="X27" s="157">
        <f>财务报表【邓姐发】!AF27</f>
        <v>-1256682.77</v>
      </c>
      <c r="Y27" s="157">
        <f>财务报表【邓姐发】!AG27</f>
        <v>4175545.11</v>
      </c>
      <c r="Z27" s="157">
        <f>财务报表【邓姐发】!AH27</f>
        <v>-830935.98</v>
      </c>
      <c r="AA27" s="157">
        <f>财务报表【邓姐发】!AB27</f>
        <v>-4321551.12</v>
      </c>
      <c r="AB27" s="157">
        <f>财务报表【邓姐发】!S27</f>
        <v>-4980928.0199999996</v>
      </c>
      <c r="AC27" s="118">
        <f>财务报表【邓姐发】!R27</f>
        <v>-0.11</v>
      </c>
    </row>
    <row r="28" spans="1:29" ht="14.25">
      <c r="A28" s="155" t="s">
        <v>54</v>
      </c>
      <c r="B28" s="156">
        <f t="shared" si="0"/>
        <v>212068072.48000002</v>
      </c>
      <c r="C28" s="157">
        <f>财务报表【邓姐发】!J35</f>
        <v>0</v>
      </c>
      <c r="D28" s="158">
        <f>财务报表【邓姐发】!I35+财务报表【邓姐发】!K35+财务报表【邓姐发】!S35+财务报表【邓姐发】!U35+财务报表【邓姐发】!AB35+F28</f>
        <v>-918.06</v>
      </c>
      <c r="E28" s="132">
        <f>财务报表【邓姐发】!P35+财务报表【邓姐发】!Q35+财务报表【邓姐发】!T35+财务报表【邓姐发】!O35</f>
        <v>-491400.01</v>
      </c>
      <c r="F28" s="157">
        <f>财务报表【邓姐发】!AK35</f>
        <v>-918.06</v>
      </c>
      <c r="G28" s="127">
        <f t="shared" si="1"/>
        <v>206738695.66</v>
      </c>
      <c r="H28" s="157">
        <f>财务报表【邓姐发】!AL35</f>
        <v>203793190.30000001</v>
      </c>
      <c r="I28" s="157">
        <f>财务报表【邓姐发】!AJ35</f>
        <v>-19511.310000000001</v>
      </c>
      <c r="J28" s="132">
        <f>财务报表【邓姐发】!X35</f>
        <v>2965016.67</v>
      </c>
      <c r="K28" s="127">
        <f t="shared" si="2"/>
        <v>5821694.8900000006</v>
      </c>
      <c r="L28" s="130">
        <f>财务报表【邓姐发】!V35</f>
        <v>3241288.94</v>
      </c>
      <c r="M28" s="130">
        <f>财务报表【邓姐发】!W35</f>
        <v>0</v>
      </c>
      <c r="N28" s="130">
        <f>财务报表【邓姐发】!AM35</f>
        <v>2580405.9500000002</v>
      </c>
      <c r="O28" s="130">
        <f>财务报表【邓姐发】!AA35</f>
        <v>0</v>
      </c>
      <c r="P28" s="214">
        <f t="shared" si="3"/>
        <v>0</v>
      </c>
      <c r="Q28" s="157">
        <f>财务报表【邓姐发】!Z35</f>
        <v>0</v>
      </c>
      <c r="R28" s="157">
        <f>财务报表【邓姐发】!Y35</f>
        <v>0</v>
      </c>
      <c r="S28" s="157">
        <f>财务报表【邓姐发】!U35</f>
        <v>0</v>
      </c>
      <c r="T28" s="127">
        <f t="shared" si="4"/>
        <v>0</v>
      </c>
      <c r="U28" s="157">
        <f>财务报表【邓姐发】!AC35</f>
        <v>0</v>
      </c>
      <c r="V28" s="157">
        <f>财务报表【邓姐发】!AD35</f>
        <v>0</v>
      </c>
      <c r="W28" s="157">
        <f>财务报表【邓姐发】!AE35</f>
        <v>0</v>
      </c>
      <c r="X28" s="157">
        <f>财务报表【邓姐发】!AF35</f>
        <v>0</v>
      </c>
      <c r="Y28" s="157">
        <f>财务报表【邓姐发】!AG35</f>
        <v>0</v>
      </c>
      <c r="Z28" s="157">
        <f>财务报表【邓姐发】!AH35</f>
        <v>0</v>
      </c>
      <c r="AA28" s="157">
        <f>财务报表【邓姐发】!AB35</f>
        <v>0</v>
      </c>
      <c r="AB28" s="157">
        <f>财务报表【邓姐发】!S35</f>
        <v>0</v>
      </c>
      <c r="AC28" s="118">
        <f>财务报表【邓姐发】!R35</f>
        <v>0</v>
      </c>
    </row>
    <row r="29" spans="1:29" ht="14.25">
      <c r="A29" s="155" t="s">
        <v>55</v>
      </c>
      <c r="B29" s="156">
        <f t="shared" si="0"/>
        <v>-87759204.529999986</v>
      </c>
      <c r="C29" s="157">
        <f>财务报表【邓姐发】!J48</f>
        <v>918156.77</v>
      </c>
      <c r="D29" s="158">
        <f>财务报表【邓姐发】!I48+财务报表【邓姐发】!K48+财务报表【邓姐发】!S48+财务报表【邓姐发】!U48+财务报表【邓姐发】!AB48+F29</f>
        <v>-158176771.82000002</v>
      </c>
      <c r="E29" s="132">
        <f>财务报表【邓姐发】!P48+财务报表【邓姐发】!Q48+财务报表【邓姐发】!T48+财务报表【邓姐发】!O48</f>
        <v>247033980.33000001</v>
      </c>
      <c r="F29" s="157">
        <f>财务报表【邓姐发】!AK48</f>
        <v>1052436.6499999999</v>
      </c>
      <c r="G29" s="127">
        <f t="shared" si="1"/>
        <v>-168244428.23999998</v>
      </c>
      <c r="H29" s="157">
        <f>财务报表【邓姐发】!AL48</f>
        <v>-176415221.16</v>
      </c>
      <c r="I29" s="157">
        <f>财务报表【邓姐发】!AJ48</f>
        <v>-1311646.6599999999</v>
      </c>
      <c r="J29" s="132">
        <f>财务报表【邓姐发】!X48</f>
        <v>9482439.5800000001</v>
      </c>
      <c r="K29" s="127">
        <f t="shared" si="2"/>
        <v>72609901.569999993</v>
      </c>
      <c r="L29" s="130">
        <f>财务报表【邓姐发】!V48</f>
        <v>34690236.759999998</v>
      </c>
      <c r="M29" s="130">
        <f>财务报表【邓姐发】!W48</f>
        <v>23481967.100000001</v>
      </c>
      <c r="N29" s="130">
        <f>财务报表【邓姐发】!AM48</f>
        <v>14126104.75</v>
      </c>
      <c r="O29" s="130">
        <f>财务报表【邓姐发】!AA48</f>
        <v>311592.96000000002</v>
      </c>
      <c r="P29" s="214">
        <f t="shared" si="3"/>
        <v>-84298721.359999999</v>
      </c>
      <c r="Q29" s="157">
        <f>财务报表【邓姐发】!Z48</f>
        <v>-77804475.489999995</v>
      </c>
      <c r="R29" s="157">
        <f>财务报表【邓姐发】!Y48</f>
        <v>-6494245.8700000001</v>
      </c>
      <c r="S29" s="157">
        <f>财务报表【邓姐发】!U48</f>
        <v>-10147188.75</v>
      </c>
      <c r="T29" s="127">
        <f t="shared" si="4"/>
        <v>2398678.3300000005</v>
      </c>
      <c r="U29" s="157">
        <f>财务报表【邓姐发】!AC48</f>
        <v>7985598.9400000004</v>
      </c>
      <c r="V29" s="157">
        <f>财务报表【邓姐发】!AD48</f>
        <v>-5624461.9199999999</v>
      </c>
      <c r="W29" s="157">
        <f>财务报表【邓姐发】!AE48</f>
        <v>-2050385.05</v>
      </c>
      <c r="X29" s="157">
        <f>财务报表【邓姐发】!AF48</f>
        <v>-1256682.77</v>
      </c>
      <c r="Y29" s="157">
        <f>财务报表【邓姐发】!AG48</f>
        <v>4175545.11</v>
      </c>
      <c r="Z29" s="157">
        <f>财务报表【邓姐发】!AH48</f>
        <v>-830935.98</v>
      </c>
      <c r="AA29" s="157">
        <f>财务报表【邓姐发】!AB48</f>
        <v>-4321551.12</v>
      </c>
      <c r="AB29" s="157">
        <f>财务报表【邓姐发】!S48</f>
        <v>-4980928.0199999996</v>
      </c>
      <c r="AC29" s="118">
        <f>财务报表【邓姐发】!R48</f>
        <v>-0.11</v>
      </c>
    </row>
    <row r="30" spans="1:29" ht="14.25">
      <c r="A30" s="159"/>
      <c r="B30" s="160"/>
      <c r="C30" s="160"/>
      <c r="D30" s="161"/>
      <c r="E30" s="162"/>
      <c r="F30" s="160"/>
      <c r="G30" s="160"/>
      <c r="H30" s="160"/>
      <c r="I30" s="160"/>
      <c r="J30" s="162"/>
      <c r="K30" s="162"/>
      <c r="L30" s="160"/>
      <c r="M30" s="160"/>
      <c r="N30" s="160"/>
      <c r="O30" s="160"/>
      <c r="P30" s="160"/>
      <c r="Q30" s="160"/>
      <c r="R30" s="160"/>
      <c r="S30" s="160"/>
      <c r="T30" s="222"/>
      <c r="U30" s="160"/>
      <c r="V30" s="160"/>
      <c r="W30" s="160"/>
      <c r="X30" s="160"/>
      <c r="Y30" s="160"/>
      <c r="Z30" s="160"/>
      <c r="AA30" s="160"/>
      <c r="AB30" s="160"/>
    </row>
    <row r="31" spans="1:29">
      <c r="A31" s="163"/>
      <c r="B31" s="165"/>
    </row>
    <row r="32" spans="1:29">
      <c r="A32" s="164" t="s">
        <v>56</v>
      </c>
      <c r="B32" s="165"/>
      <c r="C32" s="165"/>
      <c r="D32" s="165"/>
      <c r="E32" s="165"/>
      <c r="F32" s="165"/>
      <c r="G32" s="165"/>
      <c r="H32" s="165"/>
      <c r="I32" s="165"/>
      <c r="J32" s="165"/>
      <c r="K32" s="165"/>
      <c r="L32" s="165"/>
      <c r="M32" s="165"/>
      <c r="N32" s="165"/>
      <c r="O32" s="165"/>
      <c r="P32" s="165"/>
      <c r="Q32" s="165"/>
      <c r="R32" s="165"/>
      <c r="S32" s="165"/>
      <c r="T32" s="165"/>
      <c r="U32" s="165"/>
      <c r="V32" s="165"/>
      <c r="W32" s="165"/>
      <c r="X32" s="165"/>
      <c r="Y32" s="165"/>
      <c r="Z32" s="165"/>
      <c r="AA32" s="165"/>
      <c r="AB32" s="165"/>
    </row>
    <row r="33" spans="1:79">
      <c r="A33" s="166" t="s">
        <v>57</v>
      </c>
      <c r="D33" s="296"/>
      <c r="E33" s="297"/>
      <c r="F33" s="297"/>
      <c r="G33" s="297"/>
      <c r="H33" s="297"/>
    </row>
    <row r="34" spans="1:79">
      <c r="A34" s="166"/>
      <c r="D34" s="297"/>
      <c r="E34" s="354"/>
      <c r="F34" s="354"/>
      <c r="G34" s="354"/>
      <c r="H34" s="354"/>
    </row>
    <row r="35" spans="1:79">
      <c r="A35" s="167" t="s">
        <v>58</v>
      </c>
      <c r="C35" s="165"/>
      <c r="D35" s="297"/>
      <c r="E35" s="354"/>
      <c r="F35" s="354"/>
      <c r="G35" s="354"/>
      <c r="H35" s="354"/>
    </row>
    <row r="36" spans="1:79" s="9" customFormat="1" ht="16.350000000000001" customHeight="1">
      <c r="A36" s="81" t="s">
        <v>1</v>
      </c>
      <c r="B36" s="95" t="s">
        <v>2</v>
      </c>
      <c r="C36" s="95" t="s">
        <v>3</v>
      </c>
      <c r="D36" s="95" t="s">
        <v>4</v>
      </c>
      <c r="E36" s="95" t="s">
        <v>5</v>
      </c>
      <c r="F36" s="95" t="s">
        <v>6</v>
      </c>
      <c r="G36" s="95" t="s">
        <v>7</v>
      </c>
      <c r="H36" s="95" t="s">
        <v>8</v>
      </c>
      <c r="I36" s="95" t="s">
        <v>9</v>
      </c>
      <c r="J36" s="95" t="s">
        <v>10</v>
      </c>
      <c r="K36" s="95" t="s">
        <v>11</v>
      </c>
      <c r="L36" s="95" t="s">
        <v>12</v>
      </c>
      <c r="M36" s="95" t="s">
        <v>13</v>
      </c>
      <c r="N36" s="95" t="s">
        <v>14</v>
      </c>
      <c r="O36" s="95" t="s">
        <v>15</v>
      </c>
      <c r="P36" s="95" t="s">
        <v>16</v>
      </c>
      <c r="Q36" s="95" t="s">
        <v>17</v>
      </c>
      <c r="R36" s="95" t="s">
        <v>18</v>
      </c>
      <c r="S36" s="95" t="s">
        <v>19</v>
      </c>
      <c r="T36" s="95" t="s">
        <v>20</v>
      </c>
      <c r="U36" s="95" t="s">
        <v>21</v>
      </c>
      <c r="V36" s="95" t="s">
        <v>22</v>
      </c>
      <c r="W36" s="95" t="s">
        <v>23</v>
      </c>
      <c r="X36" s="95" t="s">
        <v>24</v>
      </c>
      <c r="Y36" s="95" t="s">
        <v>25</v>
      </c>
      <c r="Z36" s="95" t="s">
        <v>26</v>
      </c>
      <c r="AA36" s="95" t="s">
        <v>27</v>
      </c>
      <c r="AB36" s="95" t="s">
        <v>28</v>
      </c>
      <c r="AC36" s="223"/>
      <c r="AD36" s="223"/>
      <c r="AE36" s="223"/>
      <c r="AF36" s="223"/>
      <c r="AG36" s="223"/>
      <c r="AH36" s="223"/>
      <c r="AI36" s="223"/>
      <c r="AJ36" s="223"/>
      <c r="AK36" s="310"/>
      <c r="AL36" s="310"/>
      <c r="AM36" s="310"/>
      <c r="AN36" s="310"/>
      <c r="AO36" s="310"/>
      <c r="AP36" s="310"/>
      <c r="AQ36" s="310"/>
      <c r="AR36" s="310"/>
      <c r="AS36" s="310"/>
      <c r="AT36" s="310"/>
      <c r="AU36" s="310"/>
      <c r="AV36" s="310"/>
      <c r="AW36" s="310"/>
      <c r="AX36" s="310"/>
      <c r="AY36" s="310"/>
      <c r="AZ36" s="310"/>
      <c r="BA36" s="310"/>
      <c r="BB36" s="310"/>
      <c r="BC36" s="310"/>
      <c r="BD36" s="310"/>
      <c r="BE36" s="310"/>
      <c r="BF36" s="310"/>
      <c r="BG36" s="310"/>
      <c r="BH36" s="310"/>
      <c r="BI36" s="310"/>
      <c r="BJ36" s="310"/>
      <c r="BK36" s="310"/>
      <c r="BL36" s="310"/>
      <c r="BM36" s="310"/>
      <c r="BN36" s="310"/>
      <c r="BO36" s="310"/>
      <c r="BP36" s="310"/>
      <c r="BQ36" s="310"/>
      <c r="BR36" s="310"/>
      <c r="BS36" s="310"/>
      <c r="BT36" s="310"/>
      <c r="BU36" s="310"/>
      <c r="BV36" s="310"/>
      <c r="BW36" s="310"/>
      <c r="BX36" s="310"/>
      <c r="BY36" s="310"/>
      <c r="BZ36" s="310"/>
      <c r="CA36" s="310"/>
    </row>
    <row r="37" spans="1:79" ht="14.25">
      <c r="A37" s="168" t="s">
        <v>60</v>
      </c>
      <c r="B37" s="169">
        <f>C37+D37+E37+G37+K37+P37+T37</f>
        <v>283916921.48333293</v>
      </c>
      <c r="C37" s="170">
        <f>C38+C42+C43+C45+C47</f>
        <v>-63740687.229999997</v>
      </c>
      <c r="D37" s="171">
        <f>INDEX('用友贴出原始数据-利润表'!$A$5:$AK$193,MATCH($A37&amp;"调整额",'用友贴出原始数据-利润表'!$A$6:$A$193,0)+1,MATCH($D$36,'用友贴出原始数据-利润表'!$B$5:$AK$5,0)+1)+S37+AA37+AB37+F37</f>
        <v>13381147.529999999</v>
      </c>
      <c r="E37" s="172">
        <f>E38+E42+E43+E45+E47</f>
        <v>15836753.67666667</v>
      </c>
      <c r="F37" s="173">
        <f>INDEX('用友贴出原始数据-利润表'!$A$5:$AK$193,MATCH($A$37&amp;"调整额",'用友贴出原始数据-利润表'!$A$6:$A$193,0)+1,MATCH(F36,'用友贴出原始数据-利润表'!$B$5:$AK$5,0)+1)</f>
        <v>2686278.08</v>
      </c>
      <c r="G37" s="174">
        <f>H37+I37+J37</f>
        <v>265231208.12333298</v>
      </c>
      <c r="H37" s="173">
        <f>INDEX('用友贴出原始数据-利润表'!$A$5:$AK$193,MATCH($A$37&amp;"调整额",'用友贴出原始数据-利润表'!$A$6:$A$193,0)+1,MATCH(H36,'用友贴出原始数据-利润表'!$B$5:$AK$5,0)+1)</f>
        <v>269827863.23333299</v>
      </c>
      <c r="I37" s="173">
        <f>INDEX('用友贴出原始数据-利润表'!$A$5:$AK$193,MATCH($A$37&amp;"调整额",'用友贴出原始数据-利润表'!$A$6:$A$193,0)+1,MATCH(I36,'用友贴出原始数据-利润表'!$B$5:$AK$5,0)+1)</f>
        <v>-142351.23000000001</v>
      </c>
      <c r="J37" s="173">
        <f>INDEX('用友贴出原始数据-利润表'!$A$5:$AK$193,MATCH($A$37&amp;"调整额",'用友贴出原始数据-利润表'!$A$6:$A$193,0)+1,MATCH(J36,'用友贴出原始数据-利润表'!$B$5:$AK$5,0)+1)</f>
        <v>-4454303.88</v>
      </c>
      <c r="K37" s="174">
        <f>L37+M37+N37+O37</f>
        <v>3069841.5433332678</v>
      </c>
      <c r="L37" s="173">
        <f>INDEX('用友贴出原始数据-利润表'!$A$5:$AK$193,MATCH($A$37&amp;"调整额",'用友贴出原始数据-利润表'!$A$6:$A$193,0)+1,MATCH(L36,'用友贴出原始数据-利润表'!$B$5:$AK$5,0)+1)</f>
        <v>19178916.086666599</v>
      </c>
      <c r="M37" s="173">
        <f>INDEX('用友贴出原始数据-利润表'!$A$5:$AK$193,MATCH($A$37&amp;"调整额",'用友贴出原始数据-利润表'!$A$6:$A$193,0)+1,MATCH(M36,'用友贴出原始数据-利润表'!$B$5:$AK$5,0)+1)</f>
        <v>-2665495.44</v>
      </c>
      <c r="N37" s="173">
        <f>INDEX('用友贴出原始数据-利润表'!$A$5:$AK$193,MATCH($A$37&amp;"调整额",'用友贴出原始数据-利润表'!$A$6:$A$193,0)+1,MATCH(N36,'用友贴出原始数据-利润表'!$B$5:$AK$5,0)+1)</f>
        <v>-1213114.2233333299</v>
      </c>
      <c r="O37" s="173">
        <f>INDEX('用友贴出原始数据-利润表'!$A$5:$AK$193,MATCH($A$37&amp;"调整额",'用友贴出原始数据-利润表'!$A$6:$A$193,0)+1,MATCH(O36,'用友贴出原始数据-利润表'!$B$5:$AK$5,0)+1)</f>
        <v>-12230464.880000001</v>
      </c>
      <c r="P37" s="174">
        <f>Q37+R37</f>
        <v>50648311.920000002</v>
      </c>
      <c r="Q37" s="173">
        <f>INDEX('用友贴出原始数据-利润表'!$A$5:$AK$193,MATCH($A$37&amp;"调整额",'用友贴出原始数据-利润表'!$A$6:$A$193,0)+1,MATCH(Q36,'用友贴出原始数据-利润表'!$B$5:$AK$5,0)+1)</f>
        <v>50265814.149999999</v>
      </c>
      <c r="R37" s="173">
        <f>INDEX('用友贴出原始数据-利润表'!$A$5:$AK$193,MATCH($A$37&amp;"调整额",'用友贴出原始数据-利润表'!$A$6:$A$193,0)+1,MATCH(R36,'用友贴出原始数据-利润表'!$B$5:$AK$5,0)+1)</f>
        <v>382497.77</v>
      </c>
      <c r="S37" s="173">
        <f>INDEX('用友贴出原始数据-利润表'!$A$5:$AK$193,MATCH($A$37&amp;"调整额",'用友贴出原始数据-利润表'!$A$6:$A$193,0)+1,MATCH(S36,'用友贴出原始数据-利润表'!$B$5:$AK$5,0)+1)</f>
        <v>0</v>
      </c>
      <c r="T37" s="174">
        <f>U37+V37+W37+X37+Y37+Z37</f>
        <v>-509654.07999999996</v>
      </c>
      <c r="U37" s="173">
        <f>INDEX('用友贴出原始数据-利润表'!$A$5:$AK$193,MATCH($A$37&amp;"调整额",'用友贴出原始数据-利润表'!$A$6:$A$193,0)+1,MATCH(U36,'用友贴出原始数据-利润表'!$B$5:$AK$5,0)+1)</f>
        <v>0</v>
      </c>
      <c r="V37" s="173">
        <f>INDEX('用友贴出原始数据-利润表'!$A$5:$AK$193,MATCH($A$37&amp;"调整额",'用友贴出原始数据-利润表'!$A$6:$A$193,0)+1,MATCH(V36,'用友贴出原始数据-利润表'!$B$5:$AK$5,0)+1)</f>
        <v>-35377.360000000001</v>
      </c>
      <c r="W37" s="173">
        <f>INDEX('用友贴出原始数据-利润表'!$A$5:$AK$193,MATCH($A$37&amp;"调整额",'用友贴出原始数据-利润表'!$A$6:$A$193,0)+1,MATCH(W36,'用友贴出原始数据-利润表'!$B$5:$AK$5,0)+1)</f>
        <v>-261698.11</v>
      </c>
      <c r="X37" s="173">
        <f>INDEX('用友贴出原始数据-利润表'!$A$5:$AK$193,MATCH($A$37&amp;"调整额",'用友贴出原始数据-利润表'!$A$6:$A$193,0)+1,MATCH(X36,'用友贴出原始数据-利润表'!$B$5:$AK$5,0)+1)</f>
        <v>-212578.61</v>
      </c>
      <c r="Y37" s="173">
        <f>INDEX('用友贴出原始数据-利润表'!$A$5:$AK$193,MATCH($A$37&amp;"调整额",'用友贴出原始数据-利润表'!$A$6:$A$193,0)+1,MATCH(Y36,'用友贴出原始数据-利润表'!$B$5:$AK$5,0)+1)</f>
        <v>0</v>
      </c>
      <c r="Z37" s="173">
        <f>INDEX('用友贴出原始数据-利润表'!$A$5:$AK$193,MATCH($A$37&amp;"调整额",'用友贴出原始数据-利润表'!$A$6:$A$193,0)+1,MATCH(Z36,'用友贴出原始数据-利润表'!$B$5:$AK$5,0)+1)</f>
        <v>0</v>
      </c>
      <c r="AA37" s="173">
        <f>INDEX('用友贴出原始数据-利润表'!$A$5:$AK$193,MATCH($A$37&amp;"调整额",'用友贴出原始数据-利润表'!$A$6:$A$193,0)+1,MATCH(AA36,'用友贴出原始数据-利润表'!$B$5:$AK$5,0)+1)</f>
        <v>0</v>
      </c>
      <c r="AB37" s="173">
        <f>INDEX('用友贴出原始数据-利润表'!$A$5:$AK$193,MATCH($A$37&amp;"调整额",'用友贴出原始数据-利润表'!$A$6:$A$193,0)+1,MATCH(AB36,'用友贴出原始数据-利润表'!$B$5:$AK$5,0)+1)</f>
        <v>0</v>
      </c>
    </row>
    <row r="38" spans="1:79" ht="14.25">
      <c r="A38" s="175" t="s">
        <v>61</v>
      </c>
      <c r="B38" s="176">
        <f t="shared" ref="B38:B57" si="5">C38+D38+E38+G38+K38+P38+T38</f>
        <v>-473008.38999999984</v>
      </c>
      <c r="C38" s="177">
        <v>509654.08</v>
      </c>
      <c r="D38" s="171">
        <f>INDEX('用友贴出原始数据-利润表'!$A$5:$AK$193,MATCH($A38&amp;"调整额",'用友贴出原始数据-利润表'!$A$6:$A$193,0)+1,MATCH($D$36,'用友贴出原始数据-利润表'!$B$5:$AK$5,0)+1)+S38+AA38+AB38+F38</f>
        <v>2687502.16</v>
      </c>
      <c r="E38" s="178">
        <f>INDEX('用友贴出原始数据-利润表'!$A$5:$AK$193,MATCH(A38&amp;"调整额",'用友贴出原始数据-利润表'!$A$6:$A$193,0)+1,MATCH($E$36,'用友贴出原始数据-利润表'!$B$5:$AK$5,0)+1)+INDEX('用友贴出原始数据-利润表'!$A$5:$AK$193,MATCH(A38&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692374.17</v>
      </c>
      <c r="F38" s="179">
        <f>INDEX('用友贴出原始数据-利润表'!$A$5:$AK$193,MATCH($A$38&amp;"调整额",'用友贴出原始数据-利润表'!$A$6:$A$193,0)+1,MATCH(F36,'用友贴出原始数据-利润表'!$B$5:$AK$5,0)+1)</f>
        <v>2687502.16</v>
      </c>
      <c r="G38" s="180">
        <f t="shared" ref="G38:G62" si="6">H38+I38+J38</f>
        <v>-2332608.4</v>
      </c>
      <c r="H38" s="179">
        <f>INDEX('用友贴出原始数据-利润表'!$A$5:$AK$193,MATCH($A$38&amp;"调整额",'用友贴出原始数据-利润表'!$A$6:$A$193,0)+1,MATCH(H36,'用友贴出原始数据-利润表'!$B$5:$AK$5,0)+1)</f>
        <v>-1420900</v>
      </c>
      <c r="I38" s="179">
        <f>INDEX('用友贴出原始数据-利润表'!$A$5:$AK$193,MATCH($A$38&amp;"调整额",'用友贴出原始数据-利润表'!$A$6:$A$193,0)+1,MATCH(I36,'用友贴出原始数据-利润表'!$B$5:$AK$5,0)+1)</f>
        <v>-116336.15</v>
      </c>
      <c r="J38" s="179">
        <f>INDEX('用友贴出原始数据-利润表'!$A$5:$AK$193,MATCH($A$38&amp;"调整额",'用友贴出原始数据-利润表'!$A$6:$A$193,0)+1,MATCH(J36,'用友贴出原始数据-利润表'!$B$5:$AK$5,0)+1)</f>
        <v>-795372.25</v>
      </c>
      <c r="K38" s="180">
        <f t="shared" ref="K38:K62" si="7">L38+M38+N38+O38</f>
        <v>-1253146.1300000001</v>
      </c>
      <c r="L38" s="179">
        <f>INDEX('用友贴出原始数据-利润表'!$A$5:$AK$193,MATCH($A$38&amp;"调整额",'用友贴出原始数据-利润表'!$A$6:$A$193,0)+1,MATCH(L36,'用友贴出原始数据-利润表'!$B$5:$AK$5,0)+1)</f>
        <v>-52274</v>
      </c>
      <c r="M38" s="179">
        <f>INDEX('用友贴出原始数据-利润表'!$A$5:$AK$193,MATCH($A$38&amp;"调整额",'用友贴出原始数据-利润表'!$A$6:$A$193,0)+1,MATCH(M36,'用友贴出原始数据-利润表'!$B$5:$AK$5,0)+1)</f>
        <v>-26380.17</v>
      </c>
      <c r="N38" s="179">
        <f>INDEX('用友贴出原始数据-利润表'!$A$5:$AK$193,MATCH($A$38&amp;"调整额",'用友贴出原始数据-利润表'!$A$6:$A$193,0)+1,MATCH(N36,'用友贴出原始数据-利润表'!$B$5:$AK$5,0)+1)</f>
        <v>-2917874.14</v>
      </c>
      <c r="O38" s="179">
        <f>INDEX('用友贴出原始数据-利润表'!$A$5:$AK$193,MATCH($A$38&amp;"调整额",'用友贴出原始数据-利润表'!$A$6:$A$193,0)+1,MATCH(O36,'用友贴出原始数据-利润表'!$B$5:$AK$5,0)+1)</f>
        <v>1743382.18</v>
      </c>
      <c r="P38" s="217">
        <f t="shared" ref="P38:P51" si="8">Q38+R38</f>
        <v>-267130.19</v>
      </c>
      <c r="Q38" s="179">
        <f>INDEX('用友贴出原始数据-利润表'!$A$5:$AK$193,MATCH($A$38&amp;"调整额",'用友贴出原始数据-利润表'!$A$6:$A$193,0)+1,MATCH(Q36,'用友贴出原始数据-利润表'!$B$5:$AK$5,0)+1)</f>
        <v>-251328.71</v>
      </c>
      <c r="R38" s="179">
        <f>INDEX('用友贴出原始数据-利润表'!$A$5:$AK$193,MATCH($A$38&amp;"调整额",'用友贴出原始数据-利润表'!$A$6:$A$193,0)+1,MATCH(R36,'用友贴出原始数据-利润表'!$B$5:$AK$5,0)+1)</f>
        <v>-15801.48</v>
      </c>
      <c r="S38" s="179">
        <f>INDEX('用友贴出原始数据-利润表'!$A$5:$AK$193,MATCH($A$38&amp;"调整额",'用友贴出原始数据-利润表'!$A$6:$A$193,0)+1,MATCH(S36,'用友贴出原始数据-利润表'!$B$5:$AK$5,0)+1)</f>
        <v>0</v>
      </c>
      <c r="T38" s="174">
        <f t="shared" ref="T38:T62" si="9">U38+V38+W38+X38+Y38+Z38</f>
        <v>-509654.07999999996</v>
      </c>
      <c r="U38" s="179">
        <f>INDEX('用友贴出原始数据-利润表'!$A$5:$AK$193,MATCH($A$38&amp;"调整额",'用友贴出原始数据-利润表'!$A$6:$A$193,0)+1,MATCH(U36,'用友贴出原始数据-利润表'!$B$5:$AK$5,0)+1)</f>
        <v>0</v>
      </c>
      <c r="V38" s="179">
        <f>INDEX('用友贴出原始数据-利润表'!$A$5:$AK$193,MATCH($A$38&amp;"调整额",'用友贴出原始数据-利润表'!$A$6:$A$193,0)+1,MATCH(V36,'用友贴出原始数据-利润表'!$B$5:$AK$5,0)+1)</f>
        <v>-35377.360000000001</v>
      </c>
      <c r="W38" s="179">
        <f>INDEX('用友贴出原始数据-利润表'!$A$5:$AK$193,MATCH($A$38&amp;"调整额",'用友贴出原始数据-利润表'!$A$6:$A$193,0)+1,MATCH(W36,'用友贴出原始数据-利润表'!$B$5:$AK$5,0)+1)</f>
        <v>-261698.11</v>
      </c>
      <c r="X38" s="179">
        <f>INDEX('用友贴出原始数据-利润表'!$A$5:$AK$193,MATCH($A$38&amp;"调整额",'用友贴出原始数据-利润表'!$A$6:$A$193,0)+1,MATCH(X36,'用友贴出原始数据-利润表'!$B$5:$AK$5,0)+1)</f>
        <v>-212578.61</v>
      </c>
      <c r="Y38" s="179">
        <f>INDEX('用友贴出原始数据-利润表'!$A$5:$AK$193,MATCH($A$38&amp;"调整额",'用友贴出原始数据-利润表'!$A$6:$A$193,0)+1,MATCH(Y36,'用友贴出原始数据-利润表'!$B$5:$AK$5,0)+1)</f>
        <v>0</v>
      </c>
      <c r="Z38" s="179">
        <f>INDEX('用友贴出原始数据-利润表'!$A$5:$AK$193,MATCH($A$38&amp;"调整额",'用友贴出原始数据-利润表'!$A$6:$A$193,0)+1,MATCH(Z36,'用友贴出原始数据-利润表'!$B$5:$AK$5,0)+1)</f>
        <v>0</v>
      </c>
      <c r="AA38" s="179">
        <f>INDEX('用友贴出原始数据-利润表'!$A$5:$AK$193,MATCH($A$38&amp;"调整额",'用友贴出原始数据-利润表'!$A$6:$A$193,0)+1,MATCH(AA36,'用友贴出原始数据-利润表'!$B$5:$AK$5,0)+1)</f>
        <v>0</v>
      </c>
      <c r="AB38" s="179">
        <f>INDEX('用友贴出原始数据-利润表'!$A$5:$AK$193,MATCH($A$38&amp;"调整额",'用友贴出原始数据-利润表'!$A$6:$A$193,0)+1,MATCH(AB36,'用友贴出原始数据-利润表'!$B$5:$AK$5,0)+1)</f>
        <v>0</v>
      </c>
    </row>
    <row r="39" spans="1:79" ht="14.25">
      <c r="A39" s="181" t="s">
        <v>32</v>
      </c>
      <c r="B39" s="182">
        <f t="shared" si="5"/>
        <v>0</v>
      </c>
      <c r="C39" s="183">
        <v>0</v>
      </c>
      <c r="D39" s="184">
        <f>INDEX('用友贴出原始数据-利润表'!$A$5:$AK$193,MATCH($A39&amp;"调整额",'用友贴出原始数据-利润表'!$A$6:$A$193,0)+1,MATCH($D$36,'用友贴出原始数据-利润表'!$B$5:$AK$5,0)+1)+S39+AA39+AB39+F39</f>
        <v>0</v>
      </c>
      <c r="E39" s="185">
        <f>INDEX('用友贴出原始数据-利润表'!$A$5:$AK$193,MATCH(A39&amp;"调整额",'用友贴出原始数据-利润表'!$A$6:$A$193,0)+1,MATCH($E$36,'用友贴出原始数据-利润表'!$B$5:$AK$5,0)+1)+INDEX('用友贴出原始数据-利润表'!$A$5:$AK$193,MATCH(A39&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39" s="184">
        <f>INDEX('用友贴出原始数据-利润表'!$A$5:$AK$193,MATCH($A$39&amp;"调整额",'用友贴出原始数据-利润表'!$A$6:$A$193,0)+1,MATCH(F36,'用友贴出原始数据-利润表'!$B$5:$AK$5,0)+1)</f>
        <v>0</v>
      </c>
      <c r="G39" s="180">
        <f t="shared" si="6"/>
        <v>0</v>
      </c>
      <c r="H39" s="184">
        <f>INDEX('用友贴出原始数据-利润表'!$A$5:$AK$193,MATCH($A$39&amp;"调整额",'用友贴出原始数据-利润表'!$A$6:$A$193,0)+1,MATCH(H36,'用友贴出原始数据-利润表'!$B$5:$AK$5,0)+1)</f>
        <v>0</v>
      </c>
      <c r="I39" s="184">
        <f>INDEX('用友贴出原始数据-利润表'!$A$5:$AK$193,MATCH($A$39&amp;"调整额",'用友贴出原始数据-利润表'!$A$6:$A$193,0)+1,MATCH(I36,'用友贴出原始数据-利润表'!$B$5:$AK$5,0)+1)</f>
        <v>0</v>
      </c>
      <c r="J39" s="184">
        <f>INDEX('用友贴出原始数据-利润表'!$A$5:$AK$193,MATCH($A$39&amp;"调整额",'用友贴出原始数据-利润表'!$A$6:$A$193,0)+1,MATCH(J36,'用友贴出原始数据-利润表'!$B$5:$AK$5,0)+1)</f>
        <v>0</v>
      </c>
      <c r="K39" s="180">
        <f t="shared" si="7"/>
        <v>0</v>
      </c>
      <c r="L39" s="184">
        <f>INDEX('用友贴出原始数据-利润表'!$A$5:$AK$193,MATCH($A$39&amp;"调整额",'用友贴出原始数据-利润表'!$A$6:$A$193,0)+1,MATCH(L36,'用友贴出原始数据-利润表'!$B$5:$AK$5,0)+1)</f>
        <v>0</v>
      </c>
      <c r="M39" s="184">
        <f>INDEX('用友贴出原始数据-利润表'!$A$5:$AK$193,MATCH($A$39&amp;"调整额",'用友贴出原始数据-利润表'!$A$6:$A$193,0)+1,MATCH(M36,'用友贴出原始数据-利润表'!$B$5:$AK$5,0)+1)</f>
        <v>0</v>
      </c>
      <c r="N39" s="184">
        <f>INDEX('用友贴出原始数据-利润表'!$A$5:$AK$193,MATCH($A$39&amp;"调整额",'用友贴出原始数据-利润表'!$A$6:$A$193,0)+1,MATCH(N36,'用友贴出原始数据-利润表'!$B$5:$AK$5,0)+1)</f>
        <v>0</v>
      </c>
      <c r="O39" s="184">
        <f>INDEX('用友贴出原始数据-利润表'!$A$5:$AK$193,MATCH($A$39&amp;"调整额",'用友贴出原始数据-利润表'!$A$6:$A$193,0)+1,MATCH(O36,'用友贴出原始数据-利润表'!$B$5:$AK$5,0)+1)</f>
        <v>0</v>
      </c>
      <c r="P39" s="218">
        <f t="shared" si="8"/>
        <v>0</v>
      </c>
      <c r="Q39" s="184">
        <f>INDEX('用友贴出原始数据-利润表'!$A$5:$AK$193,MATCH($A$39&amp;"调整额",'用友贴出原始数据-利润表'!$A$6:$A$193,0)+1,MATCH(Q36,'用友贴出原始数据-利润表'!$B$5:$AK$5,0)+1)</f>
        <v>0</v>
      </c>
      <c r="R39" s="184">
        <f>INDEX('用友贴出原始数据-利润表'!$A$5:$AK$193,MATCH($A$39&amp;"调整额",'用友贴出原始数据-利润表'!$A$6:$A$193,0)+1,MATCH(R36,'用友贴出原始数据-利润表'!$B$5:$AK$5,0)+1)</f>
        <v>0</v>
      </c>
      <c r="S39" s="184">
        <f>INDEX('用友贴出原始数据-利润表'!$A$5:$AK$193,MATCH($A$39&amp;"调整额",'用友贴出原始数据-利润表'!$A$6:$A$193,0)+1,MATCH(S36,'用友贴出原始数据-利润表'!$B$5:$AK$5,0)+1)</f>
        <v>0</v>
      </c>
      <c r="T39" s="174">
        <f t="shared" si="9"/>
        <v>0</v>
      </c>
      <c r="U39" s="184">
        <f>INDEX('用友贴出原始数据-利润表'!$A$5:$AK$193,MATCH($A$39&amp;"调整额",'用友贴出原始数据-利润表'!$A$6:$A$193,0)+1,MATCH(U36,'用友贴出原始数据-利润表'!$B$5:$AK$5,0)+1)</f>
        <v>0</v>
      </c>
      <c r="V39" s="184">
        <f>INDEX('用友贴出原始数据-利润表'!$A$5:$AK$193,MATCH($A$39&amp;"调整额",'用友贴出原始数据-利润表'!$A$6:$A$193,0)+1,MATCH(V36,'用友贴出原始数据-利润表'!$B$5:$AK$5,0)+1)</f>
        <v>0</v>
      </c>
      <c r="W39" s="184">
        <f>INDEX('用友贴出原始数据-利润表'!$A$5:$AK$193,MATCH($A$39&amp;"调整额",'用友贴出原始数据-利润表'!$A$6:$A$193,0)+1,MATCH(W36,'用友贴出原始数据-利润表'!$B$5:$AK$5,0)+1)</f>
        <v>0</v>
      </c>
      <c r="X39" s="184">
        <f>INDEX('用友贴出原始数据-利润表'!$A$5:$AK$193,MATCH($A$39&amp;"调整额",'用友贴出原始数据-利润表'!$A$6:$A$193,0)+1,MATCH(X36,'用友贴出原始数据-利润表'!$B$5:$AK$5,0)+1)</f>
        <v>0</v>
      </c>
      <c r="Y39" s="184">
        <f>INDEX('用友贴出原始数据-利润表'!$A$5:$AK$193,MATCH($A$39&amp;"调整额",'用友贴出原始数据-利润表'!$A$6:$A$193,0)+1,MATCH(Y36,'用友贴出原始数据-利润表'!$B$5:$AK$5,0)+1)</f>
        <v>0</v>
      </c>
      <c r="Z39" s="184">
        <f>INDEX('用友贴出原始数据-利润表'!$A$5:$AK$193,MATCH($A$39&amp;"调整额",'用友贴出原始数据-利润表'!$A$6:$A$193,0)+1,MATCH(Z36,'用友贴出原始数据-利润表'!$B$5:$AK$5,0)+1)</f>
        <v>0</v>
      </c>
      <c r="AA39" s="184">
        <f>INDEX('用友贴出原始数据-利润表'!$A$5:$AK$193,MATCH($A$39&amp;"调整额",'用友贴出原始数据-利润表'!$A$6:$A$193,0)+1,MATCH(AA36,'用友贴出原始数据-利润表'!$B$5:$AK$5,0)+1)</f>
        <v>0</v>
      </c>
      <c r="AB39" s="184">
        <f>INDEX('用友贴出原始数据-利润表'!$A$5:$AK$193,MATCH($A$39&amp;"调整额",'用友贴出原始数据-利润表'!$A$6:$A$193,0)+1,MATCH(AB36,'用友贴出原始数据-利润表'!$B$5:$AK$5,0)+1)</f>
        <v>0</v>
      </c>
    </row>
    <row r="40" spans="1:79" ht="14.25">
      <c r="A40" s="181" t="s">
        <v>62</v>
      </c>
      <c r="B40" s="182">
        <f t="shared" si="5"/>
        <v>0</v>
      </c>
      <c r="C40" s="183">
        <v>509654.08</v>
      </c>
      <c r="D40" s="184">
        <f>INDEX('用友贴出原始数据-利润表'!$A$5:$AK$193,MATCH($A40&amp;"调整额",'用友贴出原始数据-利润表'!$A$6:$A$193,0)+1,MATCH($D$36,'用友贴出原始数据-利润表'!$B$5:$AK$5,0)+1)+S40+AA40+AB40+F40</f>
        <v>0</v>
      </c>
      <c r="E40" s="185">
        <f>INDEX('用友贴出原始数据-利润表'!$A$5:$AK$193,MATCH(A40&amp;"调整额",'用友贴出原始数据-利润表'!$A$6:$A$193,0)+1,MATCH($E$36,'用友贴出原始数据-利润表'!$B$5:$AK$5,0)+1)+INDEX('用友贴出原始数据-利润表'!$A$5:$AK$193,MATCH(A40&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0" s="184">
        <f>INDEX('用友贴出原始数据-利润表'!$A$5:$AK$193,MATCH($A$40&amp;"调整额",'用友贴出原始数据-利润表'!$A$6:$A$193,0)+1,MATCH(F36,'用友贴出原始数据-利润表'!$B$5:$AK$5,0)+1)</f>
        <v>0</v>
      </c>
      <c r="G40" s="180">
        <f t="shared" si="6"/>
        <v>0</v>
      </c>
      <c r="H40" s="184">
        <f>INDEX('用友贴出原始数据-利润表'!$A$5:$AK$193,MATCH($A$40&amp;"调整额",'用友贴出原始数据-利润表'!$A$6:$A$193,0)+1,MATCH(H36,'用友贴出原始数据-利润表'!$B$5:$AK$5,0)+1)</f>
        <v>0</v>
      </c>
      <c r="I40" s="184">
        <f>INDEX('用友贴出原始数据-利润表'!$A$5:$AK$193,MATCH($A$40&amp;"调整额",'用友贴出原始数据-利润表'!$A$6:$A$193,0)+1,MATCH(I36,'用友贴出原始数据-利润表'!$B$5:$AK$5,0)+1)</f>
        <v>0</v>
      </c>
      <c r="J40" s="184">
        <f>INDEX('用友贴出原始数据-利润表'!$A$5:$AK$193,MATCH($A$40&amp;"调整额",'用友贴出原始数据-利润表'!$A$6:$A$193,0)+1,MATCH(J36,'用友贴出原始数据-利润表'!$B$5:$AK$5,0)+1)</f>
        <v>0</v>
      </c>
      <c r="K40" s="180">
        <f t="shared" si="7"/>
        <v>0</v>
      </c>
      <c r="L40" s="184">
        <f>INDEX('用友贴出原始数据-利润表'!$A$5:$AK$193,MATCH($A$40&amp;"调整额",'用友贴出原始数据-利润表'!$A$6:$A$193,0)+1,MATCH(L36,'用友贴出原始数据-利润表'!$B$5:$AK$5,0)+1)</f>
        <v>0</v>
      </c>
      <c r="M40" s="184">
        <f>INDEX('用友贴出原始数据-利润表'!$A$5:$AK$193,MATCH($A$40&amp;"调整额",'用友贴出原始数据-利润表'!$A$6:$A$193,0)+1,MATCH(M36,'用友贴出原始数据-利润表'!$B$5:$AK$5,0)+1)</f>
        <v>0</v>
      </c>
      <c r="N40" s="184">
        <f>INDEX('用友贴出原始数据-利润表'!$A$5:$AK$193,MATCH($A$40&amp;"调整额",'用友贴出原始数据-利润表'!$A$6:$A$193,0)+1,MATCH(N36,'用友贴出原始数据-利润表'!$B$5:$AK$5,0)+1)</f>
        <v>0</v>
      </c>
      <c r="O40" s="184">
        <f>INDEX('用友贴出原始数据-利润表'!$A$5:$AK$193,MATCH($A$40&amp;"调整额",'用友贴出原始数据-利润表'!$A$6:$A$193,0)+1,MATCH(O36,'用友贴出原始数据-利润表'!$B$5:$AK$5,0)+1)</f>
        <v>0</v>
      </c>
      <c r="P40" s="218">
        <f t="shared" si="8"/>
        <v>0</v>
      </c>
      <c r="Q40" s="184">
        <f>INDEX('用友贴出原始数据-利润表'!$A$5:$AK$193,MATCH($A$40&amp;"调整额",'用友贴出原始数据-利润表'!$A$6:$A$193,0)+1,MATCH(Q36,'用友贴出原始数据-利润表'!$B$5:$AK$5,0)+1)</f>
        <v>0</v>
      </c>
      <c r="R40" s="184">
        <f>INDEX('用友贴出原始数据-利润表'!$A$5:$AK$193,MATCH($A$40&amp;"调整额",'用友贴出原始数据-利润表'!$A$6:$A$193,0)+1,MATCH(R36,'用友贴出原始数据-利润表'!$B$5:$AK$5,0)+1)</f>
        <v>0</v>
      </c>
      <c r="S40" s="184">
        <f>INDEX('用友贴出原始数据-利润表'!$A$5:$AK$193,MATCH($A$40&amp;"调整额",'用友贴出原始数据-利润表'!$A$6:$A$193,0)+1,MATCH(S36,'用友贴出原始数据-利润表'!$B$5:$AK$5,0)+1)</f>
        <v>0</v>
      </c>
      <c r="T40" s="174">
        <f t="shared" si="9"/>
        <v>-509654.07999999996</v>
      </c>
      <c r="U40" s="184">
        <f>INDEX('用友贴出原始数据-利润表'!$A$5:$AK$193,MATCH($A$40&amp;"调整额",'用友贴出原始数据-利润表'!$A$6:$A$193,0)+1,MATCH(U36,'用友贴出原始数据-利润表'!$B$5:$AK$5,0)+1)</f>
        <v>0</v>
      </c>
      <c r="V40" s="184">
        <f>INDEX('用友贴出原始数据-利润表'!$A$5:$AK$193,MATCH($A$40&amp;"调整额",'用友贴出原始数据-利润表'!$A$6:$A$193,0)+1,MATCH(V36,'用友贴出原始数据-利润表'!$B$5:$AK$5,0)+1)</f>
        <v>-35377.360000000001</v>
      </c>
      <c r="W40" s="184">
        <f>INDEX('用友贴出原始数据-利润表'!$A$5:$AK$193,MATCH($A$40&amp;"调整额",'用友贴出原始数据-利润表'!$A$6:$A$193,0)+1,MATCH(W36,'用友贴出原始数据-利润表'!$B$5:$AK$5,0)+1)</f>
        <v>-261698.11</v>
      </c>
      <c r="X40" s="184">
        <f>INDEX('用友贴出原始数据-利润表'!$A$5:$AK$193,MATCH($A$40&amp;"调整额",'用友贴出原始数据-利润表'!$A$6:$A$193,0)+1,MATCH(X36,'用友贴出原始数据-利润表'!$B$5:$AK$5,0)+1)</f>
        <v>-212578.61</v>
      </c>
      <c r="Y40" s="184">
        <f>INDEX('用友贴出原始数据-利润表'!$A$5:$AK$193,MATCH($A$40&amp;"调整额",'用友贴出原始数据-利润表'!$A$6:$A$193,0)+1,MATCH(Y36,'用友贴出原始数据-利润表'!$B$5:$AK$5,0)+1)</f>
        <v>0</v>
      </c>
      <c r="Z40" s="184">
        <f>INDEX('用友贴出原始数据-利润表'!$A$5:$AK$193,MATCH($A$40&amp;"调整额",'用友贴出原始数据-利润表'!$A$6:$A$193,0)+1,MATCH(Z36,'用友贴出原始数据-利润表'!$B$5:$AK$5,0)+1)</f>
        <v>0</v>
      </c>
      <c r="AA40" s="184">
        <f>INDEX('用友贴出原始数据-利润表'!$A$5:$AK$193,MATCH($A$40&amp;"调整额",'用友贴出原始数据-利润表'!$A$6:$A$193,0)+1,MATCH(AA36,'用友贴出原始数据-利润表'!$B$5:$AK$5,0)+1)</f>
        <v>0</v>
      </c>
      <c r="AB40" s="184">
        <f>INDEX('用友贴出原始数据-利润表'!$A$5:$AK$193,MATCH($A$40&amp;"调整额",'用友贴出原始数据-利润表'!$A$6:$A$193,0)+1,MATCH(AB36,'用友贴出原始数据-利润表'!$B$5:$AK$5,0)+1)</f>
        <v>0</v>
      </c>
    </row>
    <row r="41" spans="1:79" ht="14.25">
      <c r="A41" s="181" t="s">
        <v>63</v>
      </c>
      <c r="B41" s="182">
        <f t="shared" si="5"/>
        <v>-473008.38999999949</v>
      </c>
      <c r="C41" s="183">
        <v>0</v>
      </c>
      <c r="D41" s="184">
        <f>INDEX('用友贴出原始数据-利润表'!$A$5:$AK$193,MATCH($A41&amp;"调整额",'用友贴出原始数据-利润表'!$A$6:$A$193,0)+1,MATCH($D$36,'用友贴出原始数据-利润表'!$B$5:$AK$5,0)+1)+S41+AA41+AB41+F41</f>
        <v>2687502.16</v>
      </c>
      <c r="E41" s="185">
        <f>INDEX('用友贴出原始数据-利润表'!$A$5:$AK$193,MATCH(A41&amp;"调整额",'用友贴出原始数据-利润表'!$A$6:$A$193,0)+1,MATCH($E$36,'用友贴出原始数据-利润表'!$B$5:$AK$5,0)+1)+INDEX('用友贴出原始数据-利润表'!$A$5:$AK$193,MATCH(A41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578003.53</v>
      </c>
      <c r="F41" s="184">
        <f>INDEX('用友贴出原始数据-利润表'!$A$5:$AK$193,MATCH($A$41&amp;"调整额",'用友贴出原始数据-利润表'!$A$6:$A$193,0)+1,MATCH(F36,'用友贴出原始数据-利润表'!$B$5:$AK$5,0)+1)</f>
        <v>2687502.16</v>
      </c>
      <c r="G41" s="180">
        <f t="shared" si="6"/>
        <v>-2332608.4</v>
      </c>
      <c r="H41" s="184">
        <f>INDEX('用友贴出原始数据-利润表'!$A$5:$AK$193,MATCH($A$41&amp;"调整额",'用友贴出原始数据-利润表'!$A$6:$A$193,0)+1,MATCH(H36,'用友贴出原始数据-利润表'!$B$5:$AK$5,0)+1)</f>
        <v>-1420900</v>
      </c>
      <c r="I41" s="184">
        <f>INDEX('用友贴出原始数据-利润表'!$A$5:$AK$193,MATCH($A$41&amp;"调整额",'用友贴出原始数据-利润表'!$A$6:$A$193,0)+1,MATCH(I36,'用友贴出原始数据-利润表'!$B$5:$AK$5,0)+1)</f>
        <v>-116336.15</v>
      </c>
      <c r="J41" s="184">
        <f>INDEX('用友贴出原始数据-利润表'!$A$5:$AK$193,MATCH($A$41&amp;"调整额",'用友贴出原始数据-利润表'!$A$6:$A$193,0)+1,MATCH(J36,'用友贴出原始数据-利润表'!$B$5:$AK$5,0)+1)</f>
        <v>-795372.25</v>
      </c>
      <c r="K41" s="180">
        <f t="shared" si="7"/>
        <v>-1138775.49</v>
      </c>
      <c r="L41" s="184">
        <f>INDEX('用友贴出原始数据-利润表'!$A$5:$AK$193,MATCH($A$41&amp;"调整额",'用友贴出原始数据-利润表'!$A$6:$A$193,0)+1,MATCH(L36,'用友贴出原始数据-利润表'!$B$5:$AK$5,0)+1)</f>
        <v>-52274</v>
      </c>
      <c r="M41" s="184">
        <f>INDEX('用友贴出原始数据-利润表'!$A$5:$AK$193,MATCH($A$41&amp;"调整额",'用友贴出原始数据-利润表'!$A$6:$A$193,0)+1,MATCH(M36,'用友贴出原始数据-利润表'!$B$5:$AK$5,0)+1)</f>
        <v>-26380.17</v>
      </c>
      <c r="N41" s="184">
        <f>INDEX('用友贴出原始数据-利润表'!$A$5:$AK$193,MATCH($A$41&amp;"调整额",'用友贴出原始数据-利润表'!$A$6:$A$193,0)+1,MATCH(N36,'用友贴出原始数据-利润表'!$B$5:$AK$5,0)+1)</f>
        <v>-2917874.14</v>
      </c>
      <c r="O41" s="184">
        <f>INDEX('用友贴出原始数据-利润表'!$A$5:$AK$193,MATCH($A$41&amp;"调整额",'用友贴出原始数据-利润表'!$A$6:$A$193,0)+1,MATCH(O36,'用友贴出原始数据-利润表'!$B$5:$AK$5,0)+1)</f>
        <v>1857752.82</v>
      </c>
      <c r="P41" s="218">
        <f t="shared" si="8"/>
        <v>-267130.19</v>
      </c>
      <c r="Q41" s="184">
        <f>INDEX('用友贴出原始数据-利润表'!$A$5:$AK$193,MATCH($A$41&amp;"调整额",'用友贴出原始数据-利润表'!$A$6:$A$193,0)+1,MATCH(Q36,'用友贴出原始数据-利润表'!$B$5:$AK$5,0)+1)</f>
        <v>-251328.71</v>
      </c>
      <c r="R41" s="184">
        <f>INDEX('用友贴出原始数据-利润表'!$A$5:$AK$193,MATCH($A$41&amp;"调整额",'用友贴出原始数据-利润表'!$A$6:$A$193,0)+1,MATCH(R36,'用友贴出原始数据-利润表'!$B$5:$AK$5,0)+1)</f>
        <v>-15801.48</v>
      </c>
      <c r="S41" s="184">
        <f>INDEX('用友贴出原始数据-利润表'!$A$5:$AK$193,MATCH($A$41&amp;"调整额",'用友贴出原始数据-利润表'!$A$6:$A$193,0)+1,MATCH(S36,'用友贴出原始数据-利润表'!$B$5:$AK$5,0)+1)</f>
        <v>0</v>
      </c>
      <c r="T41" s="174">
        <f t="shared" si="9"/>
        <v>0</v>
      </c>
      <c r="U41" s="184">
        <f>INDEX('用友贴出原始数据-利润表'!$A$5:$AK$193,MATCH($A$41&amp;"调整额",'用友贴出原始数据-利润表'!$A$6:$A$193,0)+1,MATCH(U36,'用友贴出原始数据-利润表'!$B$5:$AK$5,0)+1)</f>
        <v>0</v>
      </c>
      <c r="V41" s="184">
        <f>INDEX('用友贴出原始数据-利润表'!$A$5:$AK$193,MATCH($A$41&amp;"调整额",'用友贴出原始数据-利润表'!$A$6:$A$193,0)+1,MATCH(V36,'用友贴出原始数据-利润表'!$B$5:$AK$5,0)+1)</f>
        <v>0</v>
      </c>
      <c r="W41" s="184">
        <f>INDEX('用友贴出原始数据-利润表'!$A$5:$AK$193,MATCH($A$41&amp;"调整额",'用友贴出原始数据-利润表'!$A$6:$A$193,0)+1,MATCH(W36,'用友贴出原始数据-利润表'!$B$5:$AK$5,0)+1)</f>
        <v>0</v>
      </c>
      <c r="X41" s="184">
        <f>INDEX('用友贴出原始数据-利润表'!$A$5:$AK$193,MATCH($A$41&amp;"调整额",'用友贴出原始数据-利润表'!$A$6:$A$193,0)+1,MATCH(X36,'用友贴出原始数据-利润表'!$B$5:$AK$5,0)+1)</f>
        <v>0</v>
      </c>
      <c r="Y41" s="184">
        <f>INDEX('用友贴出原始数据-利润表'!$A$5:$AK$193,MATCH($A$41&amp;"调整额",'用友贴出原始数据-利润表'!$A$6:$A$193,0)+1,MATCH(Y36,'用友贴出原始数据-利润表'!$B$5:$AK$5,0)+1)</f>
        <v>0</v>
      </c>
      <c r="Z41" s="184">
        <f>INDEX('用友贴出原始数据-利润表'!$A$5:$AK$193,MATCH($A$41&amp;"调整额",'用友贴出原始数据-利润表'!$A$6:$A$193,0)+1,MATCH(Z36,'用友贴出原始数据-利润表'!$B$5:$AK$5,0)+1)</f>
        <v>0</v>
      </c>
      <c r="AA41" s="184">
        <f>INDEX('用友贴出原始数据-利润表'!$A$5:$AK$193,MATCH($A$41&amp;"调整额",'用友贴出原始数据-利润表'!$A$6:$A$193,0)+1,MATCH(AA36,'用友贴出原始数据-利润表'!$B$5:$AK$5,0)+1)</f>
        <v>0</v>
      </c>
      <c r="AB41" s="184">
        <f>INDEX('用友贴出原始数据-利润表'!$A$5:$AK$193,MATCH($A$41&amp;"调整额",'用友贴出原始数据-利润表'!$A$6:$A$193,0)+1,MATCH(AB36,'用友贴出原始数据-利润表'!$B$5:$AK$5,0)+1)</f>
        <v>0</v>
      </c>
    </row>
    <row r="42" spans="1:79" ht="14.25">
      <c r="A42" s="175" t="s">
        <v>64</v>
      </c>
      <c r="B42" s="186">
        <f t="shared" si="5"/>
        <v>0</v>
      </c>
      <c r="C42" s="187">
        <v>-13046425.720000001</v>
      </c>
      <c r="D42" s="188">
        <f>INDEX('用友贴出原始数据-利润表'!$A$5:$AK$193,MATCH($A42&amp;"调整额",'用友贴出原始数据-利润表'!$A$6:$A$193,0)+1,MATCH($D$36,'用友贴出原始数据-利润表'!$B$5:$AK$5,0)+1)+S42+AA42+AB42+F42</f>
        <v>7373763.3099999996</v>
      </c>
      <c r="E42" s="185">
        <f>INDEX('用友贴出原始数据-利润表'!$A$5:$AK$193,MATCH(A42&amp;"调整额",'用友贴出原始数据-利润表'!$A$6:$A$193,0)+1,MATCH($E$36,'用友贴出原始数据-利润表'!$B$5:$AK$5,0)+1)+INDEX('用友贴出原始数据-利润表'!$A$5:$AK$193,MATCH(A42&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13046425.720000001</v>
      </c>
      <c r="F42" s="188">
        <f>INDEX('用友贴出原始数据-利润表'!$A$5:$AK$193,MATCH($A$42&amp;"调整额",'用友贴出原始数据-利润表'!$A$6:$A$193,0)+1,MATCH(F36,'用友贴出原始数据-利润表'!$B$5:$AK$5,0)+1)</f>
        <v>0</v>
      </c>
      <c r="G42" s="180">
        <f t="shared" si="6"/>
        <v>-7373763.3099999996</v>
      </c>
      <c r="H42" s="188">
        <f>INDEX('用友贴出原始数据-利润表'!$A$5:$AK$193,MATCH($A$42&amp;"调整额",'用友贴出原始数据-利润表'!$A$6:$A$193,0)+1,MATCH(H36,'用友贴出原始数据-利润表'!$B$5:$AK$5,0)+1)</f>
        <v>0</v>
      </c>
      <c r="I42" s="188">
        <f>INDEX('用友贴出原始数据-利润表'!$A$5:$AK$193,MATCH($A$42&amp;"调整额",'用友贴出原始数据-利润表'!$A$6:$A$193,0)+1,MATCH(I36,'用友贴出原始数据-利润表'!$B$5:$AK$5,0)+1)</f>
        <v>0</v>
      </c>
      <c r="J42" s="188">
        <f>INDEX('用友贴出原始数据-利润表'!$A$5:$AK$193,MATCH($A$42&amp;"调整额",'用友贴出原始数据-利润表'!$A$6:$A$193,0)+1,MATCH(J36,'用友贴出原始数据-利润表'!$B$5:$AK$5,0)+1)</f>
        <v>-7373763.3099999996</v>
      </c>
      <c r="K42" s="180">
        <f t="shared" si="7"/>
        <v>0</v>
      </c>
      <c r="L42" s="188">
        <f>INDEX('用友贴出原始数据-利润表'!$A$5:$AK$193,MATCH($A$42&amp;"调整额",'用友贴出原始数据-利润表'!$A$6:$A$193,0)+1,MATCH(L36,'用友贴出原始数据-利润表'!$B$5:$AK$5,0)+1)</f>
        <v>0</v>
      </c>
      <c r="M42" s="188">
        <f>INDEX('用友贴出原始数据-利润表'!$A$5:$AK$193,MATCH($A$42&amp;"调整额",'用友贴出原始数据-利润表'!$A$6:$A$193,0)+1,MATCH(M36,'用友贴出原始数据-利润表'!$B$5:$AK$5,0)+1)</f>
        <v>0</v>
      </c>
      <c r="N42" s="188">
        <f>INDEX('用友贴出原始数据-利润表'!$A$5:$AK$193,MATCH($A$42&amp;"调整额",'用友贴出原始数据-利润表'!$A$6:$A$193,0)+1,MATCH(N36,'用友贴出原始数据-利润表'!$B$5:$AK$5,0)+1)</f>
        <v>0</v>
      </c>
      <c r="O42" s="188">
        <f>INDEX('用友贴出原始数据-利润表'!$A$5:$AK$193,MATCH($A$42&amp;"调整额",'用友贴出原始数据-利润表'!$A$6:$A$193,0)+1,MATCH(O36,'用友贴出原始数据-利润表'!$B$5:$AK$5,0)+1)</f>
        <v>0</v>
      </c>
      <c r="P42" s="217">
        <f t="shared" si="8"/>
        <v>0</v>
      </c>
      <c r="Q42" s="188">
        <f>INDEX('用友贴出原始数据-利润表'!$A$5:$AK$193,MATCH($A$42&amp;"调整额",'用友贴出原始数据-利润表'!$A$6:$A$193,0)+1,MATCH(Q36,'用友贴出原始数据-利润表'!$B$5:$AK$5,0)+1)</f>
        <v>0</v>
      </c>
      <c r="R42" s="188">
        <f>INDEX('用友贴出原始数据-利润表'!$A$5:$AK$193,MATCH($A$42&amp;"调整额",'用友贴出原始数据-利润表'!$A$6:$A$193,0)+1,MATCH(R36,'用友贴出原始数据-利润表'!$B$5:$AK$5,0)+1)</f>
        <v>0</v>
      </c>
      <c r="S42" s="188">
        <f>INDEX('用友贴出原始数据-利润表'!$A$5:$AK$193,MATCH($A$42&amp;"调整额",'用友贴出原始数据-利润表'!$A$6:$A$193,0)+1,MATCH(S36,'用友贴出原始数据-利润表'!$B$5:$AK$5,0)+1)</f>
        <v>0</v>
      </c>
      <c r="T42" s="174">
        <f t="shared" si="9"/>
        <v>0</v>
      </c>
      <c r="U42" s="188">
        <f>INDEX('用友贴出原始数据-利润表'!$A$5:$AK$193,MATCH($A$42&amp;"调整额",'用友贴出原始数据-利润表'!$A$6:$A$193,0)+1,MATCH(U36,'用友贴出原始数据-利润表'!$B$5:$AK$5,0)+1)</f>
        <v>0</v>
      </c>
      <c r="V42" s="188">
        <f>INDEX('用友贴出原始数据-利润表'!$A$5:$AK$193,MATCH($A$42&amp;"调整额",'用友贴出原始数据-利润表'!$A$6:$A$193,0)+1,MATCH(V36,'用友贴出原始数据-利润表'!$B$5:$AK$5,0)+1)</f>
        <v>0</v>
      </c>
      <c r="W42" s="188">
        <f>INDEX('用友贴出原始数据-利润表'!$A$5:$AK$193,MATCH($A$42&amp;"调整额",'用友贴出原始数据-利润表'!$A$6:$A$193,0)+1,MATCH(W36,'用友贴出原始数据-利润表'!$B$5:$AK$5,0)+1)</f>
        <v>0</v>
      </c>
      <c r="X42" s="188">
        <f>INDEX('用友贴出原始数据-利润表'!$A$5:$AK$193,MATCH($A$42&amp;"调整额",'用友贴出原始数据-利润表'!$A$6:$A$193,0)+1,MATCH(X36,'用友贴出原始数据-利润表'!$B$5:$AK$5,0)+1)</f>
        <v>0</v>
      </c>
      <c r="Y42" s="188">
        <f>INDEX('用友贴出原始数据-利润表'!$A$5:$AK$193,MATCH($A$42&amp;"调整额",'用友贴出原始数据-利润表'!$A$6:$A$193,0)+1,MATCH(Y36,'用友贴出原始数据-利润表'!$B$5:$AK$5,0)+1)</f>
        <v>0</v>
      </c>
      <c r="Z42" s="188">
        <f>INDEX('用友贴出原始数据-利润表'!$A$5:$AK$193,MATCH($A$42&amp;"调整额",'用友贴出原始数据-利润表'!$A$6:$A$193,0)+1,MATCH(Z36,'用友贴出原始数据-利润表'!$B$5:$AK$5,0)+1)</f>
        <v>0</v>
      </c>
      <c r="AA42" s="188">
        <f>INDEX('用友贴出原始数据-利润表'!$A$5:$AK$193,MATCH($A$42&amp;"调整额",'用友贴出原始数据-利润表'!$A$6:$A$193,0)+1,MATCH(AA36,'用友贴出原始数据-利润表'!$B$5:$AK$5,0)+1)</f>
        <v>0</v>
      </c>
      <c r="AB42" s="188">
        <f>INDEX('用友贴出原始数据-利润表'!$A$5:$AK$193,MATCH($A$42&amp;"调整额",'用友贴出原始数据-利润表'!$A$6:$A$193,0)+1,MATCH(AB36,'用友贴出原始数据-利润表'!$B$5:$AK$5,0)+1)</f>
        <v>0</v>
      </c>
    </row>
    <row r="43" spans="1:79" ht="14.25">
      <c r="A43" s="175" t="s">
        <v>65</v>
      </c>
      <c r="B43" s="186">
        <f t="shared" si="5"/>
        <v>-4.6566128730773926E-10</v>
      </c>
      <c r="C43" s="187">
        <v>-540420.80000000005</v>
      </c>
      <c r="D43" s="188">
        <f>INDEX('用友贴出原始数据-利润表'!$A$5:$AK$193,MATCH($A43&amp;"调整额",'用友贴出原始数据-利润表'!$A$6:$A$193,0)+1,MATCH($D$36,'用友贴出原始数据-利润表'!$B$5:$AK$5,0)+1)+S43+AA43+AB43+F43</f>
        <v>3315226.14</v>
      </c>
      <c r="E43" s="185">
        <f>INDEX('用友贴出原始数据-利润表'!$A$5:$AK$193,MATCH(A43&amp;"调整额",'用友贴出原始数据-利润表'!$A$6:$A$193,0)+1,MATCH($E$36,'用友贴出原始数据-利润表'!$B$5:$AK$5,0)+1)+INDEX('用友贴出原始数据-利润表'!$A$5:$AK$193,MATCH(A43&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401455.92</v>
      </c>
      <c r="F43" s="188">
        <f>INDEX('用友贴出原始数据-利润表'!$A$5:$AK$193,MATCH($A$43&amp;"调整额",'用友贴出原始数据-利润表'!$A$6:$A$193,0)+1,MATCH(F36,'用友贴出原始数据-利润表'!$B$5:$AK$5,0)+1)</f>
        <v>0</v>
      </c>
      <c r="G43" s="180">
        <f t="shared" si="6"/>
        <v>-141168.32999999999</v>
      </c>
      <c r="H43" s="188">
        <f>INDEX('用友贴出原始数据-利润表'!$A$5:$AK$193,MATCH($A$43&amp;"调整额",'用友贴出原始数据-利润表'!$A$6:$A$193,0)+1,MATCH(H36,'用友贴出原始数据-利润表'!$B$5:$AK$5,0)+1)</f>
        <v>0</v>
      </c>
      <c r="I43" s="188">
        <f>INDEX('用友贴出原始数据-利润表'!$A$5:$AK$193,MATCH($A$43&amp;"调整额",'用友贴出原始数据-利润表'!$A$6:$A$193,0)+1,MATCH(I36,'用友贴出原始数据-利润表'!$B$5:$AK$5,0)+1)</f>
        <v>0</v>
      </c>
      <c r="J43" s="188">
        <f>INDEX('用友贴出原始数据-利润表'!$A$5:$AK$193,MATCH($A$43&amp;"调整额",'用友贴出原始数据-利润表'!$A$6:$A$193,0)+1,MATCH(J36,'用友贴出原始数据-利润表'!$B$5:$AK$5,0)+1)</f>
        <v>-141168.32999999999</v>
      </c>
      <c r="K43" s="180">
        <f t="shared" si="7"/>
        <v>-3433392.18</v>
      </c>
      <c r="L43" s="188">
        <f>INDEX('用友贴出原始数据-利润表'!$A$5:$AK$193,MATCH($A$43&amp;"调整额",'用友贴出原始数据-利润表'!$A$6:$A$193,0)+1,MATCH(L36,'用友贴出原始数据-利润表'!$B$5:$AK$5,0)+1)</f>
        <v>-794276.91</v>
      </c>
      <c r="M43" s="188">
        <f>INDEX('用友贴出原始数据-利润表'!$A$5:$AK$193,MATCH($A$43&amp;"调整额",'用友贴出原始数据-利润表'!$A$6:$A$193,0)+1,MATCH(M36,'用友贴出原始数据-利润表'!$B$5:$AK$5,0)+1)</f>
        <v>-2639115.27</v>
      </c>
      <c r="N43" s="188">
        <f>INDEX('用友贴出原始数据-利润表'!$A$5:$AK$193,MATCH($A$43&amp;"调整额",'用友贴出原始数据-利润表'!$A$6:$A$193,0)+1,MATCH(N36,'用友贴出原始数据-利润表'!$B$5:$AK$5,0)+1)</f>
        <v>0</v>
      </c>
      <c r="O43" s="188">
        <f>INDEX('用友贴出原始数据-利润表'!$A$5:$AK$193,MATCH($A$43&amp;"调整额",'用友贴出原始数据-利润表'!$A$6:$A$193,0)+1,MATCH(O36,'用友贴出原始数据-利润表'!$B$5:$AK$5,0)+1)</f>
        <v>0</v>
      </c>
      <c r="P43" s="217">
        <f t="shared" si="8"/>
        <v>398299.25</v>
      </c>
      <c r="Q43" s="188">
        <f>INDEX('用友贴出原始数据-利润表'!$A$5:$AK$193,MATCH($A$43&amp;"调整额",'用友贴出原始数据-利润表'!$A$6:$A$193,0)+1,MATCH(Q36,'用友贴出原始数据-利润表'!$B$5:$AK$5,0)+1)</f>
        <v>0</v>
      </c>
      <c r="R43" s="188">
        <f>INDEX('用友贴出原始数据-利润表'!$A$5:$AK$193,MATCH($A$43&amp;"调整额",'用友贴出原始数据-利润表'!$A$6:$A$193,0)+1,MATCH(R36,'用友贴出原始数据-利润表'!$B$5:$AK$5,0)+1)</f>
        <v>398299.25</v>
      </c>
      <c r="S43" s="188">
        <f>INDEX('用友贴出原始数据-利润表'!$A$5:$AK$193,MATCH($A$43&amp;"调整额",'用友贴出原始数据-利润表'!$A$6:$A$193,0)+1,MATCH(S36,'用友贴出原始数据-利润表'!$B$5:$AK$5,0)+1)</f>
        <v>0</v>
      </c>
      <c r="T43" s="174">
        <f t="shared" si="9"/>
        <v>0</v>
      </c>
      <c r="U43" s="188">
        <f>INDEX('用友贴出原始数据-利润表'!$A$5:$AK$193,MATCH($A$43&amp;"调整额",'用友贴出原始数据-利润表'!$A$6:$A$193,0)+1,MATCH(U36,'用友贴出原始数据-利润表'!$B$5:$AK$5,0)+1)</f>
        <v>0</v>
      </c>
      <c r="V43" s="188">
        <f>INDEX('用友贴出原始数据-利润表'!$A$5:$AK$193,MATCH($A$43&amp;"调整额",'用友贴出原始数据-利润表'!$A$6:$A$193,0)+1,MATCH(V36,'用友贴出原始数据-利润表'!$B$5:$AK$5,0)+1)</f>
        <v>0</v>
      </c>
      <c r="W43" s="188">
        <f>INDEX('用友贴出原始数据-利润表'!$A$5:$AK$193,MATCH($A$43&amp;"调整额",'用友贴出原始数据-利润表'!$A$6:$A$193,0)+1,MATCH(W36,'用友贴出原始数据-利润表'!$B$5:$AK$5,0)+1)</f>
        <v>0</v>
      </c>
      <c r="X43" s="188">
        <f>INDEX('用友贴出原始数据-利润表'!$A$5:$AK$193,MATCH($A$43&amp;"调整额",'用友贴出原始数据-利润表'!$A$6:$A$193,0)+1,MATCH(X36,'用友贴出原始数据-利润表'!$B$5:$AK$5,0)+1)</f>
        <v>0</v>
      </c>
      <c r="Y43" s="188">
        <f>INDEX('用友贴出原始数据-利润表'!$A$5:$AK$193,MATCH($A$43&amp;"调整额",'用友贴出原始数据-利润表'!$A$6:$A$193,0)+1,MATCH(Y36,'用友贴出原始数据-利润表'!$B$5:$AK$5,0)+1)</f>
        <v>0</v>
      </c>
      <c r="Z43" s="188">
        <f>INDEX('用友贴出原始数据-利润表'!$A$5:$AK$193,MATCH($A$43&amp;"调整额",'用友贴出原始数据-利润表'!$A$6:$A$193,0)+1,MATCH(Z36,'用友贴出原始数据-利润表'!$B$5:$AK$5,0)+1)</f>
        <v>0</v>
      </c>
      <c r="AA43" s="188">
        <f>INDEX('用友贴出原始数据-利润表'!$A$5:$AK$193,MATCH($A$43&amp;"调整额",'用友贴出原始数据-利润表'!$A$6:$A$193,0)+1,MATCH(AA36,'用友贴出原始数据-利润表'!$B$5:$AK$5,0)+1)</f>
        <v>0</v>
      </c>
      <c r="AB43" s="188">
        <f>INDEX('用友贴出原始数据-利润表'!$A$5:$AK$193,MATCH($A$43&amp;"调整额",'用友贴出原始数据-利润表'!$A$6:$A$193,0)+1,MATCH(AB36,'用友贴出原始数据-利润表'!$B$5:$AK$5,0)+1)</f>
        <v>0</v>
      </c>
    </row>
    <row r="44" spans="1:79" ht="14.25">
      <c r="A44" s="189" t="s">
        <v>66</v>
      </c>
      <c r="B44" s="186">
        <f t="shared" si="5"/>
        <v>0</v>
      </c>
      <c r="C44" s="187"/>
      <c r="D44" s="188">
        <f>INDEX('用友贴出原始数据-利润表'!$A$5:$AK$193,MATCH($A44&amp;"调整额",'用友贴出原始数据-利润表'!$A$6:$A$193,0)+1,MATCH($D$36,'用友贴出原始数据-利润表'!$B$5:$AK$5,0)+1)+S44+AA44+AB44+F44</f>
        <v>0</v>
      </c>
      <c r="E44" s="185">
        <f>INDEX('用友贴出原始数据-利润表'!$A$5:$AK$193,MATCH(A44&amp;"调整额",'用友贴出原始数据-利润表'!$A$6:$A$193,0)+1,MATCH($E$36,'用友贴出原始数据-利润表'!$B$5:$AK$5,0)+1)+INDEX('用友贴出原始数据-利润表'!$A$5:$AK$193,MATCH(A44&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4" s="188">
        <f>INDEX('用友贴出原始数据-利润表'!$A$5:$AK$193,MATCH($A$44&amp;"调整额",'用友贴出原始数据-利润表'!$A$6:$A$193,0)+1,MATCH(F36,'用友贴出原始数据-利润表'!$B$5:$AK$5,0)+1)</f>
        <v>0</v>
      </c>
      <c r="G44" s="180">
        <f t="shared" si="6"/>
        <v>0</v>
      </c>
      <c r="H44" s="188">
        <f>INDEX('用友贴出原始数据-利润表'!$A$5:$AK$193,MATCH($A$44&amp;"调整额",'用友贴出原始数据-利润表'!$A$6:$A$193,0)+1,MATCH(H36,'用友贴出原始数据-利润表'!$B$5:$AK$5,0)+1)</f>
        <v>0</v>
      </c>
      <c r="I44" s="188">
        <f>INDEX('用友贴出原始数据-利润表'!$A$5:$AK$193,MATCH($A$44&amp;"调整额",'用友贴出原始数据-利润表'!$A$6:$A$193,0)+1,MATCH(I36,'用友贴出原始数据-利润表'!$B$5:$AK$5,0)+1)</f>
        <v>0</v>
      </c>
      <c r="J44" s="188">
        <f>INDEX('用友贴出原始数据-利润表'!$A$5:$AK$193,MATCH($A$44&amp;"调整额",'用友贴出原始数据-利润表'!$A$6:$A$193,0)+1,MATCH(J36,'用友贴出原始数据-利润表'!$B$5:$AK$5,0)+1)</f>
        <v>0</v>
      </c>
      <c r="K44" s="180">
        <f t="shared" si="7"/>
        <v>0</v>
      </c>
      <c r="L44" s="188">
        <f>INDEX('用友贴出原始数据-利润表'!$A$5:$AK$193,MATCH($A$44&amp;"调整额",'用友贴出原始数据-利润表'!$A$6:$A$193,0)+1,MATCH(L36,'用友贴出原始数据-利润表'!$B$5:$AK$5,0)+1)</f>
        <v>0</v>
      </c>
      <c r="M44" s="188">
        <f>INDEX('用友贴出原始数据-利润表'!$A$5:$AK$193,MATCH($A$44&amp;"调整额",'用友贴出原始数据-利润表'!$A$6:$A$193,0)+1,MATCH(M36,'用友贴出原始数据-利润表'!$B$5:$AK$5,0)+1)</f>
        <v>0</v>
      </c>
      <c r="N44" s="188">
        <f>INDEX('用友贴出原始数据-利润表'!$A$5:$AK$193,MATCH($A$44&amp;"调整额",'用友贴出原始数据-利润表'!$A$6:$A$193,0)+1,MATCH(N36,'用友贴出原始数据-利润表'!$B$5:$AK$5,0)+1)</f>
        <v>0</v>
      </c>
      <c r="O44" s="188">
        <f>INDEX('用友贴出原始数据-利润表'!$A$5:$AK$193,MATCH($A$44&amp;"调整额",'用友贴出原始数据-利润表'!$A$6:$A$193,0)+1,MATCH(O36,'用友贴出原始数据-利润表'!$B$5:$AK$5,0)+1)</f>
        <v>0</v>
      </c>
      <c r="P44" s="217">
        <f t="shared" si="8"/>
        <v>0</v>
      </c>
      <c r="Q44" s="188">
        <f>INDEX('用友贴出原始数据-利润表'!$A$5:$AK$193,MATCH($A$44&amp;"调整额",'用友贴出原始数据-利润表'!$A$6:$A$193,0)+1,MATCH(Q36,'用友贴出原始数据-利润表'!$B$5:$AK$5,0)+1)</f>
        <v>0</v>
      </c>
      <c r="R44" s="188">
        <f>INDEX('用友贴出原始数据-利润表'!$A$5:$AK$193,MATCH($A$44&amp;"调整额",'用友贴出原始数据-利润表'!$A$6:$A$193,0)+1,MATCH(R36,'用友贴出原始数据-利润表'!$B$5:$AK$5,0)+1)</f>
        <v>0</v>
      </c>
      <c r="S44" s="188">
        <f>INDEX('用友贴出原始数据-利润表'!$A$5:$AK$193,MATCH($A$44&amp;"调整额",'用友贴出原始数据-利润表'!$A$6:$A$193,0)+1,MATCH(S36,'用友贴出原始数据-利润表'!$B$5:$AK$5,0)+1)</f>
        <v>0</v>
      </c>
      <c r="T44" s="174">
        <f t="shared" si="9"/>
        <v>0</v>
      </c>
      <c r="U44" s="188">
        <f>INDEX('用友贴出原始数据-利润表'!$A$5:$AK$193,MATCH($A$44&amp;"调整额",'用友贴出原始数据-利润表'!$A$6:$A$193,0)+1,MATCH(U36,'用友贴出原始数据-利润表'!$B$5:$AK$5,0)+1)</f>
        <v>0</v>
      </c>
      <c r="V44" s="188">
        <f>INDEX('用友贴出原始数据-利润表'!$A$5:$AK$193,MATCH($A$44&amp;"调整额",'用友贴出原始数据-利润表'!$A$6:$A$193,0)+1,MATCH(V36,'用友贴出原始数据-利润表'!$B$5:$AK$5,0)+1)</f>
        <v>0</v>
      </c>
      <c r="W44" s="188">
        <f>INDEX('用友贴出原始数据-利润表'!$A$5:$AK$193,MATCH($A$44&amp;"调整额",'用友贴出原始数据-利润表'!$A$6:$A$193,0)+1,MATCH(W36,'用友贴出原始数据-利润表'!$B$5:$AK$5,0)+1)</f>
        <v>0</v>
      </c>
      <c r="X44" s="188">
        <f>INDEX('用友贴出原始数据-利润表'!$A$5:$AK$193,MATCH($A$44&amp;"调整额",'用友贴出原始数据-利润表'!$A$6:$A$193,0)+1,MATCH(X36,'用友贴出原始数据-利润表'!$B$5:$AK$5,0)+1)</f>
        <v>0</v>
      </c>
      <c r="Y44" s="188">
        <f>INDEX('用友贴出原始数据-利润表'!$A$5:$AK$193,MATCH($A$44&amp;"调整额",'用友贴出原始数据-利润表'!$A$6:$A$193,0)+1,MATCH(Y36,'用友贴出原始数据-利润表'!$B$5:$AK$5,0)+1)</f>
        <v>0</v>
      </c>
      <c r="Z44" s="188">
        <f>INDEX('用友贴出原始数据-利润表'!$A$5:$AK$193,MATCH($A$44&amp;"调整额",'用友贴出原始数据-利润表'!$A$6:$A$193,0)+1,MATCH(Z36,'用友贴出原始数据-利润表'!$B$5:$AK$5,0)+1)</f>
        <v>0</v>
      </c>
      <c r="AA44" s="188">
        <f>INDEX('用友贴出原始数据-利润表'!$A$5:$AK$193,MATCH($A$44&amp;"调整额",'用友贴出原始数据-利润表'!$A$6:$A$193,0)+1,MATCH(AA36,'用友贴出原始数据-利润表'!$B$5:$AK$5,0)+1)</f>
        <v>0</v>
      </c>
      <c r="AB44" s="188">
        <f>INDEX('用友贴出原始数据-利润表'!$A$5:$AK$193,MATCH($A$44&amp;"调整额",'用友贴出原始数据-利润表'!$A$6:$A$193,0)+1,MATCH(AB36,'用友贴出原始数据-利润表'!$B$5:$AK$5,0)+1)</f>
        <v>0</v>
      </c>
    </row>
    <row r="45" spans="1:79" ht="14.25">
      <c r="A45" s="175" t="s">
        <v>67</v>
      </c>
      <c r="B45" s="186">
        <f>C45+D45+E45+G45+K45+P45+T45-B28/0.75</f>
        <v>0</v>
      </c>
      <c r="C45" s="187">
        <f>-49944296.81</f>
        <v>-49944296.810000002</v>
      </c>
      <c r="D45" s="188">
        <f>INDEX('用友贴出原始数据-利润表'!$A$5:$AK$193,MATCH($A45&amp;"调整额",'用友贴出原始数据-利润表'!$A$6:$A$193,0)+1,MATCH($D$36,'用友贴出原始数据-利润表'!$B$5:$AK$5,0)+1)+S45+AA45+AB45+F45</f>
        <v>4655.92</v>
      </c>
      <c r="E45" s="185">
        <f>INDEX('用友贴出原始数据-利润表'!$A$5:$AK$193,MATCH(A45&amp;"调整额",'用友贴出原始数据-利润表'!$A$6:$A$193,0)+1,MATCH($E$36,'用友贴出原始数据-利润表'!$B$5:$AK$5,0)+1)+INDEX('用友贴出原始数据-利润表'!$A$5:$AK$193,MATCH(A45&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-655200.01333333005</v>
      </c>
      <c r="F45" s="188">
        <f>INDEX('用友贴出原始数据-利润表'!$A$5:$AK$193,MATCH($A$45&amp;"调整额",'用友贴出原始数据-利润表'!$A$6:$A$193,0)+1,MATCH(F36,'用友贴出原始数据-利润表'!$B$5:$AK$5,0)+1)</f>
        <v>-1224.08</v>
      </c>
      <c r="G45" s="180">
        <f t="shared" si="6"/>
        <v>275078748.163333</v>
      </c>
      <c r="H45" s="188">
        <f>INDEX('用友贴出原始数据-利润表'!$A$5:$AK$193,MATCH($A$45&amp;"调整额",'用友贴出原始数据-利润表'!$A$6:$A$193,0)+1,MATCH(H36,'用友贴出原始数据-利润表'!$B$5:$AK$5,0)+1)</f>
        <v>271248763.23333299</v>
      </c>
      <c r="I45" s="188">
        <f>INDEX('用友贴出原始数据-利润表'!$A$5:$AK$193,MATCH($A$45&amp;"调整额",'用友贴出原始数据-利润表'!$A$6:$A$193,0)+1,MATCH(I36,'用友贴出原始数据-利润表'!$B$5:$AK$5,0)+1)</f>
        <v>-26015.08</v>
      </c>
      <c r="J45" s="188">
        <f>INDEX('用友贴出原始数据-利润表'!$A$5:$AK$193,MATCH($A$45&amp;"调整额",'用友贴出原始数据-利润表'!$A$6:$A$193,0)+1,MATCH(J36,'用友贴出原始数据-利润表'!$B$5:$AK$5,0)+1)</f>
        <v>3856000.01</v>
      </c>
      <c r="K45" s="180">
        <f t="shared" si="7"/>
        <v>7756379.8533332702</v>
      </c>
      <c r="L45" s="188">
        <f>INDEX('用友贴出原始数据-利润表'!$A$5:$AK$193,MATCH($A$45&amp;"调整额",'用友贴出原始数据-利润表'!$A$6:$A$193,0)+1,MATCH(L36,'用友贴出原始数据-利润表'!$B$5:$AK$5,0)+1)</f>
        <v>20025466.996666599</v>
      </c>
      <c r="M45" s="188">
        <f>INDEX('用友贴出原始数据-利润表'!$A$5:$AK$193,MATCH($A$45&amp;"调整额",'用友贴出原始数据-利润表'!$A$6:$A$193,0)+1,MATCH(M36,'用友贴出原始数据-利润表'!$B$5:$AK$5,0)+1)</f>
        <v>0</v>
      </c>
      <c r="N45" s="188">
        <f>INDEX('用友贴出原始数据-利润表'!$A$5:$AK$193,MATCH($A$45&amp;"调整额",'用友贴出原始数据-利润表'!$A$6:$A$193,0)+1,MATCH(N36,'用友贴出原始数据-利润表'!$B$5:$AK$5,0)+1)</f>
        <v>1704759.91666667</v>
      </c>
      <c r="O45" s="188">
        <f>INDEX('用友贴出原始数据-利润表'!$A$5:$AK$193,MATCH($A$45&amp;"调整额",'用友贴出原始数据-利润表'!$A$6:$A$193,0)+1,MATCH(O36,'用友贴出原始数据-利润表'!$B$5:$AK$5,0)+1)</f>
        <v>-13973847.060000001</v>
      </c>
      <c r="P45" s="217">
        <f t="shared" si="8"/>
        <v>50517142.859999999</v>
      </c>
      <c r="Q45" s="188">
        <f>INDEX('用友贴出原始数据-利润表'!$A$5:$AK$193,MATCH($A$45&amp;"调整额",'用友贴出原始数据-利润表'!$A$6:$A$193,0)+1,MATCH(Q36,'用友贴出原始数据-利润表'!$B$5:$AK$5,0)+1)</f>
        <v>50517142.859999999</v>
      </c>
      <c r="R45" s="188">
        <f>INDEX('用友贴出原始数据-利润表'!$A$5:$AK$193,MATCH($A$45&amp;"调整额",'用友贴出原始数据-利润表'!$A$6:$A$193,0)+1,MATCH(R36,'用友贴出原始数据-利润表'!$B$5:$AK$5,0)+1)</f>
        <v>0</v>
      </c>
      <c r="S45" s="188">
        <f>INDEX('用友贴出原始数据-利润表'!$A$5:$AK$193,MATCH($A$45&amp;"调整额",'用友贴出原始数据-利润表'!$A$6:$A$193,0)+1,MATCH(S36,'用友贴出原始数据-利润表'!$B$5:$AK$5,0)+1)</f>
        <v>0</v>
      </c>
      <c r="T45" s="174">
        <f t="shared" si="9"/>
        <v>0</v>
      </c>
      <c r="U45" s="188">
        <f>INDEX('用友贴出原始数据-利润表'!$A$5:$AK$193,MATCH($A$45&amp;"调整额",'用友贴出原始数据-利润表'!$A$6:$A$193,0)+1,MATCH(U36,'用友贴出原始数据-利润表'!$B$5:$AK$5,0)+1)</f>
        <v>0</v>
      </c>
      <c r="V45" s="188">
        <f>INDEX('用友贴出原始数据-利润表'!$A$5:$AK$193,MATCH($A$45&amp;"调整额",'用友贴出原始数据-利润表'!$A$6:$A$193,0)+1,MATCH(V36,'用友贴出原始数据-利润表'!$B$5:$AK$5,0)+1)</f>
        <v>0</v>
      </c>
      <c r="W45" s="188">
        <f>INDEX('用友贴出原始数据-利润表'!$A$5:$AK$193,MATCH($A$45&amp;"调整额",'用友贴出原始数据-利润表'!$A$6:$A$193,0)+1,MATCH(W36,'用友贴出原始数据-利润表'!$B$5:$AK$5,0)+1)</f>
        <v>0</v>
      </c>
      <c r="X45" s="188">
        <f>INDEX('用友贴出原始数据-利润表'!$A$5:$AK$193,MATCH($A$45&amp;"调整额",'用友贴出原始数据-利润表'!$A$6:$A$193,0)+1,MATCH(X36,'用友贴出原始数据-利润表'!$B$5:$AK$5,0)+1)</f>
        <v>0</v>
      </c>
      <c r="Y45" s="188">
        <f>INDEX('用友贴出原始数据-利润表'!$A$5:$AK$193,MATCH($A$45&amp;"调整额",'用友贴出原始数据-利润表'!$A$6:$A$193,0)+1,MATCH(Y36,'用友贴出原始数据-利润表'!$B$5:$AK$5,0)+1)</f>
        <v>0</v>
      </c>
      <c r="Z45" s="188">
        <f>INDEX('用友贴出原始数据-利润表'!$A$5:$AK$193,MATCH($A$45&amp;"调整额",'用友贴出原始数据-利润表'!$A$6:$A$193,0)+1,MATCH(Z36,'用友贴出原始数据-利润表'!$B$5:$AK$5,0)+1)</f>
        <v>0</v>
      </c>
      <c r="AA45" s="188">
        <f>INDEX('用友贴出原始数据-利润表'!$A$5:$AK$193,MATCH($A$45&amp;"调整额",'用友贴出原始数据-利润表'!$A$6:$A$193,0)+1,MATCH(AA36,'用友贴出原始数据-利润表'!$B$5:$AK$5,0)+1)</f>
        <v>0</v>
      </c>
      <c r="AB45" s="188">
        <f>INDEX('用友贴出原始数据-利润表'!$A$5:$AK$193,MATCH($A$45&amp;"调整额",'用友贴出原始数据-利润表'!$A$6:$A$193,0)+1,MATCH(AB36,'用友贴出原始数据-利润表'!$B$5:$AK$5,0)+1)</f>
        <v>0</v>
      </c>
    </row>
    <row r="46" spans="1:79" ht="14.25">
      <c r="A46" s="175" t="s">
        <v>68</v>
      </c>
      <c r="B46" s="186">
        <f t="shared" si="5"/>
        <v>0</v>
      </c>
      <c r="C46" s="187">
        <v>0</v>
      </c>
      <c r="D46" s="188">
        <f>INDEX('用友贴出原始数据-利润表'!$A$5:$AK$193,MATCH($A46&amp;"调整额",'用友贴出原始数据-利润表'!$A$6:$A$193,0)+1,MATCH($D$36,'用友贴出原始数据-利润表'!$B$5:$AK$5,0)+1)+S46+AA46+AB46+F46</f>
        <v>0</v>
      </c>
      <c r="E46" s="185">
        <f>INDEX('用友贴出原始数据-利润表'!$A$5:$AK$193,MATCH(A46&amp;"调整额",'用友贴出原始数据-利润表'!$A$6:$A$193,0)+1,MATCH($E$36,'用友贴出原始数据-利润表'!$B$5:$AK$5,0)+1)+INDEX('用友贴出原始数据-利润表'!$A$5:$AK$193,MATCH(A46&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6" s="188">
        <f>INDEX('用友贴出原始数据-利润表'!$A$5:$AK$193,MATCH($A$46&amp;"调整额",'用友贴出原始数据-利润表'!$A$6:$A$193,0)+1,MATCH(F36,'用友贴出原始数据-利润表'!$B$5:$AK$5,0)+1)</f>
        <v>0</v>
      </c>
      <c r="G46" s="180">
        <f t="shared" si="6"/>
        <v>0</v>
      </c>
      <c r="H46" s="188">
        <f>INDEX('用友贴出原始数据-利润表'!$A$5:$AK$193,MATCH($A$46&amp;"调整额",'用友贴出原始数据-利润表'!$A$6:$A$193,0)+1,MATCH(H36,'用友贴出原始数据-利润表'!$B$5:$AK$5,0)+1)</f>
        <v>0</v>
      </c>
      <c r="I46" s="188">
        <f>INDEX('用友贴出原始数据-利润表'!$A$5:$AK$193,MATCH($A$46&amp;"调整额",'用友贴出原始数据-利润表'!$A$6:$A$193,0)+1,MATCH(I36,'用友贴出原始数据-利润表'!$B$5:$AK$5,0)+1)</f>
        <v>0</v>
      </c>
      <c r="J46" s="188">
        <f>INDEX('用友贴出原始数据-利润表'!$A$5:$AK$193,MATCH($A$46&amp;"调整额",'用友贴出原始数据-利润表'!$A$6:$A$193,0)+1,MATCH(J36,'用友贴出原始数据-利润表'!$B$5:$AK$5,0)+1)</f>
        <v>0</v>
      </c>
      <c r="K46" s="180">
        <f t="shared" si="7"/>
        <v>0</v>
      </c>
      <c r="L46" s="188">
        <f>INDEX('用友贴出原始数据-利润表'!$A$5:$AK$193,MATCH($A$46&amp;"调整额",'用友贴出原始数据-利润表'!$A$6:$A$193,0)+1,MATCH(L36,'用友贴出原始数据-利润表'!$B$5:$AK$5,0)+1)</f>
        <v>0</v>
      </c>
      <c r="M46" s="188">
        <f>INDEX('用友贴出原始数据-利润表'!$A$5:$AK$193,MATCH($A$46&amp;"调整额",'用友贴出原始数据-利润表'!$A$6:$A$193,0)+1,MATCH(M36,'用友贴出原始数据-利润表'!$B$5:$AK$5,0)+1)</f>
        <v>0</v>
      </c>
      <c r="N46" s="188">
        <f>INDEX('用友贴出原始数据-利润表'!$A$5:$AK$193,MATCH($A$46&amp;"调整额",'用友贴出原始数据-利润表'!$A$6:$A$193,0)+1,MATCH(N36,'用友贴出原始数据-利润表'!$B$5:$AK$5,0)+1)</f>
        <v>0</v>
      </c>
      <c r="O46" s="188">
        <f>INDEX('用友贴出原始数据-利润表'!$A$5:$AK$193,MATCH($A$46&amp;"调整额",'用友贴出原始数据-利润表'!$A$6:$A$193,0)+1,MATCH(O36,'用友贴出原始数据-利润表'!$B$5:$AK$5,0)+1)</f>
        <v>0</v>
      </c>
      <c r="P46" s="217">
        <f t="shared" si="8"/>
        <v>0</v>
      </c>
      <c r="Q46" s="188">
        <f>INDEX('用友贴出原始数据-利润表'!$A$5:$AK$193,MATCH($A$46&amp;"调整额",'用友贴出原始数据-利润表'!$A$6:$A$193,0)+1,MATCH(Q36,'用友贴出原始数据-利润表'!$B$5:$AK$5,0)+1)</f>
        <v>0</v>
      </c>
      <c r="R46" s="188">
        <f>INDEX('用友贴出原始数据-利润表'!$A$5:$AK$193,MATCH($A$46&amp;"调整额",'用友贴出原始数据-利润表'!$A$6:$A$193,0)+1,MATCH(R36,'用友贴出原始数据-利润表'!$B$5:$AK$5,0)+1)</f>
        <v>0</v>
      </c>
      <c r="S46" s="188">
        <f>INDEX('用友贴出原始数据-利润表'!$A$5:$AK$193,MATCH($A$46&amp;"调整额",'用友贴出原始数据-利润表'!$A$6:$A$193,0)+1,MATCH(S36,'用友贴出原始数据-利润表'!$B$5:$AK$5,0)+1)</f>
        <v>0</v>
      </c>
      <c r="T46" s="174">
        <f t="shared" si="9"/>
        <v>0</v>
      </c>
      <c r="U46" s="188">
        <f>INDEX('用友贴出原始数据-利润表'!$A$5:$AK$193,MATCH($A$46&amp;"调整额",'用友贴出原始数据-利润表'!$A$6:$A$193,0)+1,MATCH(U36,'用友贴出原始数据-利润表'!$B$5:$AK$5,0)+1)</f>
        <v>0</v>
      </c>
      <c r="V46" s="188">
        <f>INDEX('用友贴出原始数据-利润表'!$A$5:$AK$193,MATCH($A$46&amp;"调整额",'用友贴出原始数据-利润表'!$A$6:$A$193,0)+1,MATCH(V36,'用友贴出原始数据-利润表'!$B$5:$AK$5,0)+1)</f>
        <v>0</v>
      </c>
      <c r="W46" s="188">
        <f>INDEX('用友贴出原始数据-利润表'!$A$5:$AK$193,MATCH($A$46&amp;"调整额",'用友贴出原始数据-利润表'!$A$6:$A$193,0)+1,MATCH(W36,'用友贴出原始数据-利润表'!$B$5:$AK$5,0)+1)</f>
        <v>0</v>
      </c>
      <c r="X46" s="188">
        <f>INDEX('用友贴出原始数据-利润表'!$A$5:$AK$193,MATCH($A$46&amp;"调整额",'用友贴出原始数据-利润表'!$A$6:$A$193,0)+1,MATCH(X36,'用友贴出原始数据-利润表'!$B$5:$AK$5,0)+1)</f>
        <v>0</v>
      </c>
      <c r="Y46" s="188">
        <f>INDEX('用友贴出原始数据-利润表'!$A$5:$AK$193,MATCH($A$46&amp;"调整额",'用友贴出原始数据-利润表'!$A$6:$A$193,0)+1,MATCH(Y36,'用友贴出原始数据-利润表'!$B$5:$AK$5,0)+1)</f>
        <v>0</v>
      </c>
      <c r="Z46" s="188">
        <f>INDEX('用友贴出原始数据-利润表'!$A$5:$AK$193,MATCH($A$46&amp;"调整额",'用友贴出原始数据-利润表'!$A$6:$A$193,0)+1,MATCH(Z36,'用友贴出原始数据-利润表'!$B$5:$AK$5,0)+1)</f>
        <v>0</v>
      </c>
      <c r="AA46" s="188">
        <f>INDEX('用友贴出原始数据-利润表'!$A$5:$AK$193,MATCH($A$46&amp;"调整额",'用友贴出原始数据-利润表'!$A$6:$A$193,0)+1,MATCH(AA36,'用友贴出原始数据-利润表'!$B$5:$AK$5,0)+1)</f>
        <v>0</v>
      </c>
      <c r="AB46" s="188">
        <f>INDEX('用友贴出原始数据-利润表'!$A$5:$AK$193,MATCH($A$46&amp;"调整额",'用友贴出原始数据-利润表'!$A$6:$A$193,0)+1,MATCH(AB36,'用友贴出原始数据-利润表'!$B$5:$AK$5,0)+1)</f>
        <v>0</v>
      </c>
    </row>
    <row r="47" spans="1:79" ht="14.25">
      <c r="A47" s="175" t="s">
        <v>69</v>
      </c>
      <c r="B47" s="186">
        <f t="shared" si="5"/>
        <v>1632499.9</v>
      </c>
      <c r="C47" s="187">
        <v>-719197.98</v>
      </c>
      <c r="D47" s="188">
        <f>INDEX('用友贴出原始数据-利润表'!$A$5:$AK$193,MATCH($A47&amp;"调整额",'用友贴出原始数据-利润表'!$A$6:$A$193,0)+1,MATCH($D$36,'用友贴出原始数据-利润表'!$B$5:$AK$5,0)+1)+S47+AA47+AB47+F47</f>
        <v>0</v>
      </c>
      <c r="E47" s="190">
        <f>INDEX('用友贴出原始数据-利润表'!$A$5:$AK$193,MATCH(A47&amp;"调整额",'用友贴出原始数据-利润表'!$A$6:$A$193,0)+1,MATCH($E$36,'用友贴出原始数据-利润表'!$B$5:$AK$5,0)+1)+INDEX('用友贴出原始数据-利润表'!$A$5:$AK$193,MATCH(A47&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2351697.88</v>
      </c>
      <c r="F47" s="188">
        <f>INDEX('用友贴出原始数据-利润表'!$A$5:$AK$193,MATCH($A$47&amp;"调整额",'用友贴出原始数据-利润表'!$A$6:$A$193,0)+1,MATCH(F36,'用友贴出原始数据-利润表'!$B$5:$AK$5,0)+1)</f>
        <v>0</v>
      </c>
      <c r="G47" s="180">
        <f t="shared" si="6"/>
        <v>0</v>
      </c>
      <c r="H47" s="188">
        <f>INDEX('用友贴出原始数据-利润表'!$A$5:$AK$193,MATCH($A$47&amp;"调整额",'用友贴出原始数据-利润表'!$A$6:$A$193,0)+1,MATCH(H36,'用友贴出原始数据-利润表'!$B$5:$AK$5,0)+1)</f>
        <v>0</v>
      </c>
      <c r="I47" s="188">
        <f>INDEX('用友贴出原始数据-利润表'!$A$5:$AK$193,MATCH($A$47&amp;"调整额",'用友贴出原始数据-利润表'!$A$6:$A$193,0)+1,MATCH(I36,'用友贴出原始数据-利润表'!$B$5:$AK$5,0)+1)</f>
        <v>0</v>
      </c>
      <c r="J47" s="188">
        <f>INDEX('用友贴出原始数据-利润表'!$A$5:$AK$193,MATCH($A$47&amp;"调整额",'用友贴出原始数据-利润表'!$A$6:$A$193,0)+1,MATCH(J36,'用友贴出原始数据-利润表'!$B$5:$AK$5,0)+1)</f>
        <v>0</v>
      </c>
      <c r="K47" s="180">
        <f t="shared" si="7"/>
        <v>0</v>
      </c>
      <c r="L47" s="188">
        <f>INDEX('用友贴出原始数据-利润表'!$A$5:$AK$193,MATCH($A$47&amp;"调整额",'用友贴出原始数据-利润表'!$A$6:$A$193,0)+1,MATCH(L36,'用友贴出原始数据-利润表'!$B$5:$AK$5,0)+1)</f>
        <v>0</v>
      </c>
      <c r="M47" s="188">
        <f>INDEX('用友贴出原始数据-利润表'!$A$5:$AK$193,MATCH($A$47&amp;"调整额",'用友贴出原始数据-利润表'!$A$6:$A$193,0)+1,MATCH(M36,'用友贴出原始数据-利润表'!$B$5:$AK$5,0)+1)</f>
        <v>0</v>
      </c>
      <c r="N47" s="188">
        <f>INDEX('用友贴出原始数据-利润表'!$A$5:$AK$193,MATCH($A$47&amp;"调整额",'用友贴出原始数据-利润表'!$A$6:$A$193,0)+1,MATCH(N36,'用友贴出原始数据-利润表'!$B$5:$AK$5,0)+1)</f>
        <v>0</v>
      </c>
      <c r="O47" s="188">
        <f>INDEX('用友贴出原始数据-利润表'!$A$5:$AK$193,MATCH($A$47&amp;"调整额",'用友贴出原始数据-利润表'!$A$6:$A$193,0)+1,MATCH(O36,'用友贴出原始数据-利润表'!$B$5:$AK$5,0)+1)</f>
        <v>0</v>
      </c>
      <c r="P47" s="217">
        <f t="shared" si="8"/>
        <v>0</v>
      </c>
      <c r="Q47" s="188">
        <f>INDEX('用友贴出原始数据-利润表'!$A$5:$AK$193,MATCH($A$47&amp;"调整额",'用友贴出原始数据-利润表'!$A$6:$A$193,0)+1,MATCH(Q36,'用友贴出原始数据-利润表'!$B$5:$AK$5,0)+1)</f>
        <v>0</v>
      </c>
      <c r="R47" s="188">
        <f>INDEX('用友贴出原始数据-利润表'!$A$5:$AK$193,MATCH($A$47&amp;"调整额",'用友贴出原始数据-利润表'!$A$6:$A$193,0)+1,MATCH(R36,'用友贴出原始数据-利润表'!$B$5:$AK$5,0)+1)</f>
        <v>0</v>
      </c>
      <c r="S47" s="188">
        <f>INDEX('用友贴出原始数据-利润表'!$A$5:$AK$193,MATCH($A$47&amp;"调整额",'用友贴出原始数据-利润表'!$A$6:$A$193,0)+1,MATCH(S36,'用友贴出原始数据-利润表'!$B$5:$AK$5,0)+1)</f>
        <v>0</v>
      </c>
      <c r="T47" s="174">
        <f t="shared" si="9"/>
        <v>0</v>
      </c>
      <c r="U47" s="188">
        <f>INDEX('用友贴出原始数据-利润表'!$A$5:$AK$193,MATCH($A$47&amp;"调整额",'用友贴出原始数据-利润表'!$A$6:$A$193,0)+1,MATCH(U36,'用友贴出原始数据-利润表'!$B$5:$AK$5,0)+1)</f>
        <v>0</v>
      </c>
      <c r="V47" s="188">
        <f>INDEX('用友贴出原始数据-利润表'!$A$5:$AK$193,MATCH($A$47&amp;"调整额",'用友贴出原始数据-利润表'!$A$6:$A$193,0)+1,MATCH(V36,'用友贴出原始数据-利润表'!$B$5:$AK$5,0)+1)</f>
        <v>0</v>
      </c>
      <c r="W47" s="188">
        <f>INDEX('用友贴出原始数据-利润表'!$A$5:$AK$193,MATCH($A$47&amp;"调整额",'用友贴出原始数据-利润表'!$A$6:$A$193,0)+1,MATCH(W36,'用友贴出原始数据-利润表'!$B$5:$AK$5,0)+1)</f>
        <v>0</v>
      </c>
      <c r="X47" s="188">
        <f>INDEX('用友贴出原始数据-利润表'!$A$5:$AK$193,MATCH($A$47&amp;"调整额",'用友贴出原始数据-利润表'!$A$6:$A$193,0)+1,MATCH(X36,'用友贴出原始数据-利润表'!$B$5:$AK$5,0)+1)</f>
        <v>0</v>
      </c>
      <c r="Y47" s="188">
        <f>INDEX('用友贴出原始数据-利润表'!$A$5:$AK$193,MATCH($A$47&amp;"调整额",'用友贴出原始数据-利润表'!$A$6:$A$193,0)+1,MATCH(Y36,'用友贴出原始数据-利润表'!$B$5:$AK$5,0)+1)</f>
        <v>0</v>
      </c>
      <c r="Z47" s="188">
        <f>INDEX('用友贴出原始数据-利润表'!$A$5:$AK$193,MATCH($A$47&amp;"调整额",'用友贴出原始数据-利润表'!$A$6:$A$193,0)+1,MATCH(Z36,'用友贴出原始数据-利润表'!$B$5:$AK$5,0)+1)</f>
        <v>0</v>
      </c>
      <c r="AA47" s="188">
        <f>INDEX('用友贴出原始数据-利润表'!$A$5:$AK$193,MATCH($A$47&amp;"调整额",'用友贴出原始数据-利润表'!$A$6:$A$193,0)+1,MATCH(AA36,'用友贴出原始数据-利润表'!$B$5:$AK$5,0)+1)</f>
        <v>0</v>
      </c>
      <c r="AB47" s="188">
        <f>INDEX('用友贴出原始数据-利润表'!$A$5:$AK$193,MATCH($A$47&amp;"调整额",'用友贴出原始数据-利润表'!$A$6:$A$193,0)+1,MATCH(AB36,'用友贴出原始数据-利润表'!$B$5:$AK$5,0)+1)</f>
        <v>0</v>
      </c>
    </row>
    <row r="48" spans="1:79" ht="14.25">
      <c r="A48" s="175" t="s">
        <v>70</v>
      </c>
      <c r="B48" s="191">
        <f t="shared" si="5"/>
        <v>0</v>
      </c>
      <c r="C48" s="192">
        <v>0</v>
      </c>
      <c r="D48" s="193">
        <f>INDEX('用友贴出原始数据-利润表'!$A$5:$AK$193,MATCH($A48&amp;"调整额",'用友贴出原始数据-利润表'!$A$6:$A$193,0)+1,MATCH($D$36,'用友贴出原始数据-利润表'!$B$5:$AK$5,0)+1)+S48+AA48+AB48+F48</f>
        <v>0</v>
      </c>
      <c r="E48" s="185">
        <f>INDEX('用友贴出原始数据-利润表'!$A$5:$AK$193,MATCH(A48&amp;"调整额",'用友贴出原始数据-利润表'!$A$6:$A$193,0)+1,MATCH($E$36,'用友贴出原始数据-利润表'!$B$5:$AK$5,0)+1)+INDEX('用友贴出原始数据-利润表'!$A$5:$AK$193,MATCH(A48&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8" s="193">
        <f>INDEX('用友贴出原始数据-利润表'!$A$5:$AK$193,MATCH($A$48&amp;"调整额",'用友贴出原始数据-利润表'!$A$6:$A$193,0)+1,MATCH(F36,'用友贴出原始数据-利润表'!$B$5:$AK$5,0)+1)</f>
        <v>0</v>
      </c>
      <c r="G48" s="180">
        <f t="shared" si="6"/>
        <v>0</v>
      </c>
      <c r="H48" s="193">
        <f>INDEX('用友贴出原始数据-利润表'!$A$5:$AK$193,MATCH($A$48&amp;"调整额",'用友贴出原始数据-利润表'!$A$6:$A$193,0)+1,MATCH(H36,'用友贴出原始数据-利润表'!$B$5:$AK$5,0)+1)</f>
        <v>0</v>
      </c>
      <c r="I48" s="193">
        <f>INDEX('用友贴出原始数据-利润表'!$A$5:$AK$193,MATCH($A$48&amp;"调整额",'用友贴出原始数据-利润表'!$A$6:$A$193,0)+1,MATCH(I36,'用友贴出原始数据-利润表'!$B$5:$AK$5,0)+1)</f>
        <v>0</v>
      </c>
      <c r="J48" s="193">
        <f>INDEX('用友贴出原始数据-利润表'!$A$5:$AK$193,MATCH($A$48&amp;"调整额",'用友贴出原始数据-利润表'!$A$6:$A$193,0)+1,MATCH(J36,'用友贴出原始数据-利润表'!$B$5:$AK$5,0)+1)</f>
        <v>0</v>
      </c>
      <c r="K48" s="180">
        <f t="shared" si="7"/>
        <v>0</v>
      </c>
      <c r="L48" s="193">
        <f>INDEX('用友贴出原始数据-利润表'!$A$5:$AK$193,MATCH($A$48&amp;"调整额",'用友贴出原始数据-利润表'!$A$6:$A$193,0)+1,MATCH(L36,'用友贴出原始数据-利润表'!$B$5:$AK$5,0)+1)</f>
        <v>0</v>
      </c>
      <c r="M48" s="193">
        <f>INDEX('用友贴出原始数据-利润表'!$A$5:$AK$193,MATCH($A$48&amp;"调整额",'用友贴出原始数据-利润表'!$A$6:$A$193,0)+1,MATCH(M36,'用友贴出原始数据-利润表'!$B$5:$AK$5,0)+1)</f>
        <v>0</v>
      </c>
      <c r="N48" s="193">
        <f>INDEX('用友贴出原始数据-利润表'!$A$5:$AK$193,MATCH($A$48&amp;"调整额",'用友贴出原始数据-利润表'!$A$6:$A$193,0)+1,MATCH(N36,'用友贴出原始数据-利润表'!$B$5:$AK$5,0)+1)</f>
        <v>0</v>
      </c>
      <c r="O48" s="193">
        <f>INDEX('用友贴出原始数据-利润表'!$A$5:$AK$193,MATCH($A$48&amp;"调整额",'用友贴出原始数据-利润表'!$A$6:$A$193,0)+1,MATCH(O36,'用友贴出原始数据-利润表'!$B$5:$AK$5,0)+1)</f>
        <v>0</v>
      </c>
      <c r="P48" s="219">
        <f t="shared" si="8"/>
        <v>0</v>
      </c>
      <c r="Q48" s="193">
        <f>INDEX('用友贴出原始数据-利润表'!$A$5:$AK$193,MATCH($A$48&amp;"调整额",'用友贴出原始数据-利润表'!$A$6:$A$193,0)+1,MATCH(Q36,'用友贴出原始数据-利润表'!$B$5:$AK$5,0)+1)</f>
        <v>0</v>
      </c>
      <c r="R48" s="193">
        <f>INDEX('用友贴出原始数据-利润表'!$A$5:$AK$193,MATCH($A$48&amp;"调整额",'用友贴出原始数据-利润表'!$A$6:$A$193,0)+1,MATCH(R36,'用友贴出原始数据-利润表'!$B$5:$AK$5,0)+1)</f>
        <v>0</v>
      </c>
      <c r="S48" s="193">
        <f>INDEX('用友贴出原始数据-利润表'!$A$5:$AK$193,MATCH($A$48&amp;"调整额",'用友贴出原始数据-利润表'!$A$6:$A$193,0)+1,MATCH(S36,'用友贴出原始数据-利润表'!$B$5:$AK$5,0)+1)</f>
        <v>0</v>
      </c>
      <c r="T48" s="174">
        <f t="shared" si="9"/>
        <v>0</v>
      </c>
      <c r="U48" s="193">
        <f>INDEX('用友贴出原始数据-利润表'!$A$5:$AK$193,MATCH($A$48&amp;"调整额",'用友贴出原始数据-利润表'!$A$6:$A$193,0)+1,MATCH(U36,'用友贴出原始数据-利润表'!$B$5:$AK$5,0)+1)</f>
        <v>0</v>
      </c>
      <c r="V48" s="193">
        <f>INDEX('用友贴出原始数据-利润表'!$A$5:$AK$193,MATCH($A$48&amp;"调整额",'用友贴出原始数据-利润表'!$A$6:$A$193,0)+1,MATCH(V36,'用友贴出原始数据-利润表'!$B$5:$AK$5,0)+1)</f>
        <v>0</v>
      </c>
      <c r="W48" s="193">
        <f>INDEX('用友贴出原始数据-利润表'!$A$5:$AK$193,MATCH($A$48&amp;"调整额",'用友贴出原始数据-利润表'!$A$6:$A$193,0)+1,MATCH(W36,'用友贴出原始数据-利润表'!$B$5:$AK$5,0)+1)</f>
        <v>0</v>
      </c>
      <c r="X48" s="193">
        <f>INDEX('用友贴出原始数据-利润表'!$A$5:$AK$193,MATCH($A$48&amp;"调整额",'用友贴出原始数据-利润表'!$A$6:$A$193,0)+1,MATCH(X36,'用友贴出原始数据-利润表'!$B$5:$AK$5,0)+1)</f>
        <v>0</v>
      </c>
      <c r="Y48" s="193">
        <f>INDEX('用友贴出原始数据-利润表'!$A$5:$AK$193,MATCH($A$48&amp;"调整额",'用友贴出原始数据-利润表'!$A$6:$A$193,0)+1,MATCH(Y36,'用友贴出原始数据-利润表'!$B$5:$AK$5,0)+1)</f>
        <v>0</v>
      </c>
      <c r="Z48" s="193">
        <f>INDEX('用友贴出原始数据-利润表'!$A$5:$AK$193,MATCH($A$48&amp;"调整额",'用友贴出原始数据-利润表'!$A$6:$A$193,0)+1,MATCH(Z36,'用友贴出原始数据-利润表'!$B$5:$AK$5,0)+1)</f>
        <v>0</v>
      </c>
      <c r="AA48" s="193">
        <f>INDEX('用友贴出原始数据-利润表'!$A$5:$AK$193,MATCH($A$48&amp;"调整额",'用友贴出原始数据-利润表'!$A$6:$A$193,0)+1,MATCH(AA36,'用友贴出原始数据-利润表'!$B$5:$AK$5,0)+1)</f>
        <v>0</v>
      </c>
      <c r="AB48" s="193">
        <f>INDEX('用友贴出原始数据-利润表'!$A$5:$AK$193,MATCH($A$48&amp;"调整额",'用友贴出原始数据-利润表'!$A$6:$A$193,0)+1,MATCH(AB36,'用友贴出原始数据-利润表'!$B$5:$AK$5,0)+1)</f>
        <v>0</v>
      </c>
    </row>
    <row r="49" spans="1:29" ht="14.25">
      <c r="A49" s="175" t="s">
        <v>71</v>
      </c>
      <c r="B49" s="194">
        <f t="shared" si="5"/>
        <v>0</v>
      </c>
      <c r="C49" s="195">
        <v>0</v>
      </c>
      <c r="D49" s="196">
        <f>INDEX('用友贴出原始数据-利润表'!$A$5:$AK$193,MATCH($A49&amp;"调整额",'用友贴出原始数据-利润表'!$A$6:$A$193,0)+1,MATCH($D$36,'用友贴出原始数据-利润表'!$B$5:$AK$5,0)+1)+S49+AA49+AB49+F49</f>
        <v>0</v>
      </c>
      <c r="E49" s="185">
        <f>INDEX('用友贴出原始数据-利润表'!$A$5:$AK$193,MATCH(A49&amp;"调整额",'用友贴出原始数据-利润表'!$A$6:$A$193,0)+1,MATCH($E$36,'用友贴出原始数据-利润表'!$B$5:$AK$5,0)+1)+INDEX('用友贴出原始数据-利润表'!$A$5:$AK$193,MATCH(A49&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9" s="196">
        <f>INDEX('用友贴出原始数据-利润表'!$A$5:$AK$193,MATCH($A$49&amp;"调整额",'用友贴出原始数据-利润表'!$A$6:$A$193,0)+1,MATCH(F36,'用友贴出原始数据-利润表'!$B$5:$AK$5,0)+1)</f>
        <v>0</v>
      </c>
      <c r="G49" s="180">
        <f t="shared" si="6"/>
        <v>0</v>
      </c>
      <c r="H49" s="196">
        <f>INDEX('用友贴出原始数据-利润表'!$A$5:$AK$193,MATCH($A$49&amp;"调整额",'用友贴出原始数据-利润表'!$A$6:$A$193,0)+1,MATCH(H36,'用友贴出原始数据-利润表'!$B$5:$AK$5,0)+1)</f>
        <v>0</v>
      </c>
      <c r="I49" s="196">
        <f>INDEX('用友贴出原始数据-利润表'!$A$5:$AK$193,MATCH($A$49&amp;"调整额",'用友贴出原始数据-利润表'!$A$6:$A$193,0)+1,MATCH(I36,'用友贴出原始数据-利润表'!$B$5:$AK$5,0)+1)</f>
        <v>0</v>
      </c>
      <c r="J49" s="196">
        <f>INDEX('用友贴出原始数据-利润表'!$A$5:$AK$193,MATCH($A$49&amp;"调整额",'用友贴出原始数据-利润表'!$A$6:$A$193,0)+1,MATCH(J36,'用友贴出原始数据-利润表'!$B$5:$AK$5,0)+1)</f>
        <v>0</v>
      </c>
      <c r="K49" s="180">
        <f t="shared" si="7"/>
        <v>0</v>
      </c>
      <c r="L49" s="196">
        <f>INDEX('用友贴出原始数据-利润表'!$A$5:$AK$193,MATCH($A$49&amp;"调整额",'用友贴出原始数据-利润表'!$A$6:$A$193,0)+1,MATCH(L36,'用友贴出原始数据-利润表'!$B$5:$AK$5,0)+1)</f>
        <v>0</v>
      </c>
      <c r="M49" s="196">
        <f>INDEX('用友贴出原始数据-利润表'!$A$5:$AK$193,MATCH($A$49&amp;"调整额",'用友贴出原始数据-利润表'!$A$6:$A$193,0)+1,MATCH(M36,'用友贴出原始数据-利润表'!$B$5:$AK$5,0)+1)</f>
        <v>0</v>
      </c>
      <c r="N49" s="196">
        <f>INDEX('用友贴出原始数据-利润表'!$A$5:$AK$193,MATCH($A$49&amp;"调整额",'用友贴出原始数据-利润表'!$A$6:$A$193,0)+1,MATCH(N36,'用友贴出原始数据-利润表'!$B$5:$AK$5,0)+1)</f>
        <v>0</v>
      </c>
      <c r="O49" s="196">
        <f>INDEX('用友贴出原始数据-利润表'!$A$5:$AK$193,MATCH($A$49&amp;"调整额",'用友贴出原始数据-利润表'!$A$6:$A$193,0)+1,MATCH(O36,'用友贴出原始数据-利润表'!$B$5:$AK$5,0)+1)</f>
        <v>0</v>
      </c>
      <c r="P49" s="220">
        <f t="shared" si="8"/>
        <v>0</v>
      </c>
      <c r="Q49" s="196">
        <f>INDEX('用友贴出原始数据-利润表'!$A$5:$AK$193,MATCH($A$49&amp;"调整额",'用友贴出原始数据-利润表'!$A$6:$A$193,0)+1,MATCH(Q36,'用友贴出原始数据-利润表'!$B$5:$AK$5,0)+1)</f>
        <v>0</v>
      </c>
      <c r="R49" s="196">
        <f>INDEX('用友贴出原始数据-利润表'!$A$5:$AK$193,MATCH($A$49&amp;"调整额",'用友贴出原始数据-利润表'!$A$6:$A$193,0)+1,MATCH(R36,'用友贴出原始数据-利润表'!$B$5:$AK$5,0)+1)</f>
        <v>0</v>
      </c>
      <c r="S49" s="196">
        <f>INDEX('用友贴出原始数据-利润表'!$A$5:$AK$193,MATCH($A$49&amp;"调整额",'用友贴出原始数据-利润表'!$A$6:$A$193,0)+1,MATCH(S36,'用友贴出原始数据-利润表'!$B$5:$AK$5,0)+1)</f>
        <v>0</v>
      </c>
      <c r="T49" s="174">
        <f t="shared" si="9"/>
        <v>0</v>
      </c>
      <c r="U49" s="196">
        <f>INDEX('用友贴出原始数据-利润表'!$A$5:$AK$193,MATCH($A$49&amp;"调整额",'用友贴出原始数据-利润表'!$A$6:$A$193,0)+1,MATCH(U36,'用友贴出原始数据-利润表'!$B$5:$AK$5,0)+1)</f>
        <v>0</v>
      </c>
      <c r="V49" s="196">
        <f>INDEX('用友贴出原始数据-利润表'!$A$5:$AK$193,MATCH($A$49&amp;"调整额",'用友贴出原始数据-利润表'!$A$6:$A$193,0)+1,MATCH(V36,'用友贴出原始数据-利润表'!$B$5:$AK$5,0)+1)</f>
        <v>0</v>
      </c>
      <c r="W49" s="196">
        <f>INDEX('用友贴出原始数据-利润表'!$A$5:$AK$193,MATCH($A$49&amp;"调整额",'用友贴出原始数据-利润表'!$A$6:$A$193,0)+1,MATCH(W36,'用友贴出原始数据-利润表'!$B$5:$AK$5,0)+1)</f>
        <v>0</v>
      </c>
      <c r="X49" s="196">
        <f>INDEX('用友贴出原始数据-利润表'!$A$5:$AK$193,MATCH($A$49&amp;"调整额",'用友贴出原始数据-利润表'!$A$6:$A$193,0)+1,MATCH(X36,'用友贴出原始数据-利润表'!$B$5:$AK$5,0)+1)</f>
        <v>0</v>
      </c>
      <c r="Y49" s="196">
        <f>INDEX('用友贴出原始数据-利润表'!$A$5:$AK$193,MATCH($A$49&amp;"调整额",'用友贴出原始数据-利润表'!$A$6:$A$193,0)+1,MATCH(Y36,'用友贴出原始数据-利润表'!$B$5:$AK$5,0)+1)</f>
        <v>0</v>
      </c>
      <c r="Z49" s="196">
        <f>INDEX('用友贴出原始数据-利润表'!$A$5:$AK$193,MATCH($A$49&amp;"调整额",'用友贴出原始数据-利润表'!$A$6:$A$193,0)+1,MATCH(Z36,'用友贴出原始数据-利润表'!$B$5:$AK$5,0)+1)</f>
        <v>0</v>
      </c>
      <c r="AA49" s="196">
        <f>INDEX('用友贴出原始数据-利润表'!$A$5:$AK$193,MATCH($A$49&amp;"调整额",'用友贴出原始数据-利润表'!$A$6:$A$193,0)+1,MATCH(AA36,'用友贴出原始数据-利润表'!$B$5:$AK$5,0)+1)</f>
        <v>0</v>
      </c>
      <c r="AB49" s="196">
        <f>INDEX('用友贴出原始数据-利润表'!$A$5:$AK$193,MATCH($A$49&amp;"调整额",'用友贴出原始数据-利润表'!$A$6:$A$193,0)+1,MATCH(AB36,'用友贴出原始数据-利润表'!$B$5:$AK$5,0)+1)</f>
        <v>0</v>
      </c>
    </row>
    <row r="50" spans="1:29" ht="14.25">
      <c r="A50" s="197" t="s">
        <v>72</v>
      </c>
      <c r="B50" s="176">
        <f>C50+D50+E50+G50+K50+P50+T50</f>
        <v>1159491.6202970007</v>
      </c>
      <c r="C50" s="177">
        <f>SUM(C51:C54)</f>
        <v>-2262185.9863679996</v>
      </c>
      <c r="D50" s="198">
        <f>SUM(D51:D54)</f>
        <v>102876.41693499999</v>
      </c>
      <c r="E50" s="190">
        <f>E52+E51</f>
        <v>1480146.984962</v>
      </c>
      <c r="F50" s="179">
        <f>INDEX('用友贴出原始数据-利润表'!$A$5:$AK$193,MATCH($A$50&amp;"调整额",'用友贴出原始数据-利润表'!$A$6:$A$193,0)+1,MATCH(F36,'用友贴出原始数据-利润表'!$B$5:$AK$5,0)+1)</f>
        <v>-109596.826648</v>
      </c>
      <c r="G50" s="180">
        <f t="shared" si="6"/>
        <v>-163577.19903100003</v>
      </c>
      <c r="H50" s="179">
        <f>INDEX('用友贴出原始数据-利润表'!$A$5:$AK$193,MATCH($A$50&amp;"调整额",'用友贴出原始数据-利润表'!$A$6:$A$193,0)+1,MATCH(H36,'用友贴出原始数据-利润表'!$B$5:$AK$5,0)+1)</f>
        <v>-35096.230000000003</v>
      </c>
      <c r="I50" s="179">
        <f>INDEX('用友贴出原始数据-利润表'!$A$5:$AK$193,MATCH($A$50&amp;"调整额",'用友贴出原始数据-利润表'!$A$6:$A$193,0)+1,MATCH(I36,'用友贴出原始数据-利润表'!$B$5:$AK$5,0)+1)</f>
        <v>33717.247094999999</v>
      </c>
      <c r="J50" s="179">
        <f>INDEX('用友贴出原始数据-利润表'!$A$5:$AK$193,MATCH($A$50&amp;"调整额",'用友贴出原始数据-利润表'!$A$6:$A$193,0)+1,MATCH(J36,'用友贴出原始数据-利润表'!$B$5:$AK$5,0)+1)</f>
        <v>-162198.21612600001</v>
      </c>
      <c r="K50" s="180">
        <f t="shared" si="7"/>
        <v>1095104.9837430001</v>
      </c>
      <c r="L50" s="179">
        <f>INDEX('用友贴出原始数据-利润表'!$A$5:$AK$193,MATCH($A$50&amp;"调整额",'用友贴出原始数据-利润表'!$A$6:$A$193,0)+1,MATCH(L36,'用友贴出原始数据-利润表'!$B$5:$AK$5,0)+1)</f>
        <v>-21012.707477</v>
      </c>
      <c r="M50" s="179">
        <f>INDEX('用友贴出原始数据-利润表'!$A$5:$AK$193,MATCH($A$50&amp;"调整额",'用友贴出原始数据-利润表'!$A$6:$A$193,0)+1,MATCH(M36,'用友贴出原始数据-利润表'!$B$5:$AK$5,0)+1)</f>
        <v>-65837.737368000002</v>
      </c>
      <c r="N50" s="179">
        <f>INDEX('用友贴出原始数据-利润表'!$A$5:$AK$193,MATCH($A$50&amp;"调整额",'用友贴出原始数据-利润表'!$A$6:$A$193,0)+1,MATCH(N36,'用友贴出原始数据-利润表'!$B$5:$AK$5,0)+1)</f>
        <v>1138893.8887420001</v>
      </c>
      <c r="O50" s="179">
        <f>INDEX('用友贴出原始数据-利润表'!$A$5:$AK$193,MATCH($A$50&amp;"调整额",'用友贴出原始数据-利润表'!$A$6:$A$193,0)+1,MATCH(O36,'用友贴出原始数据-利润表'!$B$5:$AK$5,0)+1)</f>
        <v>43061.539846</v>
      </c>
      <c r="P50" s="217">
        <f t="shared" si="8"/>
        <v>887289.87583200005</v>
      </c>
      <c r="Q50" s="179">
        <f>INDEX('用友贴出原始数据-利润表'!$A$5:$AK$193,MATCH($A$50&amp;"调整额",'用友贴出原始数据-利润表'!$A$6:$A$193,0)+1,MATCH(Q36,'用友贴出原始数据-利润表'!$B$5:$AK$5,0)+1)</f>
        <v>877842.18091300002</v>
      </c>
      <c r="R50" s="179">
        <f>INDEX('用友贴出原始数据-利润表'!$A$5:$AK$193,MATCH($A$50&amp;"调整额",'用友贴出原始数据-利润表'!$A$6:$A$193,0)+1,MATCH(R36,'用友贴出原始数据-利润表'!$B$5:$AK$5,0)+1)</f>
        <v>9447.6949189999996</v>
      </c>
      <c r="S50" s="179">
        <f>INDEX('用友贴出原始数据-利润表'!$A$5:$AK$193,MATCH($A$50&amp;"调整额",'用友贴出原始数据-利润表'!$A$6:$A$193,0)+1,MATCH(S36,'用友贴出原始数据-利润表'!$B$5:$AK$5,0)+1)</f>
        <v>0</v>
      </c>
      <c r="T50" s="174">
        <f t="shared" si="9"/>
        <v>19836.544224000001</v>
      </c>
      <c r="U50" s="179">
        <f>INDEX('用友贴出原始数据-利润表'!$A$5:$AK$193,MATCH($A$50&amp;"调整额",'用友贴出原始数据-利润表'!$A$6:$A$193,0)+1,MATCH(U36,'用友贴出原始数据-利润表'!$B$5:$AK$5,0)+1)</f>
        <v>15460</v>
      </c>
      <c r="V50" s="179">
        <f>INDEX('用友贴出原始数据-利润表'!$A$5:$AK$193,MATCH($A$50&amp;"调整额",'用友贴出原始数据-利润表'!$A$6:$A$193,0)+1,MATCH(V36,'用友贴出原始数据-利润表'!$B$5:$AK$5,0)+1)</f>
        <v>-873.82079199999998</v>
      </c>
      <c r="W50" s="179">
        <f>INDEX('用友贴出原始数据-利润表'!$A$5:$AK$193,MATCH($A$50&amp;"调整额",'用友贴出原始数据-利润表'!$A$6:$A$193,0)+1,MATCH(W36,'用友贴出原始数据-利润表'!$B$5:$AK$5,0)+1)</f>
        <v>10501.056683000001</v>
      </c>
      <c r="X50" s="179">
        <f>INDEX('用友贴出原始数据-利润表'!$A$5:$AK$193,MATCH($A$50&amp;"调整额",'用友贴出原始数据-利润表'!$A$6:$A$193,0)+1,MATCH(X36,'用友贴出原始数据-利润表'!$B$5:$AK$5,0)+1)</f>
        <v>-5250.6916670000001</v>
      </c>
      <c r="Y50" s="179">
        <f>INDEX('用友贴出原始数据-利润表'!$A$5:$AK$193,MATCH($A$50&amp;"调整额",'用友贴出原始数据-利润表'!$A$6:$A$193,0)+1,MATCH(Y36,'用友贴出原始数据-利润表'!$B$5:$AK$5,0)+1)</f>
        <v>0</v>
      </c>
      <c r="Z50" s="179">
        <f>INDEX('用友贴出原始数据-利润表'!$A$5:$AK$193,MATCH($A$50&amp;"调整额",'用友贴出原始数据-利润表'!$A$6:$A$193,0)+1,MATCH(Z36,'用友贴出原始数据-利润表'!$B$5:$AK$5,0)+1)</f>
        <v>0</v>
      </c>
      <c r="AA50" s="179">
        <f>INDEX('用友贴出原始数据-利润表'!$A$5:$AK$193,MATCH($A$50&amp;"调整额",'用友贴出原始数据-利润表'!$A$6:$A$193,0)+1,MATCH(AA36,'用友贴出原始数据-利润表'!$B$5:$AK$5,0)+1)</f>
        <v>0</v>
      </c>
      <c r="AB50" s="179">
        <f>INDEX('用友贴出原始数据-利润表'!$A$5:$AK$193,MATCH($A$50&amp;"调整额",'用友贴出原始数据-利润表'!$A$6:$A$193,0)+1,MATCH(AB36,'用友贴出原始数据-利润表'!$B$5:$AK$5,0)+1)</f>
        <v>54653.4</v>
      </c>
    </row>
    <row r="51" spans="1:29" ht="14.25">
      <c r="A51" s="189" t="s">
        <v>44</v>
      </c>
      <c r="B51" s="194">
        <f t="shared" si="5"/>
        <v>-1.1128000003736815E-2</v>
      </c>
      <c r="C51" s="195">
        <v>-3512.4637680000001</v>
      </c>
      <c r="D51" s="196">
        <f>INDEX('用友贴出原始数据-利润表'!$A$5:$AK$193,MATCH($A51&amp;"调整额",'用友贴出原始数据-利润表'!$A$6:$A$193,0)+1,MATCH($D$36,'用友贴出原始数据-利润表'!$B$5:$AK$5,0)+1)+S51+AA51+AB51+F51</f>
        <v>43219.643759999999</v>
      </c>
      <c r="E51" s="190">
        <f>INDEX('用友贴出原始数据-利润表'!$A$5:$AK$193,MATCH(A51&amp;"调整额",'用友贴出原始数据-利润表'!$A$6:$A$193,0)+1,MATCH($E$36,'用友贴出原始数据-利润表'!$B$5:$AK$5,0)+1)+INDEX('用友贴出原始数据-利润表'!$A$5:$AK$193,MATCH(A51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14572.169312</v>
      </c>
      <c r="F51" s="196">
        <f>INDEX('用友贴出原始数据-利润表'!$A$5:$AK$193,MATCH($A$51&amp;"调整额",'用友贴出原始数据-利润表'!$A$6:$A$193,0)+1,MATCH(F36,'用友贴出原始数据-利润表'!$B$5:$AK$5,0)+1)</f>
        <v>19350.015552000001</v>
      </c>
      <c r="G51" s="180">
        <f t="shared" si="6"/>
        <v>-17811.192455999997</v>
      </c>
      <c r="H51" s="196">
        <f>INDEX('用友贴出原始数据-利润表'!$A$5:$AK$193,MATCH($A$51&amp;"调整额",'用友贴出原始数据-利润表'!$A$6:$A$193,0)+1,MATCH(H36,'用友贴出原始数据-利润表'!$B$5:$AK$5,0)+1)</f>
        <v>-10230.48</v>
      </c>
      <c r="I51" s="196">
        <f>INDEX('用友贴出原始数据-利润表'!$A$5:$AK$193,MATCH($A$51&amp;"调整额",'用友贴出原始数据-利润表'!$A$6:$A$193,0)+1,MATCH(I36,'用友贴出原始数据-利润表'!$B$5:$AK$5,0)+1)</f>
        <v>-837.62027999999998</v>
      </c>
      <c r="J51" s="196">
        <f>INDEX('用友贴出原始数据-利润表'!$A$5:$AK$193,MATCH($A$51&amp;"调整额",'用友贴出原始数据-利润表'!$A$6:$A$193,0)+1,MATCH(J36,'用友贴出原始数据-利润表'!$B$5:$AK$5,0)+1)</f>
        <v>-6743.0921760000001</v>
      </c>
      <c r="K51" s="180">
        <f t="shared" si="7"/>
        <v>-33743.075832000002</v>
      </c>
      <c r="L51" s="196">
        <f>INDEX('用友贴出原始数据-利润表'!$A$5:$AK$193,MATCH($A$51&amp;"调整额",'用友贴出原始数据-利润表'!$A$6:$A$193,0)+1,MATCH(L36,'用友贴出原始数据-利润表'!$B$5:$AK$5,0)+1)</f>
        <v>-6095.1665519999997</v>
      </c>
      <c r="M51" s="196">
        <f>INDEX('用友贴出原始数据-利润表'!$A$5:$AK$193,MATCH($A$51&amp;"调整额",'用友贴出原始数据-利润表'!$A$6:$A$193,0)+1,MATCH(M36,'用友贴出原始数据-利润表'!$B$5:$AK$5,0)+1)</f>
        <v>-19191.567168000001</v>
      </c>
      <c r="N51" s="196">
        <f>INDEX('用友贴出原始数据-利润表'!$A$5:$AK$193,MATCH($A$51&amp;"调整额",'用友贴出原始数据-利润表'!$A$6:$A$193,0)+1,MATCH(N36,'用友贴出原始数据-利润表'!$B$5:$AK$5,0)+1)</f>
        <v>-21008.693808</v>
      </c>
      <c r="O51" s="196">
        <f>INDEX('用友贴出原始数据-利润表'!$A$5:$AK$193,MATCH($A$51&amp;"调整额",'用友贴出原始数据-利润表'!$A$6:$A$193,0)+1,MATCH(O36,'用友贴出原始数据-利润表'!$B$5:$AK$5,0)+1)</f>
        <v>12552.351696</v>
      </c>
      <c r="P51" s="220">
        <f t="shared" si="8"/>
        <v>944.41723200000001</v>
      </c>
      <c r="Q51" s="196">
        <f>INDEX('用友贴出原始数据-利润表'!$A$5:$AK$193,MATCH($A$51&amp;"调整额",'用友贴出原始数据-利润表'!$A$6:$A$193,0)+1,MATCH(Q36,'用友贴出原始数据-利润表'!$B$5:$AK$5,0)+1)</f>
        <v>-1809.5667120000001</v>
      </c>
      <c r="R51" s="196">
        <f>INDEX('用友贴出原始数据-利润表'!$A$5:$AK$193,MATCH($A$51&amp;"调整额",'用友贴出原始数据-利润表'!$A$6:$A$193,0)+1,MATCH(R36,'用友贴出原始数据-利润表'!$B$5:$AK$5,0)+1)</f>
        <v>2753.9839440000001</v>
      </c>
      <c r="S51" s="196">
        <f>INDEX('用友贴出原始数据-利润表'!$A$5:$AK$193,MATCH($A$51&amp;"调整额",'用友贴出原始数据-利润表'!$A$6:$A$193,0)+1,MATCH(S36,'用友贴出原始数据-利润表'!$B$5:$AK$5,0)+1)</f>
        <v>0</v>
      </c>
      <c r="T51" s="174">
        <f t="shared" si="9"/>
        <v>-3669.509376</v>
      </c>
      <c r="U51" s="196">
        <f>INDEX('用友贴出原始数据-利润表'!$A$5:$AK$193,MATCH($A$51&amp;"调整额",'用友贴出原始数据-利润表'!$A$6:$A$193,0)+1,MATCH(U36,'用友贴出原始数据-利润表'!$B$5:$AK$5,0)+1)</f>
        <v>0</v>
      </c>
      <c r="V51" s="196">
        <f>INDEX('用友贴出原始数据-利润表'!$A$5:$AK$193,MATCH($A$51&amp;"调整额",'用友贴出原始数据-利润表'!$A$6:$A$193,0)+1,MATCH(V36,'用友贴出原始数据-利润表'!$B$5:$AK$5,0)+1)</f>
        <v>-254.716992</v>
      </c>
      <c r="W51" s="196">
        <f>INDEX('用友贴出原始数据-利润表'!$A$5:$AK$193,MATCH($A$51&amp;"调整额",'用友贴出原始数据-利润表'!$A$6:$A$193,0)+1,MATCH(W36,'用友贴出原始数据-利润表'!$B$5:$AK$5,0)+1)</f>
        <v>-1884.226392</v>
      </c>
      <c r="X51" s="196">
        <f>INDEX('用友贴出原始数据-利润表'!$A$5:$AK$193,MATCH($A$51&amp;"调整额",'用友贴出原始数据-利润表'!$A$6:$A$193,0)+1,MATCH(X36,'用友贴出原始数据-利润表'!$B$5:$AK$5,0)+1)</f>
        <v>-1530.5659920000001</v>
      </c>
      <c r="Y51" s="196">
        <f>INDEX('用友贴出原始数据-利润表'!$A$5:$AK$193,MATCH($A$51&amp;"调整额",'用友贴出原始数据-利润表'!$A$6:$A$193,0)+1,MATCH(Y36,'用友贴出原始数据-利润表'!$B$5:$AK$5,0)+1)</f>
        <v>0</v>
      </c>
      <c r="Z51" s="196">
        <f>INDEX('用友贴出原始数据-利润表'!$A$5:$AK$193,MATCH($A$51&amp;"调整额",'用友贴出原始数据-利润表'!$A$6:$A$193,0)+1,MATCH(Z36,'用友贴出原始数据-利润表'!$B$5:$AK$5,0)+1)</f>
        <v>0</v>
      </c>
      <c r="AA51" s="196">
        <f>INDEX('用友贴出原始数据-利润表'!$A$5:$AK$193,MATCH($A$51&amp;"调整额",'用友贴出原始数据-利润表'!$A$6:$A$193,0)+1,MATCH(AA36,'用友贴出原始数据-利润表'!$B$5:$AK$5,0)+1)</f>
        <v>0</v>
      </c>
      <c r="AB51" s="196">
        <f>INDEX('用友贴出原始数据-利润表'!$A$5:$AK$193,MATCH($A$51&amp;"调整额",'用友贴出原始数据-利润表'!$A$6:$A$193,0)+1,MATCH(AB36,'用友贴出原始数据-利润表'!$B$5:$AK$5,0)+1)</f>
        <v>0</v>
      </c>
    </row>
    <row r="52" spans="1:29" ht="14.25">
      <c r="A52" s="189" t="s">
        <v>45</v>
      </c>
      <c r="B52" s="293">
        <f>C52+D52+E52+G52+K52+P52+T52</f>
        <v>1159491.6314250005</v>
      </c>
      <c r="C52" s="195">
        <f>-2238382.5426-20290.98</f>
        <v>-2258673.5225999998</v>
      </c>
      <c r="D52" s="196">
        <f>INDEX('用友贴出原始数据-利润表'!$A$5:$AK$193,MATCH($A52&amp;"调整额",'用友贴出原始数据-利润表'!$A$6:$A$193,0)+1,MATCH($D$36,'用友贴出原始数据-利润表'!$B$5:$AK$5,0)+1)+S52+AA52+AB52+F52</f>
        <v>59656.773174999995</v>
      </c>
      <c r="E52" s="240">
        <f>INDEX('用友贴出原始数据-利润表'!$A$5:$AK$193,MATCH(A52&amp;"调整额",'用友贴出原始数据-利润表'!$A$6:$A$193,0)+1,MATCH($E$36,'用友贴出原始数据-利润表'!$B$5:$AK$5,0)+1)+INDEX('用友贴出原始数据-利润表'!$A$5:$AK$193,MATCH(A52&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1465574.81565</v>
      </c>
      <c r="F52" s="196">
        <f>INDEX('用友贴出原始数据-利润表'!$A$5:$AK$193,MATCH($A$52&amp;"调整额",'用友贴出原始数据-利润表'!$A$6:$A$193,0)+1,MATCH(F36,'用友贴出原始数据-利润表'!$B$5:$AK$5,0)+1)</f>
        <v>-128946.8422</v>
      </c>
      <c r="G52" s="180">
        <f t="shared" si="6"/>
        <v>-145766.00657500001</v>
      </c>
      <c r="H52" s="196">
        <f>INDEX('用友贴出原始数据-利润表'!$A$5:$AK$193,MATCH($A$52&amp;"调整额",'用友贴出原始数据-利润表'!$A$6:$A$193,0)+1,MATCH(H36,'用友贴出原始数据-利润表'!$B$5:$AK$5,0)+1)</f>
        <v>-24865.75</v>
      </c>
      <c r="I52" s="196">
        <f>INDEX('用友贴出原始数据-利润表'!$A$5:$AK$193,MATCH($A$52&amp;"调整额",'用友贴出原始数据-利润表'!$A$6:$A$193,0)+1,MATCH(I36,'用友贴出原始数据-利润表'!$B$5:$AK$5,0)+1)</f>
        <v>34554.867375000002</v>
      </c>
      <c r="J52" s="196">
        <f>INDEX('用友贴出原始数据-利润表'!$A$5:$AK$193,MATCH($A$52&amp;"调整额",'用友贴出原始数据-利润表'!$A$6:$A$193,0)+1,MATCH(J36,'用友贴出原始数据-利润表'!$B$5:$AK$5,0)+1)</f>
        <v>-155455.12395000001</v>
      </c>
      <c r="K52" s="180">
        <f t="shared" si="7"/>
        <v>1128848.0595750001</v>
      </c>
      <c r="L52" s="196">
        <f>INDEX('用友贴出原始数据-利润表'!$A$5:$AK$193,MATCH($A$52&amp;"调整额",'用友贴出原始数据-利润表'!$A$6:$A$193,0)+1,MATCH(L36,'用友贴出原始数据-利润表'!$B$5:$AK$5,0)+1)</f>
        <v>-14917.540924999999</v>
      </c>
      <c r="M52" s="196">
        <f>INDEX('用友贴出原始数据-利润表'!$A$5:$AK$193,MATCH($A$52&amp;"调整额",'用友贴出原始数据-利润表'!$A$6:$A$193,0)+1,MATCH(M36,'用友贴出原始数据-利润表'!$B$5:$AK$5,0)+1)</f>
        <v>-46646.1702</v>
      </c>
      <c r="N52" s="196">
        <f>INDEX('用友贴出原始数据-利润表'!$A$5:$AK$193,MATCH($A$52&amp;"调整额",'用友贴出原始数据-利润表'!$A$6:$A$193,0)+1,MATCH(N36,'用友贴出原始数据-利润表'!$B$5:$AK$5,0)+1)</f>
        <v>1159902.5825499999</v>
      </c>
      <c r="O52" s="196">
        <f>INDEX('用友贴出原始数据-利润表'!$A$5:$AK$193,MATCH($A$52&amp;"调整额",'用友贴出原始数据-利润表'!$A$6:$A$193,0)+1,MATCH(O36,'用友贴出原始数据-利润表'!$B$5:$AK$5,0)+1)</f>
        <v>30509.188150000002</v>
      </c>
      <c r="P52" s="220">
        <f t="shared" ref="P52:P62" si="10">Q52+R52</f>
        <v>886345.45860000001</v>
      </c>
      <c r="Q52" s="196">
        <f>INDEX('用友贴出原始数据-利润表'!$A$5:$AK$193,MATCH($A$52&amp;"调整额",'用友贴出原始数据-利润表'!$A$6:$A$193,0)+1,MATCH(Q36,'用友贴出原始数据-利润表'!$B$5:$AK$5,0)+1)</f>
        <v>879651.74762499996</v>
      </c>
      <c r="R52" s="196">
        <f>INDEX('用友贴出原始数据-利润表'!$A$5:$AK$193,MATCH($A$52&amp;"调整额",'用友贴出原始数据-利润表'!$A$6:$A$193,0)+1,MATCH(R36,'用友贴出原始数据-利润表'!$B$5:$AK$5,0)+1)</f>
        <v>6693.710975</v>
      </c>
      <c r="S52" s="196">
        <f>INDEX('用友贴出原始数据-利润表'!$A$5:$AK$193,MATCH($A$52&amp;"调整额",'用友贴出原始数据-利润表'!$A$6:$A$193,0)+1,MATCH(S36,'用友贴出原始数据-利润表'!$B$5:$AK$5,0)+1)</f>
        <v>0</v>
      </c>
      <c r="T52" s="174">
        <f t="shared" si="9"/>
        <v>23506.053599999999</v>
      </c>
      <c r="U52" s="196">
        <f>INDEX('用友贴出原始数据-利润表'!$A$5:$AK$193,MATCH($A$52&amp;"调整额",'用友贴出原始数据-利润表'!$A$6:$A$193,0)+1,MATCH(U36,'用友贴出原始数据-利润表'!$B$5:$AK$5,0)+1)</f>
        <v>15460</v>
      </c>
      <c r="V52" s="196">
        <f>INDEX('用友贴出原始数据-利润表'!$A$5:$AK$193,MATCH($A$52&amp;"调整额",'用友贴出原始数据-利润表'!$A$6:$A$193,0)+1,MATCH(V36,'用友贴出原始数据-利润表'!$B$5:$AK$5,0)+1)</f>
        <v>-619.10379999999998</v>
      </c>
      <c r="W52" s="196">
        <f>INDEX('用友贴出原始数据-利润表'!$A$5:$AK$193,MATCH($A$52&amp;"调整额",'用友贴出原始数据-利润表'!$A$6:$A$193,0)+1,MATCH(W36,'用友贴出原始数据-利润表'!$B$5:$AK$5,0)+1)</f>
        <v>12385.283074999999</v>
      </c>
      <c r="X52" s="196">
        <f>INDEX('用友贴出原始数据-利润表'!$A$5:$AK$193,MATCH($A$52&amp;"调整额",'用友贴出原始数据-利润表'!$A$6:$A$193,0)+1,MATCH(X36,'用友贴出原始数据-利润表'!$B$5:$AK$5,0)+1)</f>
        <v>-3720.1256749999998</v>
      </c>
      <c r="Y52" s="196">
        <f>INDEX('用友贴出原始数据-利润表'!$A$5:$AK$193,MATCH($A$52&amp;"调整额",'用友贴出原始数据-利润表'!$A$6:$A$193,0)+1,MATCH(Y36,'用友贴出原始数据-利润表'!$B$5:$AK$5,0)+1)</f>
        <v>0</v>
      </c>
      <c r="Z52" s="196">
        <f>INDEX('用友贴出原始数据-利润表'!$A$5:$AK$193,MATCH($A$52&amp;"调整额",'用友贴出原始数据-利润表'!$A$6:$A$193,0)+1,MATCH(Z36,'用友贴出原始数据-利润表'!$B$5:$AK$5,0)+1)</f>
        <v>0</v>
      </c>
      <c r="AA52" s="196">
        <f>INDEX('用友贴出原始数据-利润表'!$A$5:$AK$193,MATCH($A$52&amp;"调整额",'用友贴出原始数据-利润表'!$A$6:$A$193,0)+1,MATCH(AA36,'用友贴出原始数据-利润表'!$B$5:$AK$5,0)+1)</f>
        <v>0</v>
      </c>
      <c r="AB52" s="196">
        <f>INDEX('用友贴出原始数据-利润表'!$A$5:$AK$193,MATCH($A$52&amp;"调整额",'用友贴出原始数据-利润表'!$A$6:$A$193,0)+1,MATCH(AB36,'用友贴出原始数据-利润表'!$B$5:$AK$5,0)+1)</f>
        <v>54653.4</v>
      </c>
      <c r="AC52" s="224"/>
    </row>
    <row r="53" spans="1:29" ht="14.25">
      <c r="A53" s="189" t="s">
        <v>46</v>
      </c>
      <c r="B53" s="191">
        <f t="shared" si="5"/>
        <v>0</v>
      </c>
      <c r="C53" s="192">
        <v>0</v>
      </c>
      <c r="D53" s="193">
        <f>INDEX('用友贴出原始数据-利润表'!$A$5:$AK$193,MATCH($A53&amp;"调整额",'用友贴出原始数据-利润表'!$A$6:$A$193,0)+1,MATCH($D$36,'用友贴出原始数据-利润表'!$B$5:$AK$5,0)+1)+S53+AA53+AB53+F53</f>
        <v>0</v>
      </c>
      <c r="E53" s="185">
        <f>INDEX('用友贴出原始数据-利润表'!$A$5:$AK$193,MATCH(A53&amp;"调整额",'用友贴出原始数据-利润表'!$A$6:$A$193,0)+1,MATCH($E$36,'用友贴出原始数据-利润表'!$B$5:$AK$5,0)+1)+INDEX('用友贴出原始数据-利润表'!$A$5:$AK$193,MATCH(A53&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3" s="193">
        <f>INDEX('用友贴出原始数据-利润表'!$A$5:$AK$193,MATCH($A$53&amp;"调整额",'用友贴出原始数据-利润表'!$A$6:$A$193,0)+1,MATCH(F36,'用友贴出原始数据-利润表'!$B$5:$AK$5,0)+1)</f>
        <v>0</v>
      </c>
      <c r="G53" s="180">
        <f>H53+I53+J53</f>
        <v>0</v>
      </c>
      <c r="H53" s="193">
        <f>INDEX('用友贴出原始数据-利润表'!$A$5:$AK$193,MATCH($A$53&amp;"调整额",'用友贴出原始数据-利润表'!$A$6:$A$193,0)+1,MATCH(H36,'用友贴出原始数据-利润表'!$B$5:$AK$5,0)+1)</f>
        <v>0</v>
      </c>
      <c r="I53" s="193">
        <f>INDEX('用友贴出原始数据-利润表'!$A$5:$AK$193,MATCH($A$53&amp;"调整额",'用友贴出原始数据-利润表'!$A$6:$A$193,0)+1,MATCH(I36,'用友贴出原始数据-利润表'!$B$5:$AK$5,0)+1)</f>
        <v>0</v>
      </c>
      <c r="J53" s="193">
        <f>INDEX('用友贴出原始数据-利润表'!$A$5:$AK$193,MATCH($A$53&amp;"调整额",'用友贴出原始数据-利润表'!$A$6:$A$193,0)+1,MATCH(J36,'用友贴出原始数据-利润表'!$B$5:$AK$5,0)+1)</f>
        <v>0</v>
      </c>
      <c r="K53" s="180">
        <f t="shared" si="7"/>
        <v>0</v>
      </c>
      <c r="L53" s="193">
        <f>INDEX('用友贴出原始数据-利润表'!$A$5:$AK$193,MATCH($A$53&amp;"调整额",'用友贴出原始数据-利润表'!$A$6:$A$193,0)+1,MATCH(L36,'用友贴出原始数据-利润表'!$B$5:$AK$5,0)+1)</f>
        <v>0</v>
      </c>
      <c r="M53" s="193">
        <f>INDEX('用友贴出原始数据-利润表'!$A$5:$AK$193,MATCH($A$53&amp;"调整额",'用友贴出原始数据-利润表'!$A$6:$A$193,0)+1,MATCH(M36,'用友贴出原始数据-利润表'!$B$5:$AK$5,0)+1)</f>
        <v>0</v>
      </c>
      <c r="N53" s="193">
        <f>INDEX('用友贴出原始数据-利润表'!$A$5:$AK$193,MATCH($A$53&amp;"调整额",'用友贴出原始数据-利润表'!$A$6:$A$193,0)+1,MATCH(N36,'用友贴出原始数据-利润表'!$B$5:$AK$5,0)+1)</f>
        <v>0</v>
      </c>
      <c r="O53" s="193">
        <f>INDEX('用友贴出原始数据-利润表'!$A$5:$AK$193,MATCH($A$53&amp;"调整额",'用友贴出原始数据-利润表'!$A$6:$A$193,0)+1,MATCH(O36,'用友贴出原始数据-利润表'!$B$5:$AK$5,0)+1)</f>
        <v>0</v>
      </c>
      <c r="P53" s="219">
        <f t="shared" si="10"/>
        <v>0</v>
      </c>
      <c r="Q53" s="193">
        <f>INDEX('用友贴出原始数据-利润表'!$A$5:$AK$193,MATCH($A$53&amp;"调整额",'用友贴出原始数据-利润表'!$A$6:$A$193,0)+1,MATCH(Q36,'用友贴出原始数据-利润表'!$B$5:$AK$5,0)+1)</f>
        <v>0</v>
      </c>
      <c r="R53" s="193">
        <f>INDEX('用友贴出原始数据-利润表'!$A$5:$AK$193,MATCH($A$53&amp;"调整额",'用友贴出原始数据-利润表'!$A$6:$A$193,0)+1,MATCH(R36,'用友贴出原始数据-利润表'!$B$5:$AK$5,0)+1)</f>
        <v>0</v>
      </c>
      <c r="S53" s="193">
        <f>INDEX('用友贴出原始数据-利润表'!$A$5:$AK$193,MATCH($A$53&amp;"调整额",'用友贴出原始数据-利润表'!$A$6:$A$193,0)+1,MATCH(S36,'用友贴出原始数据-利润表'!$B$5:$AK$5,0)+1)</f>
        <v>0</v>
      </c>
      <c r="T53" s="174">
        <f t="shared" si="9"/>
        <v>0</v>
      </c>
      <c r="U53" s="193">
        <f>INDEX('用友贴出原始数据-利润表'!$A$5:$AK$193,MATCH($A$53&amp;"调整额",'用友贴出原始数据-利润表'!$A$6:$A$193,0)+1,MATCH(U36,'用友贴出原始数据-利润表'!$B$5:$AK$5,0)+1)</f>
        <v>0</v>
      </c>
      <c r="V53" s="193">
        <f>INDEX('用友贴出原始数据-利润表'!$A$5:$AK$193,MATCH($A$53&amp;"调整额",'用友贴出原始数据-利润表'!$A$6:$A$193,0)+1,MATCH(V36,'用友贴出原始数据-利润表'!$B$5:$AK$5,0)+1)</f>
        <v>0</v>
      </c>
      <c r="W53" s="193">
        <f>INDEX('用友贴出原始数据-利润表'!$A$5:$AK$193,MATCH($A$53&amp;"调整额",'用友贴出原始数据-利润表'!$A$6:$A$193,0)+1,MATCH(W36,'用友贴出原始数据-利润表'!$B$5:$AK$5,0)+1)</f>
        <v>0</v>
      </c>
      <c r="X53" s="193">
        <f>INDEX('用友贴出原始数据-利润表'!$A$5:$AK$193,MATCH($A$53&amp;"调整额",'用友贴出原始数据-利润表'!$A$6:$A$193,0)+1,MATCH(X36,'用友贴出原始数据-利润表'!$B$5:$AK$5,0)+1)</f>
        <v>0</v>
      </c>
      <c r="Y53" s="193">
        <f>INDEX('用友贴出原始数据-利润表'!$A$5:$AK$193,MATCH($A$53&amp;"调整额",'用友贴出原始数据-利润表'!$A$6:$A$193,0)+1,MATCH(Y36,'用友贴出原始数据-利润表'!$B$5:$AK$5,0)+1)</f>
        <v>0</v>
      </c>
      <c r="Z53" s="193">
        <f>INDEX('用友贴出原始数据-利润表'!$A$5:$AK$193,MATCH($A$53&amp;"调整额",'用友贴出原始数据-利润表'!$A$6:$A$193,0)+1,MATCH(Z36,'用友贴出原始数据-利润表'!$B$5:$AK$5,0)+1)</f>
        <v>0</v>
      </c>
      <c r="AA53" s="193">
        <f>INDEX('用友贴出原始数据-利润表'!$A$5:$AK$193,MATCH($A$53&amp;"调整额",'用友贴出原始数据-利润表'!$A$6:$A$193,0)+1,MATCH(AA36,'用友贴出原始数据-利润表'!$B$5:$AK$5,0)+1)</f>
        <v>0</v>
      </c>
      <c r="AB53" s="193">
        <f>INDEX('用友贴出原始数据-利润表'!$A$5:$AK$193,MATCH($A$53&amp;"调整额",'用友贴出原始数据-利润表'!$A$6:$A$193,0)+1,MATCH(AB36,'用友贴出原始数据-利润表'!$B$5:$AK$5,0)+1)</f>
        <v>0</v>
      </c>
    </row>
    <row r="54" spans="1:29" ht="14.25">
      <c r="A54" s="189" t="s">
        <v>73</v>
      </c>
      <c r="B54" s="194">
        <f t="shared" si="5"/>
        <v>0</v>
      </c>
      <c r="C54" s="195">
        <v>0</v>
      </c>
      <c r="D54" s="196">
        <f>INDEX('用友贴出原始数据-利润表'!$A$5:$AK$193,MATCH($A54&amp;"调整额",'用友贴出原始数据-利润表'!$A$6:$A$193,0)+1,MATCH($D$36,'用友贴出原始数据-利润表'!$B$5:$AK$5,0)+1)+S54+AA54+AB54+F54</f>
        <v>0</v>
      </c>
      <c r="E54" s="185">
        <f>INDEX('用友贴出原始数据-利润表'!$A$5:$AK$193,MATCH(A54&amp;"调整额",'用友贴出原始数据-利润表'!$A$6:$A$193,0)+1,MATCH($E$36,'用友贴出原始数据-利润表'!$B$5:$AK$5,0)+1)+INDEX('用友贴出原始数据-利润表'!$A$5:$AK$193,MATCH(A54&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4" s="196">
        <f>INDEX('用友贴出原始数据-利润表'!$A$5:$AK$193,MATCH($A$54&amp;"调整额",'用友贴出原始数据-利润表'!$A$6:$A$193,0)+1,MATCH(F36,'用友贴出原始数据-利润表'!$B$5:$AK$5,0)+1)</f>
        <v>0</v>
      </c>
      <c r="G54" s="180">
        <f t="shared" si="6"/>
        <v>0</v>
      </c>
      <c r="H54" s="196">
        <f>INDEX('用友贴出原始数据-利润表'!$A$5:$AK$193,MATCH($A$54&amp;"调整额",'用友贴出原始数据-利润表'!$A$6:$A$193,0)+1,MATCH(H36,'用友贴出原始数据-利润表'!$B$5:$AK$5,0)+1)</f>
        <v>0</v>
      </c>
      <c r="I54" s="196">
        <f>INDEX('用友贴出原始数据-利润表'!$A$5:$AK$193,MATCH($A$54&amp;"调整额",'用友贴出原始数据-利润表'!$A$6:$A$193,0)+1,MATCH(I36,'用友贴出原始数据-利润表'!$B$5:$AK$5,0)+1)</f>
        <v>0</v>
      </c>
      <c r="J54" s="196">
        <f>INDEX('用友贴出原始数据-利润表'!$A$5:$AK$193,MATCH($A$54&amp;"调整额",'用友贴出原始数据-利润表'!$A$6:$A$193,0)+1,MATCH(J36,'用友贴出原始数据-利润表'!$B$5:$AK$5,0)+1)</f>
        <v>0</v>
      </c>
      <c r="K54" s="180">
        <f t="shared" si="7"/>
        <v>0</v>
      </c>
      <c r="L54" s="196">
        <f>INDEX('用友贴出原始数据-利润表'!$A$5:$AK$193,MATCH($A$54&amp;"调整额",'用友贴出原始数据-利润表'!$A$6:$A$193,0)+1,MATCH(L36,'用友贴出原始数据-利润表'!$B$5:$AK$5,0)+1)</f>
        <v>0</v>
      </c>
      <c r="M54" s="196">
        <f>INDEX('用友贴出原始数据-利润表'!$A$5:$AK$193,MATCH($A$54&amp;"调整额",'用友贴出原始数据-利润表'!$A$6:$A$193,0)+1,MATCH(M36,'用友贴出原始数据-利润表'!$B$5:$AK$5,0)+1)</f>
        <v>0</v>
      </c>
      <c r="N54" s="196">
        <f>INDEX('用友贴出原始数据-利润表'!$A$5:$AK$193,MATCH($A$54&amp;"调整额",'用友贴出原始数据-利润表'!$A$6:$A$193,0)+1,MATCH(N36,'用友贴出原始数据-利润表'!$B$5:$AK$5,0)+1)</f>
        <v>0</v>
      </c>
      <c r="O54" s="196">
        <f>INDEX('用友贴出原始数据-利润表'!$A$5:$AK$193,MATCH($A$54&amp;"调整额",'用友贴出原始数据-利润表'!$A$6:$A$193,0)+1,MATCH(O36,'用友贴出原始数据-利润表'!$B$5:$AK$5,0)+1)</f>
        <v>0</v>
      </c>
      <c r="P54" s="220">
        <f t="shared" si="10"/>
        <v>0</v>
      </c>
      <c r="Q54" s="196">
        <f>INDEX('用友贴出原始数据-利润表'!$A$5:$AK$193,MATCH($A$54&amp;"调整额",'用友贴出原始数据-利润表'!$A$6:$A$193,0)+1,MATCH(Q36,'用友贴出原始数据-利润表'!$B$5:$AK$5,0)+1)</f>
        <v>0</v>
      </c>
      <c r="R54" s="196">
        <f>INDEX('用友贴出原始数据-利润表'!$A$5:$AK$193,MATCH($A$54&amp;"调整额",'用友贴出原始数据-利润表'!$A$6:$A$193,0)+1,MATCH(R36,'用友贴出原始数据-利润表'!$B$5:$AK$5,0)+1)</f>
        <v>0</v>
      </c>
      <c r="S54" s="196">
        <f>INDEX('用友贴出原始数据-利润表'!$A$5:$AK$193,MATCH($A$54&amp;"调整额",'用友贴出原始数据-利润表'!$A$6:$A$193,0)+1,MATCH(S36,'用友贴出原始数据-利润表'!$B$5:$AK$5,0)+1)</f>
        <v>0</v>
      </c>
      <c r="T54" s="174">
        <f t="shared" si="9"/>
        <v>0</v>
      </c>
      <c r="U54" s="196">
        <f>INDEX('用友贴出原始数据-利润表'!$A$5:$AK$193,MATCH($A$54&amp;"调整额",'用友贴出原始数据-利润表'!$A$6:$A$193,0)+1,MATCH(U36,'用友贴出原始数据-利润表'!$B$5:$AK$5,0)+1)</f>
        <v>0</v>
      </c>
      <c r="V54" s="196">
        <f>INDEX('用友贴出原始数据-利润表'!$A$5:$AK$193,MATCH($A$54&amp;"调整额",'用友贴出原始数据-利润表'!$A$6:$A$193,0)+1,MATCH(V36,'用友贴出原始数据-利润表'!$B$5:$AK$5,0)+1)</f>
        <v>0</v>
      </c>
      <c r="W54" s="196">
        <f>INDEX('用友贴出原始数据-利润表'!$A$5:$AK$193,MATCH($A$54&amp;"调整额",'用友贴出原始数据-利润表'!$A$6:$A$193,0)+1,MATCH(W36,'用友贴出原始数据-利润表'!$B$5:$AK$5,0)+1)</f>
        <v>0</v>
      </c>
      <c r="X54" s="196">
        <f>INDEX('用友贴出原始数据-利润表'!$A$5:$AK$193,MATCH($A$54&amp;"调整额",'用友贴出原始数据-利润表'!$A$6:$A$193,0)+1,MATCH(X36,'用友贴出原始数据-利润表'!$B$5:$AK$5,0)+1)</f>
        <v>0</v>
      </c>
      <c r="Y54" s="196">
        <f>INDEX('用友贴出原始数据-利润表'!$A$5:$AK$193,MATCH($A$54&amp;"调整额",'用友贴出原始数据-利润表'!$A$6:$A$193,0)+1,MATCH(Y36,'用友贴出原始数据-利润表'!$B$5:$AK$5,0)+1)</f>
        <v>0</v>
      </c>
      <c r="Z54" s="196">
        <f>INDEX('用友贴出原始数据-利润表'!$A$5:$AK$193,MATCH($A$54&amp;"调整额",'用友贴出原始数据-利润表'!$A$6:$A$193,0)+1,MATCH(Z36,'用友贴出原始数据-利润表'!$B$5:$AK$5,0)+1)</f>
        <v>0</v>
      </c>
      <c r="AA54" s="196">
        <f>INDEX('用友贴出原始数据-利润表'!$A$5:$AK$193,MATCH($A$54&amp;"调整额",'用友贴出原始数据-利润表'!$A$6:$A$193,0)+1,MATCH(AA36,'用友贴出原始数据-利润表'!$B$5:$AK$5,0)+1)</f>
        <v>0</v>
      </c>
      <c r="AB54" s="196">
        <f>INDEX('用友贴出原始数据-利润表'!$A$5:$AK$193,MATCH($A$54&amp;"调整额",'用友贴出原始数据-利润表'!$A$6:$A$193,0)+1,MATCH(AB36,'用友贴出原始数据-利润表'!$B$5:$AK$5,0)+1)</f>
        <v>0</v>
      </c>
    </row>
    <row r="55" spans="1:29" ht="14.25">
      <c r="A55" s="197" t="s">
        <v>74</v>
      </c>
      <c r="B55" s="199">
        <f>C55+D55+E55+G55+K55+P55+T55</f>
        <v>282757429.86303598</v>
      </c>
      <c r="C55" s="200">
        <f>C37-C50</f>
        <v>-61478501.243631996</v>
      </c>
      <c r="D55" s="198">
        <f>D37-D50</f>
        <v>13278271.113064999</v>
      </c>
      <c r="E55" s="200">
        <f>E37-E50</f>
        <v>14356606.69170467</v>
      </c>
      <c r="F55" s="201">
        <f>INDEX('用友贴出原始数据-利润表'!$A$5:$AK$193,MATCH($A$55&amp;"调整额",'用友贴出原始数据-利润表'!$A$6:$A$193,0)+1,MATCH(F36,'用友贴出原始数据-利润表'!$B$5:$AK$5,0)+1)</f>
        <v>2795874.9066479998</v>
      </c>
      <c r="G55" s="180">
        <f t="shared" si="6"/>
        <v>265394785.322364</v>
      </c>
      <c r="H55" s="201">
        <f>INDEX('用友贴出原始数据-利润表'!$A$5:$AK$193,MATCH($A$55&amp;"调整额",'用友贴出原始数据-利润表'!$A$6:$A$193,0)+1,MATCH(H36,'用友贴出原始数据-利润表'!$B$5:$AK$5,0)+1)</f>
        <v>269862959.46333301</v>
      </c>
      <c r="I55" s="201">
        <f>INDEX('用友贴出原始数据-利润表'!$A$5:$AK$193,MATCH($A$55&amp;"调整额",'用友贴出原始数据-利润表'!$A$6:$A$193,0)+1,MATCH(I36,'用友贴出原始数据-利润表'!$B$5:$AK$5,0)+1)</f>
        <v>-176068.47709500001</v>
      </c>
      <c r="J55" s="201">
        <f>INDEX('用友贴出原始数据-利润表'!$A$5:$AK$193,MATCH($A$55&amp;"调整额",'用友贴出原始数据-利润表'!$A$6:$A$193,0)+1,MATCH(J36,'用友贴出原始数据-利润表'!$B$5:$AK$5,0)+1)</f>
        <v>-4292105.6638740003</v>
      </c>
      <c r="K55" s="180">
        <f t="shared" si="7"/>
        <v>1974736.559590267</v>
      </c>
      <c r="L55" s="201">
        <f>INDEX('用友贴出原始数据-利润表'!$A$5:$AK$193,MATCH($A$55&amp;"调整额",'用友贴出原始数据-利润表'!$A$6:$A$193,0)+1,MATCH(L36,'用友贴出原始数据-利润表'!$B$5:$AK$5,0)+1)</f>
        <v>19199928.794143599</v>
      </c>
      <c r="M55" s="201">
        <f>INDEX('用友贴出原始数据-利润表'!$A$5:$AK$193,MATCH($A$55&amp;"调整额",'用友贴出原始数据-利润表'!$A$6:$A$193,0)+1,MATCH(M36,'用友贴出原始数据-利润表'!$B$5:$AK$5,0)+1)</f>
        <v>-2599657.7026320002</v>
      </c>
      <c r="N55" s="201">
        <f>INDEX('用友贴出原始数据-利润表'!$A$5:$AK$193,MATCH($A$55&amp;"调整额",'用友贴出原始数据-利润表'!$A$6:$A$193,0)+1,MATCH(N36,'用友贴出原始数据-利润表'!$B$5:$AK$5,0)+1)</f>
        <v>-2352008.1120753302</v>
      </c>
      <c r="O55" s="201">
        <f>INDEX('用友贴出原始数据-利润表'!$A$5:$AK$193,MATCH($A$55&amp;"调整额",'用友贴出原始数据-利润表'!$A$6:$A$193,0)+1,MATCH(O36,'用友贴出原始数据-利润表'!$B$5:$AK$5,0)+1)</f>
        <v>-12273526.419846</v>
      </c>
      <c r="P55" s="220">
        <f t="shared" si="10"/>
        <v>49761022.044167995</v>
      </c>
      <c r="Q55" s="201">
        <f>INDEX('用友贴出原始数据-利润表'!$A$5:$AK$193,MATCH($A$55&amp;"调整额",'用友贴出原始数据-利润表'!$A$6:$A$193,0)+1,MATCH(Q36,'用友贴出原始数据-利润表'!$B$5:$AK$5,0)+1)</f>
        <v>49387971.969086997</v>
      </c>
      <c r="R55" s="201">
        <f>INDEX('用友贴出原始数据-利润表'!$A$5:$AK$193,MATCH($A$55&amp;"调整额",'用友贴出原始数据-利润表'!$A$6:$A$193,0)+1,MATCH(R36,'用友贴出原始数据-利润表'!$B$5:$AK$5,0)+1)</f>
        <v>373050.07508099999</v>
      </c>
      <c r="S55" s="201">
        <f>INDEX('用友贴出原始数据-利润表'!$A$5:$AK$193,MATCH($A$55&amp;"调整额",'用友贴出原始数据-利润表'!$A$6:$A$193,0)+1,MATCH(S36,'用友贴出原始数据-利润表'!$B$5:$AK$5,0)+1)</f>
        <v>0</v>
      </c>
      <c r="T55" s="174">
        <f t="shared" si="9"/>
        <v>-529490.62422400003</v>
      </c>
      <c r="U55" s="201">
        <f>INDEX('用友贴出原始数据-利润表'!$A$5:$AK$193,MATCH($A$55&amp;"调整额",'用友贴出原始数据-利润表'!$A$6:$A$193,0)+1,MATCH(U36,'用友贴出原始数据-利润表'!$B$5:$AK$5,0)+1)</f>
        <v>-15460</v>
      </c>
      <c r="V55" s="201">
        <f>INDEX('用友贴出原始数据-利润表'!$A$5:$AK$193,MATCH($A$55&amp;"调整额",'用友贴出原始数据-利润表'!$A$6:$A$193,0)+1,MATCH(V36,'用友贴出原始数据-利润表'!$B$5:$AK$5,0)+1)</f>
        <v>-34503.539208000002</v>
      </c>
      <c r="W55" s="201">
        <f>INDEX('用友贴出原始数据-利润表'!$A$5:$AK$193,MATCH($A$55&amp;"调整额",'用友贴出原始数据-利润表'!$A$6:$A$193,0)+1,MATCH(W36,'用友贴出原始数据-利润表'!$B$5:$AK$5,0)+1)</f>
        <v>-272199.16668299999</v>
      </c>
      <c r="X55" s="201">
        <f>INDEX('用友贴出原始数据-利润表'!$A$5:$AK$193,MATCH($A$55&amp;"调整额",'用友贴出原始数据-利润表'!$A$6:$A$193,0)+1,MATCH(X36,'用友贴出原始数据-利润表'!$B$5:$AK$5,0)+1)</f>
        <v>-207327.91833300001</v>
      </c>
      <c r="Y55" s="201">
        <f>INDEX('用友贴出原始数据-利润表'!$A$5:$AK$193,MATCH($A$55&amp;"调整额",'用友贴出原始数据-利润表'!$A$6:$A$193,0)+1,MATCH(Y36,'用友贴出原始数据-利润表'!$B$5:$AK$5,0)+1)</f>
        <v>0</v>
      </c>
      <c r="Z55" s="201">
        <f>INDEX('用友贴出原始数据-利润表'!$A$5:$AK$193,MATCH($A$55&amp;"调整额",'用友贴出原始数据-利润表'!$A$6:$A$193,0)+1,MATCH(Z36,'用友贴出原始数据-利润表'!$B$5:$AK$5,0)+1)</f>
        <v>0</v>
      </c>
      <c r="AA55" s="201">
        <f>INDEX('用友贴出原始数据-利润表'!$A$5:$AK$193,MATCH($A$55&amp;"调整额",'用友贴出原始数据-利润表'!$A$6:$A$193,0)+1,MATCH(AA36,'用友贴出原始数据-利润表'!$B$5:$AK$5,0)+1)</f>
        <v>0</v>
      </c>
      <c r="AB55" s="201">
        <f>INDEX('用友贴出原始数据-利润表'!$A$5:$AK$193,MATCH($A$55&amp;"调整额",'用友贴出原始数据-利润表'!$A$6:$A$193,0)+1,MATCH(AB36,'用友贴出原始数据-利润表'!$B$5:$AK$5,0)+1)</f>
        <v>-54653.4</v>
      </c>
    </row>
    <row r="56" spans="1:29" ht="14.25">
      <c r="A56" s="189" t="s">
        <v>49</v>
      </c>
      <c r="B56" s="202">
        <f t="shared" si="5"/>
        <v>0</v>
      </c>
      <c r="C56" s="203">
        <v>0</v>
      </c>
      <c r="D56" s="204">
        <f>INDEX('用友贴出原始数据-利润表'!$A$5:$AK$193,MATCH($A56&amp;"调整额",'用友贴出原始数据-利润表'!$A$6:$A$193,0)+1,MATCH($D$36,'用友贴出原始数据-利润表'!$B$5:$AK$5,0)+1)+S56+AA56+AB56+F56</f>
        <v>0</v>
      </c>
      <c r="E56" s="205">
        <f>INDEX('用友贴出原始数据-利润表'!$A$5:$AK$193,MATCH(A56&amp;"调整额",'用友贴出原始数据-利润表'!$A$6:$A$193,0)+1,MATCH($E$36,'用友贴出原始数据-利润表'!$B$5:$AK$5,0)+1)+INDEX('用友贴出原始数据-利润表'!$A$5:$AK$193,MATCH(A56&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6" s="204">
        <f>INDEX('用友贴出原始数据-利润表'!$A$5:$AK$193,MATCH($A$56&amp;"调整额",'用友贴出原始数据-利润表'!$A$6:$A$193,0)+1,MATCH(F36,'用友贴出原始数据-利润表'!$B$5:$AK$5,0)+1)</f>
        <v>0</v>
      </c>
      <c r="G56" s="180">
        <f t="shared" si="6"/>
        <v>0</v>
      </c>
      <c r="H56" s="204">
        <f>INDEX('用友贴出原始数据-利润表'!$A$5:$AK$193,MATCH($A$56&amp;"调整额",'用友贴出原始数据-利润表'!$A$6:$A$193,0)+1,MATCH(H36,'用友贴出原始数据-利润表'!$B$5:$AK$5,0)+1)</f>
        <v>0</v>
      </c>
      <c r="I56" s="204">
        <f>INDEX('用友贴出原始数据-利润表'!$A$5:$AK$193,MATCH($A$56&amp;"调整额",'用友贴出原始数据-利润表'!$A$6:$A$193,0)+1,MATCH(I36,'用友贴出原始数据-利润表'!$B$5:$AK$5,0)+1)</f>
        <v>0</v>
      </c>
      <c r="J56" s="204">
        <f>INDEX('用友贴出原始数据-利润表'!$A$5:$AK$193,MATCH($A$56&amp;"调整额",'用友贴出原始数据-利润表'!$A$6:$A$193,0)+1,MATCH(J36,'用友贴出原始数据-利润表'!$B$5:$AK$5,0)+1)</f>
        <v>0</v>
      </c>
      <c r="K56" s="180">
        <f t="shared" si="7"/>
        <v>0</v>
      </c>
      <c r="L56" s="204">
        <f>INDEX('用友贴出原始数据-利润表'!$A$5:$AK$193,MATCH($A$56&amp;"调整额",'用友贴出原始数据-利润表'!$A$6:$A$193,0)+1,MATCH(L36,'用友贴出原始数据-利润表'!$B$5:$AK$5,0)+1)</f>
        <v>0</v>
      </c>
      <c r="M56" s="204">
        <f>INDEX('用友贴出原始数据-利润表'!$A$5:$AK$193,MATCH($A$56&amp;"调整额",'用友贴出原始数据-利润表'!$A$6:$A$193,0)+1,MATCH(M36,'用友贴出原始数据-利润表'!$B$5:$AK$5,0)+1)</f>
        <v>0</v>
      </c>
      <c r="N56" s="204">
        <f>INDEX('用友贴出原始数据-利润表'!$A$5:$AK$193,MATCH($A$56&amp;"调整额",'用友贴出原始数据-利润表'!$A$6:$A$193,0)+1,MATCH(N36,'用友贴出原始数据-利润表'!$B$5:$AK$5,0)+1)</f>
        <v>0</v>
      </c>
      <c r="O56" s="204">
        <f>INDEX('用友贴出原始数据-利润表'!$A$5:$AK$193,MATCH($A$56&amp;"调整额",'用友贴出原始数据-利润表'!$A$6:$A$193,0)+1,MATCH(O36,'用友贴出原始数据-利润表'!$B$5:$AK$5,0)+1)</f>
        <v>0</v>
      </c>
      <c r="P56" s="221">
        <f t="shared" si="10"/>
        <v>0</v>
      </c>
      <c r="Q56" s="204">
        <f>INDEX('用友贴出原始数据-利润表'!$A$5:$AK$193,MATCH($A$56&amp;"调整额",'用友贴出原始数据-利润表'!$A$6:$A$193,0)+1,MATCH(Q36,'用友贴出原始数据-利润表'!$B$5:$AK$5,0)+1)</f>
        <v>0</v>
      </c>
      <c r="R56" s="204">
        <f>INDEX('用友贴出原始数据-利润表'!$A$5:$AK$193,MATCH($A$56&amp;"调整额",'用友贴出原始数据-利润表'!$A$6:$A$193,0)+1,MATCH(R36,'用友贴出原始数据-利润表'!$B$5:$AK$5,0)+1)</f>
        <v>0</v>
      </c>
      <c r="S56" s="204">
        <f>INDEX('用友贴出原始数据-利润表'!$A$5:$AK$193,MATCH($A$56&amp;"调整额",'用友贴出原始数据-利润表'!$A$6:$A$193,0)+1,MATCH(S36,'用友贴出原始数据-利润表'!$B$5:$AK$5,0)+1)</f>
        <v>0</v>
      </c>
      <c r="T56" s="174">
        <f t="shared" si="9"/>
        <v>0</v>
      </c>
      <c r="U56" s="204">
        <f>INDEX('用友贴出原始数据-利润表'!$A$5:$AK$193,MATCH($A$56&amp;"调整额",'用友贴出原始数据-利润表'!$A$6:$A$193,0)+1,MATCH(U36,'用友贴出原始数据-利润表'!$B$5:$AK$5,0)+1)</f>
        <v>0</v>
      </c>
      <c r="V56" s="204">
        <f>INDEX('用友贴出原始数据-利润表'!$A$5:$AK$193,MATCH($A$56&amp;"调整额",'用友贴出原始数据-利润表'!$A$6:$A$193,0)+1,MATCH(V36,'用友贴出原始数据-利润表'!$B$5:$AK$5,0)+1)</f>
        <v>0</v>
      </c>
      <c r="W56" s="204">
        <f>INDEX('用友贴出原始数据-利润表'!$A$5:$AK$193,MATCH($A$56&amp;"调整额",'用友贴出原始数据-利润表'!$A$6:$A$193,0)+1,MATCH(W36,'用友贴出原始数据-利润表'!$B$5:$AK$5,0)+1)</f>
        <v>0</v>
      </c>
      <c r="X56" s="204">
        <f>INDEX('用友贴出原始数据-利润表'!$A$5:$AK$193,MATCH($A$56&amp;"调整额",'用友贴出原始数据-利润表'!$A$6:$A$193,0)+1,MATCH(X36,'用友贴出原始数据-利润表'!$B$5:$AK$5,0)+1)</f>
        <v>0</v>
      </c>
      <c r="Y56" s="204">
        <f>INDEX('用友贴出原始数据-利润表'!$A$5:$AK$193,MATCH($A$56&amp;"调整额",'用友贴出原始数据-利润表'!$A$6:$A$193,0)+1,MATCH(Y36,'用友贴出原始数据-利润表'!$B$5:$AK$5,0)+1)</f>
        <v>0</v>
      </c>
      <c r="Z56" s="204">
        <f>INDEX('用友贴出原始数据-利润表'!$A$5:$AK$193,MATCH($A$56&amp;"调整额",'用友贴出原始数据-利润表'!$A$6:$A$193,0)+1,MATCH(Z36,'用友贴出原始数据-利润表'!$B$5:$AK$5,0)+1)</f>
        <v>0</v>
      </c>
      <c r="AA56" s="204">
        <f>INDEX('用友贴出原始数据-利润表'!$A$5:$AK$193,MATCH($A$56&amp;"调整额",'用友贴出原始数据-利润表'!$A$6:$A$193,0)+1,MATCH(AA36,'用友贴出原始数据-利润表'!$B$5:$AK$5,0)+1)</f>
        <v>0</v>
      </c>
      <c r="AB56" s="204">
        <f>INDEX('用友贴出原始数据-利润表'!$A$5:$AK$193,MATCH($A$56&amp;"调整额",'用友贴出原始数据-利润表'!$A$6:$A$193,0)+1,MATCH(AB36,'用友贴出原始数据-利润表'!$B$5:$AK$5,0)+1)</f>
        <v>0</v>
      </c>
    </row>
    <row r="57" spans="1:29" ht="14.25">
      <c r="A57" s="189" t="s">
        <v>50</v>
      </c>
      <c r="B57" s="194">
        <f t="shared" si="5"/>
        <v>0</v>
      </c>
      <c r="C57" s="195">
        <v>0</v>
      </c>
      <c r="D57" s="196">
        <f>INDEX('用友贴出原始数据-利润表'!$A$5:$AK$193,MATCH($A57&amp;"调整额",'用友贴出原始数据-利润表'!$A$6:$A$193,0)+1,MATCH($D$36,'用友贴出原始数据-利润表'!$B$5:$AK$5,0)+1)+S57+AA57+AB57+F57</f>
        <v>0</v>
      </c>
      <c r="E57" s="185">
        <f>INDEX('用友贴出原始数据-利润表'!$A$5:$AK$193,MATCH(A57&amp;"调整额",'用友贴出原始数据-利润表'!$A$6:$A$193,0)+1,MATCH($E$36,'用友贴出原始数据-利润表'!$B$5:$AK$5,0)+1)+INDEX('用友贴出原始数据-利润表'!$A$5:$AK$193,MATCH(A57&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7" s="196">
        <f>INDEX('用友贴出原始数据-利润表'!$A$5:$AK$193,MATCH($A$57&amp;"调整额",'用友贴出原始数据-利润表'!$A$6:$A$193,0)+1,MATCH(F36,'用友贴出原始数据-利润表'!$B$5:$AK$5,0)+1)</f>
        <v>0</v>
      </c>
      <c r="G57" s="180">
        <f t="shared" si="6"/>
        <v>0</v>
      </c>
      <c r="H57" s="196">
        <f>INDEX('用友贴出原始数据-利润表'!$A$5:$AK$193,MATCH($A$57&amp;"调整额",'用友贴出原始数据-利润表'!$A$6:$A$193,0)+1,MATCH(H36,'用友贴出原始数据-利润表'!$B$5:$AK$5,0)+1)</f>
        <v>0</v>
      </c>
      <c r="I57" s="196">
        <f>INDEX('用友贴出原始数据-利润表'!$A$5:$AK$193,MATCH($A$57&amp;"调整额",'用友贴出原始数据-利润表'!$A$6:$A$193,0)+1,MATCH(I36,'用友贴出原始数据-利润表'!$B$5:$AK$5,0)+1)</f>
        <v>0</v>
      </c>
      <c r="J57" s="196">
        <f>INDEX('用友贴出原始数据-利润表'!$A$5:$AK$193,MATCH($A$57&amp;"调整额",'用友贴出原始数据-利润表'!$A$6:$A$193,0)+1,MATCH(J36,'用友贴出原始数据-利润表'!$B$5:$AK$5,0)+1)</f>
        <v>0</v>
      </c>
      <c r="K57" s="180">
        <f t="shared" si="7"/>
        <v>0</v>
      </c>
      <c r="L57" s="196">
        <f>INDEX('用友贴出原始数据-利润表'!$A$5:$AK$193,MATCH($A$57&amp;"调整额",'用友贴出原始数据-利润表'!$A$6:$A$193,0)+1,MATCH(L36,'用友贴出原始数据-利润表'!$B$5:$AK$5,0)+1)</f>
        <v>0</v>
      </c>
      <c r="M57" s="196">
        <f>INDEX('用友贴出原始数据-利润表'!$A$5:$AK$193,MATCH($A$57&amp;"调整额",'用友贴出原始数据-利润表'!$A$6:$A$193,0)+1,MATCH(M36,'用友贴出原始数据-利润表'!$B$5:$AK$5,0)+1)</f>
        <v>0</v>
      </c>
      <c r="N57" s="196">
        <f>INDEX('用友贴出原始数据-利润表'!$A$5:$AK$193,MATCH($A$57&amp;"调整额",'用友贴出原始数据-利润表'!$A$6:$A$193,0)+1,MATCH(N36,'用友贴出原始数据-利润表'!$B$5:$AK$5,0)+1)</f>
        <v>0</v>
      </c>
      <c r="O57" s="196">
        <f>INDEX('用友贴出原始数据-利润表'!$A$5:$AK$193,MATCH($A$57&amp;"调整额",'用友贴出原始数据-利润表'!$A$6:$A$193,0)+1,MATCH(O36,'用友贴出原始数据-利润表'!$B$5:$AK$5,0)+1)</f>
        <v>0</v>
      </c>
      <c r="P57" s="220">
        <f t="shared" si="10"/>
        <v>0</v>
      </c>
      <c r="Q57" s="196">
        <f>INDEX('用友贴出原始数据-利润表'!$A$5:$AK$193,MATCH($A$57&amp;"调整额",'用友贴出原始数据-利润表'!$A$6:$A$193,0)+1,MATCH(Q36,'用友贴出原始数据-利润表'!$B$5:$AK$5,0)+1)</f>
        <v>0</v>
      </c>
      <c r="R57" s="196">
        <f>INDEX('用友贴出原始数据-利润表'!$A$5:$AK$193,MATCH($A$57&amp;"调整额",'用友贴出原始数据-利润表'!$A$6:$A$193,0)+1,MATCH(R36,'用友贴出原始数据-利润表'!$B$5:$AK$5,0)+1)</f>
        <v>0</v>
      </c>
      <c r="S57" s="196">
        <f>INDEX('用友贴出原始数据-利润表'!$A$5:$AK$193,MATCH($A$57&amp;"调整额",'用友贴出原始数据-利润表'!$A$6:$A$193,0)+1,MATCH(S36,'用友贴出原始数据-利润表'!$B$5:$AK$5,0)+1)</f>
        <v>0</v>
      </c>
      <c r="T57" s="174">
        <f t="shared" si="9"/>
        <v>0</v>
      </c>
      <c r="U57" s="196">
        <f>INDEX('用友贴出原始数据-利润表'!$A$5:$AK$193,MATCH($A$57&amp;"调整额",'用友贴出原始数据-利润表'!$A$6:$A$193,0)+1,MATCH(U36,'用友贴出原始数据-利润表'!$B$5:$AK$5,0)+1)</f>
        <v>0</v>
      </c>
      <c r="V57" s="196">
        <f>INDEX('用友贴出原始数据-利润表'!$A$5:$AK$193,MATCH($A$57&amp;"调整额",'用友贴出原始数据-利润表'!$A$6:$A$193,0)+1,MATCH(V36,'用友贴出原始数据-利润表'!$B$5:$AK$5,0)+1)</f>
        <v>0</v>
      </c>
      <c r="W57" s="196">
        <f>INDEX('用友贴出原始数据-利润表'!$A$5:$AK$193,MATCH($A$57&amp;"调整额",'用友贴出原始数据-利润表'!$A$6:$A$193,0)+1,MATCH(W36,'用友贴出原始数据-利润表'!$B$5:$AK$5,0)+1)</f>
        <v>0</v>
      </c>
      <c r="X57" s="196">
        <f>INDEX('用友贴出原始数据-利润表'!$A$5:$AK$193,MATCH($A$57&amp;"调整额",'用友贴出原始数据-利润表'!$A$6:$A$193,0)+1,MATCH(X36,'用友贴出原始数据-利润表'!$B$5:$AK$5,0)+1)</f>
        <v>0</v>
      </c>
      <c r="Y57" s="196">
        <f>INDEX('用友贴出原始数据-利润表'!$A$5:$AK$193,MATCH($A$57&amp;"调整额",'用友贴出原始数据-利润表'!$A$6:$A$193,0)+1,MATCH(Y36,'用友贴出原始数据-利润表'!$B$5:$AK$5,0)+1)</f>
        <v>0</v>
      </c>
      <c r="Z57" s="196">
        <f>INDEX('用友贴出原始数据-利润表'!$A$5:$AK$193,MATCH($A$57&amp;"调整额",'用友贴出原始数据-利润表'!$A$6:$A$193,0)+1,MATCH(Z36,'用友贴出原始数据-利润表'!$B$5:$AK$5,0)+1)</f>
        <v>0</v>
      </c>
      <c r="AA57" s="196">
        <f>INDEX('用友贴出原始数据-利润表'!$A$5:$AK$193,MATCH($A$57&amp;"调整额",'用友贴出原始数据-利润表'!$A$6:$A$193,0)+1,MATCH(AA36,'用友贴出原始数据-利润表'!$B$5:$AK$5,0)+1)</f>
        <v>0</v>
      </c>
      <c r="AB57" s="196">
        <f>INDEX('用友贴出原始数据-利润表'!$A$5:$AK$193,MATCH($A$57&amp;"调整额",'用友贴出原始数据-利润表'!$A$6:$A$193,0)+1,MATCH(AB36,'用友贴出原始数据-利润表'!$B$5:$AK$5,0)+1)</f>
        <v>0</v>
      </c>
    </row>
    <row r="58" spans="1:29" ht="14.25">
      <c r="A58" s="197" t="s">
        <v>75</v>
      </c>
      <c r="B58" s="206">
        <f>C58+D58+E58+G58+K58+P58+T58</f>
        <v>282757429.86303598</v>
      </c>
      <c r="C58" s="207">
        <f>C37-C50</f>
        <v>-61478501.243631996</v>
      </c>
      <c r="D58" s="198">
        <f>D55+D56-D57</f>
        <v>13278271.113064999</v>
      </c>
      <c r="E58" s="207">
        <f>E37-E50</f>
        <v>14356606.69170467</v>
      </c>
      <c r="F58" s="208">
        <f>INDEX('用友贴出原始数据-利润表'!$A$5:$AK$193,MATCH($A$58&amp;"调整额",'用友贴出原始数据-利润表'!$A$6:$A$193,0)+1,MATCH(F36,'用友贴出原始数据-利润表'!$B$5:$AK$5,0)+1)</f>
        <v>2795874.9066479998</v>
      </c>
      <c r="G58" s="180">
        <f t="shared" si="6"/>
        <v>265394785.322364</v>
      </c>
      <c r="H58" s="208">
        <f>INDEX('用友贴出原始数据-利润表'!$A$5:$AK$193,MATCH($A$58&amp;"调整额",'用友贴出原始数据-利润表'!$A$6:$A$193,0)+1,MATCH(H36,'用友贴出原始数据-利润表'!$B$5:$AK$5,0)+1)</f>
        <v>269862959.46333301</v>
      </c>
      <c r="I58" s="208">
        <f>INDEX('用友贴出原始数据-利润表'!$A$5:$AK$193,MATCH($A$58&amp;"调整额",'用友贴出原始数据-利润表'!$A$6:$A$193,0)+1,MATCH(I36,'用友贴出原始数据-利润表'!$B$5:$AK$5,0)+1)</f>
        <v>-176068.47709500001</v>
      </c>
      <c r="J58" s="208">
        <f>INDEX('用友贴出原始数据-利润表'!$A$5:$AK$193,MATCH($A$58&amp;"调整额",'用友贴出原始数据-利润表'!$A$6:$A$193,0)+1,MATCH(J36,'用友贴出原始数据-利润表'!$B$5:$AK$5,0)+1)</f>
        <v>-4292105.6638740003</v>
      </c>
      <c r="K58" s="180">
        <f t="shared" si="7"/>
        <v>1974736.559590267</v>
      </c>
      <c r="L58" s="208">
        <f>INDEX('用友贴出原始数据-利润表'!$A$5:$AK$193,MATCH($A$58&amp;"调整额",'用友贴出原始数据-利润表'!$A$6:$A$193,0)+1,MATCH(L36,'用友贴出原始数据-利润表'!$B$5:$AK$5,0)+1)</f>
        <v>19199928.794143599</v>
      </c>
      <c r="M58" s="208">
        <f>INDEX('用友贴出原始数据-利润表'!$A$5:$AK$193,MATCH($A$58&amp;"调整额",'用友贴出原始数据-利润表'!$A$6:$A$193,0)+1,MATCH(M36,'用友贴出原始数据-利润表'!$B$5:$AK$5,0)+1)</f>
        <v>-2599657.7026320002</v>
      </c>
      <c r="N58" s="208">
        <f>INDEX('用友贴出原始数据-利润表'!$A$5:$AK$193,MATCH($A$58&amp;"调整额",'用友贴出原始数据-利润表'!$A$6:$A$193,0)+1,MATCH(N36,'用友贴出原始数据-利润表'!$B$5:$AK$5,0)+1)</f>
        <v>-2352008.1120753302</v>
      </c>
      <c r="O58" s="208">
        <f>INDEX('用友贴出原始数据-利润表'!$A$5:$AK$193,MATCH($A$58&amp;"调整额",'用友贴出原始数据-利润表'!$A$6:$A$193,0)+1,MATCH(O36,'用友贴出原始数据-利润表'!$B$5:$AK$5,0)+1)</f>
        <v>-12273526.419846</v>
      </c>
      <c r="P58" s="219">
        <f t="shared" si="10"/>
        <v>49761022.044167995</v>
      </c>
      <c r="Q58" s="208">
        <f>INDEX('用友贴出原始数据-利润表'!$A$5:$AK$193,MATCH($A$58&amp;"调整额",'用友贴出原始数据-利润表'!$A$6:$A$193,0)+1,MATCH(Q36,'用友贴出原始数据-利润表'!$B$5:$AK$5,0)+1)</f>
        <v>49387971.969086997</v>
      </c>
      <c r="R58" s="208">
        <f>INDEX('用友贴出原始数据-利润表'!$A$5:$AK$193,MATCH($A$58&amp;"调整额",'用友贴出原始数据-利润表'!$A$6:$A$193,0)+1,MATCH(R36,'用友贴出原始数据-利润表'!$B$5:$AK$5,0)+1)</f>
        <v>373050.07508099999</v>
      </c>
      <c r="S58" s="208">
        <f>INDEX('用友贴出原始数据-利润表'!$A$5:$AK$193,MATCH($A$58&amp;"调整额",'用友贴出原始数据-利润表'!$A$6:$A$193,0)+1,MATCH(S36,'用友贴出原始数据-利润表'!$B$5:$AK$5,0)+1)</f>
        <v>0</v>
      </c>
      <c r="T58" s="174">
        <f t="shared" si="9"/>
        <v>-529490.62422400003</v>
      </c>
      <c r="U58" s="208">
        <f>INDEX('用友贴出原始数据-利润表'!$A$5:$AK$193,MATCH($A$58&amp;"调整额",'用友贴出原始数据-利润表'!$A$6:$A$193,0)+1,MATCH(U36,'用友贴出原始数据-利润表'!$B$5:$AK$5,0)+1)</f>
        <v>-15460</v>
      </c>
      <c r="V58" s="208">
        <f>INDEX('用友贴出原始数据-利润表'!$A$5:$AK$193,MATCH($A$58&amp;"调整额",'用友贴出原始数据-利润表'!$A$6:$A$193,0)+1,MATCH(V36,'用友贴出原始数据-利润表'!$B$5:$AK$5,0)+1)</f>
        <v>-34503.539208000002</v>
      </c>
      <c r="W58" s="208">
        <f>INDEX('用友贴出原始数据-利润表'!$A$5:$AK$193,MATCH($A$58&amp;"调整额",'用友贴出原始数据-利润表'!$A$6:$A$193,0)+1,MATCH(W36,'用友贴出原始数据-利润表'!$B$5:$AK$5,0)+1)</f>
        <v>-272199.16668299999</v>
      </c>
      <c r="X58" s="208">
        <f>INDEX('用友贴出原始数据-利润表'!$A$5:$AK$193,MATCH($A$58&amp;"调整额",'用友贴出原始数据-利润表'!$A$6:$A$193,0)+1,MATCH(X36,'用友贴出原始数据-利润表'!$B$5:$AK$5,0)+1)</f>
        <v>-207327.91833300001</v>
      </c>
      <c r="Y58" s="208">
        <f>INDEX('用友贴出原始数据-利润表'!$A$5:$AK$193,MATCH($A$58&amp;"调整额",'用友贴出原始数据-利润表'!$A$6:$A$193,0)+1,MATCH(Y36,'用友贴出原始数据-利润表'!$B$5:$AK$5,0)+1)</f>
        <v>0</v>
      </c>
      <c r="Z58" s="208">
        <f>INDEX('用友贴出原始数据-利润表'!$A$5:$AK$193,MATCH($A$58&amp;"调整额",'用友贴出原始数据-利润表'!$A$6:$A$193,0)+1,MATCH(Z36,'用友贴出原始数据-利润表'!$B$5:$AK$5,0)+1)</f>
        <v>0</v>
      </c>
      <c r="AA58" s="208">
        <f>INDEX('用友贴出原始数据-利润表'!$A$5:$AK$193,MATCH($A$58&amp;"调整额",'用友贴出原始数据-利润表'!$A$6:$A$193,0)+1,MATCH(AA36,'用友贴出原始数据-利润表'!$B$5:$AK$5,0)+1)</f>
        <v>0</v>
      </c>
      <c r="AB58" s="208">
        <f>INDEX('用友贴出原始数据-利润表'!$A$5:$AK$193,MATCH($A$58&amp;"调整额",'用友贴出原始数据-利润表'!$A$6:$A$193,0)+1,MATCH(AB36,'用友贴出原始数据-利润表'!$B$5:$AK$5,0)+1)</f>
        <v>-54653.4</v>
      </c>
    </row>
    <row r="59" spans="1:29" ht="14.25">
      <c r="A59" s="189" t="s">
        <v>76</v>
      </c>
      <c r="B59" s="191">
        <f>C59+D59+E59+G59+K59+P59+T59</f>
        <v>70689357.49333334</v>
      </c>
      <c r="C59" s="192">
        <f>B28/0.75*0.25</f>
        <v>70689357.49333334</v>
      </c>
      <c r="D59" s="193">
        <f>INDEX('用友贴出原始数据-利润表'!$A$5:$AK$193,MATCH($A59&amp;"调整额",'用友贴出原始数据-利润表'!$A$6:$A$193,0)+1,MATCH($D$36,'用友贴出原始数据-利润表'!$B$5:$AK$5,0)+1)+S59+AA59+AB59+F59</f>
        <v>0</v>
      </c>
      <c r="E59" s="192">
        <v>0</v>
      </c>
      <c r="F59" s="193">
        <f>INDEX('用友贴出原始数据-利润表'!$A$5:$AK$193,MATCH($A$59&amp;"调整额",'用友贴出原始数据-利润表'!$A$6:$A$193,0)+1,MATCH(F36,'用友贴出原始数据-利润表'!$B$5:$AK$5,0)+1)</f>
        <v>0</v>
      </c>
      <c r="G59" s="180">
        <f t="shared" si="6"/>
        <v>0</v>
      </c>
      <c r="H59" s="193">
        <f>INDEX('用友贴出原始数据-利润表'!$A$5:$AK$193,MATCH($A$59&amp;"调整额",'用友贴出原始数据-利润表'!$A$6:$A$193,0)+1,MATCH(H36,'用友贴出原始数据-利润表'!$B$5:$AK$5,0)+1)</f>
        <v>0</v>
      </c>
      <c r="I59" s="193">
        <f>INDEX('用友贴出原始数据-利润表'!$A$5:$AK$193,MATCH($A$59&amp;"调整额",'用友贴出原始数据-利润表'!$A$6:$A$193,0)+1,MATCH(I36,'用友贴出原始数据-利润表'!$B$5:$AK$5,0)+1)</f>
        <v>0</v>
      </c>
      <c r="J59" s="193">
        <f>INDEX('用友贴出原始数据-利润表'!$A$5:$AK$193,MATCH($A$59&amp;"调整额",'用友贴出原始数据-利润表'!$A$6:$A$193,0)+1,MATCH(J36,'用友贴出原始数据-利润表'!$B$5:$AK$5,0)+1)</f>
        <v>0</v>
      </c>
      <c r="K59" s="180">
        <f t="shared" si="7"/>
        <v>0</v>
      </c>
      <c r="L59" s="193">
        <f>INDEX('用友贴出原始数据-利润表'!$A$5:$AK$193,MATCH($A$59&amp;"调整额",'用友贴出原始数据-利润表'!$A$6:$A$193,0)+1,MATCH(L36,'用友贴出原始数据-利润表'!$B$5:$AK$5,0)+1)</f>
        <v>0</v>
      </c>
      <c r="M59" s="193">
        <f>INDEX('用友贴出原始数据-利润表'!$A$5:$AK$193,MATCH($A$59&amp;"调整额",'用友贴出原始数据-利润表'!$A$6:$A$193,0)+1,MATCH(M36,'用友贴出原始数据-利润表'!$B$5:$AK$5,0)+1)</f>
        <v>0</v>
      </c>
      <c r="N59" s="193">
        <f>INDEX('用友贴出原始数据-利润表'!$A$5:$AK$193,MATCH($A$59&amp;"调整额",'用友贴出原始数据-利润表'!$A$6:$A$193,0)+1,MATCH(N36,'用友贴出原始数据-利润表'!$B$5:$AK$5,0)+1)</f>
        <v>0</v>
      </c>
      <c r="O59" s="193">
        <f>INDEX('用友贴出原始数据-利润表'!$A$5:$AK$193,MATCH($A$59&amp;"调整额",'用友贴出原始数据-利润表'!$A$6:$A$193,0)+1,MATCH(O36,'用友贴出原始数据-利润表'!$B$5:$AK$5,0)+1)</f>
        <v>0</v>
      </c>
      <c r="P59" s="219">
        <f t="shared" si="10"/>
        <v>0</v>
      </c>
      <c r="Q59" s="193">
        <f>INDEX('用友贴出原始数据-利润表'!$A$5:$AK$193,MATCH($A$59&amp;"调整额",'用友贴出原始数据-利润表'!$A$6:$A$193,0)+1,MATCH(Q36,'用友贴出原始数据-利润表'!$B$5:$AK$5,0)+1)</f>
        <v>0</v>
      </c>
      <c r="R59" s="193">
        <f>INDEX('用友贴出原始数据-利润表'!$A$5:$AK$193,MATCH($A$59&amp;"调整额",'用友贴出原始数据-利润表'!$A$6:$A$193,0)+1,MATCH(R36,'用友贴出原始数据-利润表'!$B$5:$AK$5,0)+1)</f>
        <v>0</v>
      </c>
      <c r="S59" s="193">
        <f>INDEX('用友贴出原始数据-利润表'!$A$5:$AK$193,MATCH($A$59&amp;"调整额",'用友贴出原始数据-利润表'!$A$6:$A$193,0)+1,MATCH(S36,'用友贴出原始数据-利润表'!$B$5:$AK$5,0)+1)</f>
        <v>0</v>
      </c>
      <c r="T59" s="174">
        <f t="shared" si="9"/>
        <v>0</v>
      </c>
      <c r="U59" s="193">
        <f>INDEX('用友贴出原始数据-利润表'!$A$5:$AK$193,MATCH($A$59&amp;"调整额",'用友贴出原始数据-利润表'!$A$6:$A$193,0)+1,MATCH(U36,'用友贴出原始数据-利润表'!$B$5:$AK$5,0)+1)</f>
        <v>0</v>
      </c>
      <c r="V59" s="193">
        <f>INDEX('用友贴出原始数据-利润表'!$A$5:$AK$193,MATCH($A$59&amp;"调整额",'用友贴出原始数据-利润表'!$A$6:$A$193,0)+1,MATCH(V36,'用友贴出原始数据-利润表'!$B$5:$AK$5,0)+1)</f>
        <v>0</v>
      </c>
      <c r="W59" s="193">
        <f>INDEX('用友贴出原始数据-利润表'!$A$5:$AK$193,MATCH($A$59&amp;"调整额",'用友贴出原始数据-利润表'!$A$6:$A$193,0)+1,MATCH(W36,'用友贴出原始数据-利润表'!$B$5:$AK$5,0)+1)</f>
        <v>0</v>
      </c>
      <c r="X59" s="193">
        <f>INDEX('用友贴出原始数据-利润表'!$A$5:$AK$193,MATCH($A$59&amp;"调整额",'用友贴出原始数据-利润表'!$A$6:$A$193,0)+1,MATCH(X36,'用友贴出原始数据-利润表'!$B$5:$AK$5,0)+1)</f>
        <v>0</v>
      </c>
      <c r="Y59" s="193">
        <f>INDEX('用友贴出原始数据-利润表'!$A$5:$AK$193,MATCH($A$59&amp;"调整额",'用友贴出原始数据-利润表'!$A$6:$A$193,0)+1,MATCH(Y36,'用友贴出原始数据-利润表'!$B$5:$AK$5,0)+1)</f>
        <v>0</v>
      </c>
      <c r="Z59" s="193">
        <f>INDEX('用友贴出原始数据-利润表'!$A$5:$AK$193,MATCH($A$59&amp;"调整额",'用友贴出原始数据-利润表'!$A$6:$A$193,0)+1,MATCH(Z36,'用友贴出原始数据-利润表'!$B$5:$AK$5,0)+1)</f>
        <v>0</v>
      </c>
      <c r="AA59" s="193">
        <f>INDEX('用友贴出原始数据-利润表'!$A$5:$AK$193,MATCH($A$59&amp;"调整额",'用友贴出原始数据-利润表'!$A$6:$A$193,0)+1,MATCH(AA36,'用友贴出原始数据-利润表'!$B$5:$AK$5,0)+1)</f>
        <v>0</v>
      </c>
      <c r="AB59" s="193">
        <f>INDEX('用友贴出原始数据-利润表'!$A$5:$AK$193,MATCH($A$59&amp;"调整额",'用友贴出原始数据-利润表'!$A$6:$A$193,0)+1,MATCH(AB36,'用友贴出原始数据-利润表'!$B$5:$AK$5,0)+1)</f>
        <v>0</v>
      </c>
    </row>
    <row r="60" spans="1:29" ht="14.25">
      <c r="A60" s="197" t="s">
        <v>77</v>
      </c>
      <c r="B60" s="206">
        <f>C60+D60+E60+G60+K60+P60+T60</f>
        <v>212068072.36970264</v>
      </c>
      <c r="C60" s="207">
        <f>C58-C59</f>
        <v>-132167858.73696533</v>
      </c>
      <c r="D60" s="198">
        <f>D58-D59</f>
        <v>13278271.113064999</v>
      </c>
      <c r="E60" s="207">
        <f>E58-E59</f>
        <v>14356606.69170467</v>
      </c>
      <c r="F60" s="208">
        <f>INDEX('用友贴出原始数据-利润表'!$A$5:$AK$193,MATCH($A$60&amp;"调整额",'用友贴出原始数据-利润表'!$A$6:$A$193,0)+1,MATCH(F36,'用友贴出原始数据-利润表'!$B$5:$AK$5,0)+1)</f>
        <v>2795874.9066479998</v>
      </c>
      <c r="G60" s="180">
        <f t="shared" si="6"/>
        <v>265394785.322364</v>
      </c>
      <c r="H60" s="208">
        <f>INDEX('用友贴出原始数据-利润表'!$A$5:$AK$193,MATCH($A$60&amp;"调整额",'用友贴出原始数据-利润表'!$A$6:$A$193,0)+1,MATCH(H36,'用友贴出原始数据-利润表'!$B$5:$AK$5,0)+1)</f>
        <v>269862959.46333301</v>
      </c>
      <c r="I60" s="208">
        <f>INDEX('用友贴出原始数据-利润表'!$A$5:$AK$193,MATCH($A$60&amp;"调整额",'用友贴出原始数据-利润表'!$A$6:$A$193,0)+1,MATCH(I36,'用友贴出原始数据-利润表'!$B$5:$AK$5,0)+1)</f>
        <v>-176068.47709500001</v>
      </c>
      <c r="J60" s="208">
        <f>INDEX('用友贴出原始数据-利润表'!$A$5:$AK$193,MATCH($A$60&amp;"调整额",'用友贴出原始数据-利润表'!$A$6:$A$193,0)+1,MATCH(J36,'用友贴出原始数据-利润表'!$B$5:$AK$5,0)+1)</f>
        <v>-4292105.6638740003</v>
      </c>
      <c r="K60" s="180">
        <f t="shared" si="7"/>
        <v>1974736.559590267</v>
      </c>
      <c r="L60" s="208">
        <f>INDEX('用友贴出原始数据-利润表'!$A$5:$AK$193,MATCH($A$60&amp;"调整额",'用友贴出原始数据-利润表'!$A$6:$A$193,0)+1,MATCH(L36,'用友贴出原始数据-利润表'!$B$5:$AK$5,0)+1)</f>
        <v>19199928.794143599</v>
      </c>
      <c r="M60" s="208">
        <f>INDEX('用友贴出原始数据-利润表'!$A$5:$AK$193,MATCH($A$60&amp;"调整额",'用友贴出原始数据-利润表'!$A$6:$A$193,0)+1,MATCH(M36,'用友贴出原始数据-利润表'!$B$5:$AK$5,0)+1)</f>
        <v>-2599657.7026320002</v>
      </c>
      <c r="N60" s="208">
        <f>INDEX('用友贴出原始数据-利润表'!$A$5:$AK$193,MATCH($A$60&amp;"调整额",'用友贴出原始数据-利润表'!$A$6:$A$193,0)+1,MATCH(N36,'用友贴出原始数据-利润表'!$B$5:$AK$5,0)+1)</f>
        <v>-2352008.1120753302</v>
      </c>
      <c r="O60" s="208">
        <f>INDEX('用友贴出原始数据-利润表'!$A$5:$AK$193,MATCH($A$60&amp;"调整额",'用友贴出原始数据-利润表'!$A$6:$A$193,0)+1,MATCH(O36,'用友贴出原始数据-利润表'!$B$5:$AK$5,0)+1)</f>
        <v>-12273526.419846</v>
      </c>
      <c r="P60" s="219">
        <f t="shared" si="10"/>
        <v>49761022.044167995</v>
      </c>
      <c r="Q60" s="208">
        <f>INDEX('用友贴出原始数据-利润表'!$A$5:$AK$193,MATCH($A$60&amp;"调整额",'用友贴出原始数据-利润表'!$A$6:$A$193,0)+1,MATCH(Q36,'用友贴出原始数据-利润表'!$B$5:$AK$5,0)+1)</f>
        <v>49387971.969086997</v>
      </c>
      <c r="R60" s="208">
        <f>INDEX('用友贴出原始数据-利润表'!$A$5:$AK$193,MATCH($A$60&amp;"调整额",'用友贴出原始数据-利润表'!$A$6:$A$193,0)+1,MATCH(R36,'用友贴出原始数据-利润表'!$B$5:$AK$5,0)+1)</f>
        <v>373050.07508099999</v>
      </c>
      <c r="S60" s="208">
        <f>INDEX('用友贴出原始数据-利润表'!$A$5:$AK$193,MATCH($A$60&amp;"调整额",'用友贴出原始数据-利润表'!$A$6:$A$193,0)+1,MATCH(S36,'用友贴出原始数据-利润表'!$B$5:$AK$5,0)+1)</f>
        <v>0</v>
      </c>
      <c r="T60" s="174">
        <f t="shared" si="9"/>
        <v>-529490.62422400003</v>
      </c>
      <c r="U60" s="208">
        <f>INDEX('用友贴出原始数据-利润表'!$A$5:$AK$193,MATCH($A$60&amp;"调整额",'用友贴出原始数据-利润表'!$A$6:$A$193,0)+1,MATCH(U36,'用友贴出原始数据-利润表'!$B$5:$AK$5,0)+1)</f>
        <v>-15460</v>
      </c>
      <c r="V60" s="208">
        <f>INDEX('用友贴出原始数据-利润表'!$A$5:$AK$193,MATCH($A$60&amp;"调整额",'用友贴出原始数据-利润表'!$A$6:$A$193,0)+1,MATCH(V36,'用友贴出原始数据-利润表'!$B$5:$AK$5,0)+1)</f>
        <v>-34503.539208000002</v>
      </c>
      <c r="W60" s="208">
        <f>INDEX('用友贴出原始数据-利润表'!$A$5:$AK$193,MATCH($A$60&amp;"调整额",'用友贴出原始数据-利润表'!$A$6:$A$193,0)+1,MATCH(W36,'用友贴出原始数据-利润表'!$B$5:$AK$5,0)+1)</f>
        <v>-272199.16668299999</v>
      </c>
      <c r="X60" s="208">
        <f>INDEX('用友贴出原始数据-利润表'!$A$5:$AK$193,MATCH($A$60&amp;"调整额",'用友贴出原始数据-利润表'!$A$6:$A$193,0)+1,MATCH(X36,'用友贴出原始数据-利润表'!$B$5:$AK$5,0)+1)</f>
        <v>-207327.91833300001</v>
      </c>
      <c r="Y60" s="208">
        <f>INDEX('用友贴出原始数据-利润表'!$A$5:$AK$193,MATCH($A$60&amp;"调整额",'用友贴出原始数据-利润表'!$A$6:$A$193,0)+1,MATCH(Y36,'用友贴出原始数据-利润表'!$B$5:$AK$5,0)+1)</f>
        <v>0</v>
      </c>
      <c r="Z60" s="208">
        <f>INDEX('用友贴出原始数据-利润表'!$A$5:$AK$193,MATCH($A$60&amp;"调整额",'用友贴出原始数据-利润表'!$A$6:$A$193,0)+1,MATCH(Z36,'用友贴出原始数据-利润表'!$B$5:$AK$5,0)+1)</f>
        <v>0</v>
      </c>
      <c r="AA60" s="208">
        <f>INDEX('用友贴出原始数据-利润表'!$A$5:$AK$193,MATCH($A$60&amp;"调整额",'用友贴出原始数据-利润表'!$A$6:$A$193,0)+1,MATCH(AA36,'用友贴出原始数据-利润表'!$B$5:$AK$5,0)+1)</f>
        <v>0</v>
      </c>
      <c r="AB60" s="208">
        <f>INDEX('用友贴出原始数据-利润表'!$A$5:$AK$193,MATCH($A$60&amp;"调整额",'用友贴出原始数据-利润表'!$A$6:$A$193,0)+1,MATCH(AB36,'用友贴出原始数据-利润表'!$B$5:$AK$5,0)+1)</f>
        <v>-54653.4</v>
      </c>
    </row>
    <row r="61" spans="1:29" ht="14.25">
      <c r="A61" s="209" t="s">
        <v>78</v>
      </c>
      <c r="B61" s="206">
        <f>C61+D61+E61+G61+K61+P61+T61+B28</f>
        <v>0</v>
      </c>
      <c r="C61" s="207"/>
      <c r="D61" s="198">
        <f>INDEX('用友贴出原始数据-利润表'!$A$5:$AK$193,MATCH($A61&amp;"调整额",'用友贴出原始数据-利润表'!$A$6:$A$193,0)+1,MATCH($D$36,'用友贴出原始数据-利润表'!$B$5:$AK$5,0)+1)+S61+AA61+AB61+F61</f>
        <v>918.06</v>
      </c>
      <c r="E61" s="178">
        <f>INDEX('用友贴出原始数据-利润表'!$A$5:$AK$193,MATCH(A61&amp;"调整额",'用友贴出原始数据-利润表'!$A$6:$A$193,0)+1,MATCH($E$36,'用友贴出原始数据-利润表'!$B$5:$AK$5,0)+1)+INDEX('用友贴出原始数据-利润表'!$A$5:$AK$193,MATCH(A61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491400.01</v>
      </c>
      <c r="F61" s="208">
        <f>INDEX('用友贴出原始数据-利润表'!$A$5:$AK$193,MATCH($A$61&amp;"调整额",'用友贴出原始数据-利润表'!$A$6:$A$193,0)+1,MATCH(F36,'用友贴出原始数据-利润表'!$B$5:$AK$5,0)+1)</f>
        <v>918.06</v>
      </c>
      <c r="G61" s="180">
        <f t="shared" si="6"/>
        <v>-206738695.66</v>
      </c>
      <c r="H61" s="208">
        <f>INDEX('用友贴出原始数据-利润表'!$A$5:$AK$193,MATCH($A$61&amp;"调整额",'用友贴出原始数据-利润表'!$A$6:$A$193,0)+1,MATCH(H36,'用友贴出原始数据-利润表'!$B$5:$AK$5,0)+1)</f>
        <v>-203793190.30000001</v>
      </c>
      <c r="I61" s="208">
        <f>INDEX('用友贴出原始数据-利润表'!$A$5:$AK$193,MATCH($A$61&amp;"调整额",'用友贴出原始数据-利润表'!$A$6:$A$193,0)+1,MATCH(I36,'用友贴出原始数据-利润表'!$B$5:$AK$5,0)+1)</f>
        <v>19511.310000000001</v>
      </c>
      <c r="J61" s="208">
        <f>INDEX('用友贴出原始数据-利润表'!$A$5:$AK$193,MATCH($A$61&amp;"调整额",'用友贴出原始数据-利润表'!$A$6:$A$193,0)+1,MATCH(J36,'用友贴出原始数据-利润表'!$B$5:$AK$5,0)+1)</f>
        <v>-2965016.67</v>
      </c>
      <c r="K61" s="180">
        <f t="shared" si="7"/>
        <v>-5821694.8900000006</v>
      </c>
      <c r="L61" s="208">
        <f>INDEX('用友贴出原始数据-利润表'!$A$5:$AK$193,MATCH($A$61&amp;"调整额",'用友贴出原始数据-利润表'!$A$6:$A$193,0)+1,MATCH(L36,'用友贴出原始数据-利润表'!$B$5:$AK$5,0)+1)</f>
        <v>-3241288.94</v>
      </c>
      <c r="M61" s="208">
        <f>INDEX('用友贴出原始数据-利润表'!$A$5:$AK$193,MATCH($A$61&amp;"调整额",'用友贴出原始数据-利润表'!$A$6:$A$193,0)+1,MATCH(M36,'用友贴出原始数据-利润表'!$B$5:$AK$5,0)+1)</f>
        <v>0</v>
      </c>
      <c r="N61" s="208">
        <f>INDEX('用友贴出原始数据-利润表'!$A$5:$AK$193,MATCH($A$61&amp;"调整额",'用友贴出原始数据-利润表'!$A$6:$A$193,0)+1,MATCH(N36,'用友贴出原始数据-利润表'!$B$5:$AK$5,0)+1)</f>
        <v>-2580405.9500000002</v>
      </c>
      <c r="O61" s="208">
        <f>INDEX('用友贴出原始数据-利润表'!$A$5:$AK$193,MATCH($A$61&amp;"调整额",'用友贴出原始数据-利润表'!$A$6:$A$193,0)+1,MATCH(O36,'用友贴出原始数据-利润表'!$B$5:$AK$5,0)+1)</f>
        <v>0</v>
      </c>
      <c r="P61" s="219">
        <f t="shared" si="10"/>
        <v>0</v>
      </c>
      <c r="Q61" s="208">
        <f>INDEX('用友贴出原始数据-利润表'!$A$5:$AK$193,MATCH($A$61&amp;"调整额",'用友贴出原始数据-利润表'!$A$6:$A$193,0)+1,MATCH(Q36,'用友贴出原始数据-利润表'!$B$5:$AK$5,0)+1)</f>
        <v>0</v>
      </c>
      <c r="R61" s="208">
        <f>INDEX('用友贴出原始数据-利润表'!$A$5:$AK$193,MATCH($A$61&amp;"调整额",'用友贴出原始数据-利润表'!$A$6:$A$193,0)+1,MATCH(R36,'用友贴出原始数据-利润表'!$B$5:$AK$5,0)+1)</f>
        <v>0</v>
      </c>
      <c r="S61" s="208">
        <f>INDEX('用友贴出原始数据-利润表'!$A$5:$AK$193,MATCH($A$61&amp;"调整额",'用友贴出原始数据-利润表'!$A$6:$A$193,0)+1,MATCH(S36,'用友贴出原始数据-利润表'!$B$5:$AK$5,0)+1)</f>
        <v>0</v>
      </c>
      <c r="T61" s="174">
        <f t="shared" si="9"/>
        <v>0</v>
      </c>
      <c r="U61" s="208">
        <f>INDEX('用友贴出原始数据-利润表'!$A$5:$AK$193,MATCH($A$61&amp;"调整额",'用友贴出原始数据-利润表'!$A$6:$A$193,0)+1,MATCH(U36,'用友贴出原始数据-利润表'!$B$5:$AK$5,0)+1)</f>
        <v>0</v>
      </c>
      <c r="V61" s="208">
        <f>INDEX('用友贴出原始数据-利润表'!$A$5:$AK$193,MATCH($A$61&amp;"调整额",'用友贴出原始数据-利润表'!$A$6:$A$193,0)+1,MATCH(V36,'用友贴出原始数据-利润表'!$B$5:$AK$5,0)+1)</f>
        <v>0</v>
      </c>
      <c r="W61" s="208">
        <f>INDEX('用友贴出原始数据-利润表'!$A$5:$AK$193,MATCH($A$61&amp;"调整额",'用友贴出原始数据-利润表'!$A$6:$A$193,0)+1,MATCH(W36,'用友贴出原始数据-利润表'!$B$5:$AK$5,0)+1)</f>
        <v>0</v>
      </c>
      <c r="X61" s="208">
        <f>INDEX('用友贴出原始数据-利润表'!$A$5:$AK$193,MATCH($A$61&amp;"调整额",'用友贴出原始数据-利润表'!$A$6:$A$193,0)+1,MATCH(X36,'用友贴出原始数据-利润表'!$B$5:$AK$5,0)+1)</f>
        <v>0</v>
      </c>
      <c r="Y61" s="208">
        <f>INDEX('用友贴出原始数据-利润表'!$A$5:$AK$193,MATCH($A$61&amp;"调整额",'用友贴出原始数据-利润表'!$A$6:$A$193,0)+1,MATCH(Y36,'用友贴出原始数据-利润表'!$B$5:$AK$5,0)+1)</f>
        <v>0</v>
      </c>
      <c r="Z61" s="208">
        <f>INDEX('用友贴出原始数据-利润表'!$A$5:$AK$193,MATCH($A$61&amp;"调整额",'用友贴出原始数据-利润表'!$A$6:$A$193,0)+1,MATCH(Z36,'用友贴出原始数据-利润表'!$B$5:$AK$5,0)+1)</f>
        <v>0</v>
      </c>
      <c r="AA61" s="208">
        <f>INDEX('用友贴出原始数据-利润表'!$A$5:$AK$193,MATCH($A$61&amp;"调整额",'用友贴出原始数据-利润表'!$A$6:$A$193,0)+1,MATCH(AA36,'用友贴出原始数据-利润表'!$B$5:$AK$5,0)+1)</f>
        <v>0</v>
      </c>
      <c r="AB61" s="208">
        <f>INDEX('用友贴出原始数据-利润表'!$A$5:$AK$193,MATCH($A$61&amp;"调整额",'用友贴出原始数据-利润表'!$A$6:$A$193,0)+1,MATCH(AB36,'用友贴出原始数据-利润表'!$B$5:$AK$5,0)+1)</f>
        <v>0</v>
      </c>
    </row>
    <row r="62" spans="1:29" ht="14.25">
      <c r="A62" s="209" t="s">
        <v>79</v>
      </c>
      <c r="B62" s="206">
        <f>C62+D62+E62+G62+K62+P62+T62</f>
        <v>-0.11029709165450186</v>
      </c>
      <c r="C62" s="207">
        <f>C60+C61</f>
        <v>-132167858.73696533</v>
      </c>
      <c r="D62" s="198">
        <f>D60+D61</f>
        <v>13279189.173064999</v>
      </c>
      <c r="E62" s="178">
        <f>E60+E61</f>
        <v>14848006.70170467</v>
      </c>
      <c r="F62" s="208">
        <f>INDEX('用友贴出原始数据-利润表'!$A$5:$AK$193,MATCH($A$62&amp;"调整额",'用友贴出原始数据-利润表'!$A$6:$A$193,0)+1,MATCH(F36,'用友贴出原始数据-利润表'!$B$5:$AK$5,0)+1)</f>
        <v>2796792.9666479998</v>
      </c>
      <c r="G62" s="180">
        <f t="shared" si="6"/>
        <v>58656089.662364297</v>
      </c>
      <c r="H62" s="208">
        <f>INDEX('用友贴出原始数据-利润表'!$A$5:$AK$193,MATCH($A$62&amp;"调整额",'用友贴出原始数据-利润表'!$A$6:$A$193,0)+1,MATCH(H36,'用友贴出原始数据-利润表'!$B$5:$AK$5,0)+1)</f>
        <v>66069769.163333297</v>
      </c>
      <c r="I62" s="208">
        <f>INDEX('用友贴出原始数据-利润表'!$A$5:$AK$193,MATCH($A$62&amp;"调整额",'用友贴出原始数据-利润表'!$A$6:$A$193,0)+1,MATCH(I36,'用友贴出原始数据-利润表'!$B$5:$AK$5,0)+1)</f>
        <v>-156557.16709500001</v>
      </c>
      <c r="J62" s="208">
        <f>INDEX('用友贴出原始数据-利润表'!$A$5:$AK$193,MATCH($A$62&amp;"调整额",'用友贴出原始数据-利润表'!$A$6:$A$193,0)+1,MATCH(J36,'用友贴出原始数据-利润表'!$B$5:$AK$5,0)+1)</f>
        <v>-7257122.3338740002</v>
      </c>
      <c r="K62" s="180">
        <f t="shared" si="7"/>
        <v>-3846958.3304097299</v>
      </c>
      <c r="L62" s="208">
        <f>INDEX('用友贴出原始数据-利润表'!$A$5:$AK$193,MATCH($A$62&amp;"调整额",'用友贴出原始数据-利润表'!$A$6:$A$193,0)+1,MATCH(L36,'用友贴出原始数据-利润表'!$B$5:$AK$5,0)+1)</f>
        <v>15958639.854143601</v>
      </c>
      <c r="M62" s="208">
        <f>INDEX('用友贴出原始数据-利润表'!$A$5:$AK$193,MATCH($A$62&amp;"调整额",'用友贴出原始数据-利润表'!$A$6:$A$193,0)+1,MATCH(M36,'用友贴出原始数据-利润表'!$B$5:$AK$5,0)+1)</f>
        <v>-2599657.7026320002</v>
      </c>
      <c r="N62" s="208">
        <f>INDEX('用友贴出原始数据-利润表'!$A$5:$AK$193,MATCH($A$62&amp;"调整额",'用友贴出原始数据-利润表'!$A$6:$A$193,0)+1,MATCH(N36,'用友贴出原始数据-利润表'!$B$5:$AK$5,0)+1)</f>
        <v>-4932414.0620753299</v>
      </c>
      <c r="O62" s="208">
        <f>INDEX('用友贴出原始数据-利润表'!$A$5:$AK$193,MATCH($A$62&amp;"调整额",'用友贴出原始数据-利润表'!$A$6:$A$193,0)+1,MATCH(O36,'用友贴出原始数据-利润表'!$B$5:$AK$5,0)+1)</f>
        <v>-12273526.419846</v>
      </c>
      <c r="P62" s="219">
        <f t="shared" si="10"/>
        <v>49761022.044167995</v>
      </c>
      <c r="Q62" s="208">
        <f>INDEX('用友贴出原始数据-利润表'!$A$5:$AK$193,MATCH($A$62&amp;"调整额",'用友贴出原始数据-利润表'!$A$6:$A$193,0)+1,MATCH(Q36,'用友贴出原始数据-利润表'!$B$5:$AK$5,0)+1)</f>
        <v>49387971.969086997</v>
      </c>
      <c r="R62" s="208">
        <f>INDEX('用友贴出原始数据-利润表'!$A$5:$AK$193,MATCH($A$62&amp;"调整额",'用友贴出原始数据-利润表'!$A$6:$A$193,0)+1,MATCH(R36,'用友贴出原始数据-利润表'!$B$5:$AK$5,0)+1)</f>
        <v>373050.07508099999</v>
      </c>
      <c r="S62" s="208">
        <f>INDEX('用友贴出原始数据-利润表'!$A$5:$AK$193,MATCH($A$62&amp;"调整额",'用友贴出原始数据-利润表'!$A$6:$A$193,0)+1,MATCH(S36,'用友贴出原始数据-利润表'!$B$5:$AK$5,0)+1)</f>
        <v>0</v>
      </c>
      <c r="T62" s="174">
        <f t="shared" si="9"/>
        <v>-529490.62422400003</v>
      </c>
      <c r="U62" s="208">
        <f>INDEX('用友贴出原始数据-利润表'!$A$5:$AK$193,MATCH($A$62&amp;"调整额",'用友贴出原始数据-利润表'!$A$6:$A$193,0)+1,MATCH(U36,'用友贴出原始数据-利润表'!$B$5:$AK$5,0)+1)</f>
        <v>-15460</v>
      </c>
      <c r="V62" s="208">
        <f>INDEX('用友贴出原始数据-利润表'!$A$5:$AK$193,MATCH($A$62&amp;"调整额",'用友贴出原始数据-利润表'!$A$6:$A$193,0)+1,MATCH(V36,'用友贴出原始数据-利润表'!$B$5:$AK$5,0)+1)</f>
        <v>-34503.539208000002</v>
      </c>
      <c r="W62" s="208">
        <f>INDEX('用友贴出原始数据-利润表'!$A$5:$AK$193,MATCH($A$62&amp;"调整额",'用友贴出原始数据-利润表'!$A$6:$A$193,0)+1,MATCH(W36,'用友贴出原始数据-利润表'!$B$5:$AK$5,0)+1)</f>
        <v>-272199.16668299999</v>
      </c>
      <c r="X62" s="208">
        <f>INDEX('用友贴出原始数据-利润表'!$A$5:$AK$193,MATCH($A$62&amp;"调整额",'用友贴出原始数据-利润表'!$A$6:$A$193,0)+1,MATCH(X36,'用友贴出原始数据-利润表'!$B$5:$AK$5,0)+1)</f>
        <v>-207327.91833300001</v>
      </c>
      <c r="Y62" s="208">
        <f>INDEX('用友贴出原始数据-利润表'!$A$5:$AK$193,MATCH($A$62&amp;"调整额",'用友贴出原始数据-利润表'!$A$6:$A$193,0)+1,MATCH(Y36,'用友贴出原始数据-利润表'!$B$5:$AK$5,0)+1)</f>
        <v>0</v>
      </c>
      <c r="Z62" s="208">
        <f>INDEX('用友贴出原始数据-利润表'!$A$5:$AK$193,MATCH($A$62&amp;"调整额",'用友贴出原始数据-利润表'!$A$6:$A$193,0)+1,MATCH(Z36,'用友贴出原始数据-利润表'!$B$5:$AK$5,0)+1)</f>
        <v>0</v>
      </c>
      <c r="AA62" s="208">
        <f>INDEX('用友贴出原始数据-利润表'!$A$5:$AK$193,MATCH($A$62&amp;"调整额",'用友贴出原始数据-利润表'!$A$6:$A$193,0)+1,MATCH(AA36,'用友贴出原始数据-利润表'!$B$5:$AK$5,0)+1)</f>
        <v>0</v>
      </c>
      <c r="AB62" s="208">
        <f>INDEX('用友贴出原始数据-利润表'!$A$5:$AK$193,MATCH($A$62&amp;"调整额",'用友贴出原始数据-利润表'!$A$6:$A$193,0)+1,MATCH(AB36,'用友贴出原始数据-利润表'!$B$5:$AK$5,0)+1)</f>
        <v>-54653.4</v>
      </c>
    </row>
    <row r="63" spans="1:29">
      <c r="A63" s="210"/>
      <c r="B63" s="165"/>
    </row>
    <row r="64" spans="1:29">
      <c r="A64" s="211"/>
      <c r="B64" s="165"/>
    </row>
    <row r="65" spans="1:79">
      <c r="A65" s="167" t="s">
        <v>80</v>
      </c>
      <c r="B65" s="291"/>
      <c r="E65" s="236"/>
      <c r="J65">
        <v>0</v>
      </c>
      <c r="Q65">
        <v>0</v>
      </c>
      <c r="R65">
        <v>0</v>
      </c>
      <c r="T65" s="236">
        <f>T94-[1]累计利润调整表!T94</f>
        <v>8300055.6657760013</v>
      </c>
      <c r="U65" s="236">
        <f>[1]累计利润调整表!V94-U94</f>
        <v>-8955949.0800000001</v>
      </c>
      <c r="V65" s="236">
        <f>[1]累计利润调整表!W94-V94</f>
        <v>2814503.7592079993</v>
      </c>
      <c r="W65" s="236">
        <f>[1]累计利润调整表!X94-W94</f>
        <v>1459811.2166829999</v>
      </c>
      <c r="X65" s="236">
        <f>[1]累计利润调整表!Y94-X94</f>
        <v>794055.83833300008</v>
      </c>
      <c r="Y65" s="236">
        <f>[1]累计利润调整表!Z94-Y94</f>
        <v>-4886110.01</v>
      </c>
      <c r="Z65" s="236">
        <f>[1]累计利润调整表!AA94-Z94</f>
        <v>473632.61</v>
      </c>
      <c r="AA65" s="236">
        <f>[1]累计利润调整表!AC94-AA94</f>
        <v>3433099.02</v>
      </c>
      <c r="AB65" s="236">
        <f>AB94-[1]累计利润调整表!AC94</f>
        <v>-4147129.32</v>
      </c>
    </row>
    <row r="66" spans="1:79" s="9" customFormat="1" ht="16.350000000000001" customHeight="1">
      <c r="A66" s="81" t="s">
        <v>1</v>
      </c>
      <c r="B66" s="95" t="str">
        <f>B36</f>
        <v>合计</v>
      </c>
      <c r="C66" s="95" t="str">
        <f t="shared" ref="C66:AB66" si="11">C36</f>
        <v>其他</v>
      </c>
      <c r="D66" s="95" t="str">
        <f t="shared" si="11"/>
        <v>财富证券总部</v>
      </c>
      <c r="E66" s="95" t="str">
        <f t="shared" si="11"/>
        <v>经纪业务</v>
      </c>
      <c r="F66" s="95" t="str">
        <f t="shared" si="11"/>
        <v>资产管理部</v>
      </c>
      <c r="G66" s="95" t="str">
        <f t="shared" si="11"/>
        <v>权益投资小计</v>
      </c>
      <c r="H66" s="95" t="str">
        <f t="shared" si="11"/>
        <v>权益产品投资部</v>
      </c>
      <c r="I66" s="95" t="str">
        <f t="shared" si="11"/>
        <v>量化产品投资部</v>
      </c>
      <c r="J66" s="95" t="str">
        <f t="shared" si="11"/>
        <v>证券投资部</v>
      </c>
      <c r="K66" s="95" t="str">
        <f t="shared" si="11"/>
        <v>固收投资小计</v>
      </c>
      <c r="L66" s="95" t="str">
        <f t="shared" si="11"/>
        <v>固定收益投资部</v>
      </c>
      <c r="M66" s="95" t="str">
        <f t="shared" si="11"/>
        <v>固定收益市场部</v>
      </c>
      <c r="N66" s="95" t="str">
        <f t="shared" si="11"/>
        <v>固收产品投资部</v>
      </c>
      <c r="O66" s="95" t="str">
        <f t="shared" si="11"/>
        <v>投顾业务部</v>
      </c>
      <c r="P66" s="95" t="str">
        <f t="shared" si="11"/>
        <v>深分投资小计</v>
      </c>
      <c r="Q66" s="95" t="str">
        <f t="shared" si="11"/>
        <v>做市业务部</v>
      </c>
      <c r="R66" s="95" t="str">
        <f t="shared" si="11"/>
        <v>金融衍生品部</v>
      </c>
      <c r="S66" s="95" t="str">
        <f t="shared" si="11"/>
        <v>深圳管理总部</v>
      </c>
      <c r="T66" s="95" t="str">
        <f t="shared" si="11"/>
        <v>投资银行合计</v>
      </c>
      <c r="U66" s="95" t="str">
        <f t="shared" si="11"/>
        <v>投资银行一部</v>
      </c>
      <c r="V66" s="95" t="str">
        <f t="shared" si="11"/>
        <v>投资银行二部</v>
      </c>
      <c r="W66" s="95" t="str">
        <f t="shared" si="11"/>
        <v>投资银行三部</v>
      </c>
      <c r="X66" s="95" t="str">
        <f t="shared" si="11"/>
        <v>投资银行四部</v>
      </c>
      <c r="Y66" s="95" t="str">
        <f t="shared" si="11"/>
        <v>投资银行北京一部</v>
      </c>
      <c r="Z66" s="95" t="str">
        <f t="shared" si="11"/>
        <v>投资银行北京二部</v>
      </c>
      <c r="AA66" s="95" t="str">
        <f t="shared" si="11"/>
        <v>投资银行管理部</v>
      </c>
      <c r="AB66" s="95" t="str">
        <f t="shared" si="11"/>
        <v>运营支持部</v>
      </c>
      <c r="AC66" s="223"/>
      <c r="AD66" s="223"/>
      <c r="AE66" s="223"/>
      <c r="AF66" s="223"/>
      <c r="AG66" s="223"/>
      <c r="AH66" s="223"/>
      <c r="AI66" s="223"/>
      <c r="AJ66" s="223"/>
      <c r="AK66" s="310"/>
      <c r="AL66" s="310"/>
      <c r="AM66" s="310"/>
      <c r="AN66" s="310"/>
      <c r="AO66" s="310"/>
      <c r="AP66" s="310"/>
      <c r="AQ66" s="310"/>
      <c r="AR66" s="310"/>
      <c r="AS66" s="310"/>
      <c r="AT66" s="310"/>
      <c r="AU66" s="310"/>
      <c r="AV66" s="310"/>
      <c r="AW66" s="310"/>
      <c r="AX66" s="310"/>
      <c r="AY66" s="310"/>
      <c r="AZ66" s="310"/>
      <c r="BA66" s="310"/>
      <c r="BB66" s="310"/>
      <c r="BC66" s="310"/>
      <c r="BD66" s="310"/>
      <c r="BE66" s="310"/>
      <c r="BF66" s="310"/>
      <c r="BG66" s="310"/>
      <c r="BH66" s="310"/>
      <c r="BI66" s="310"/>
      <c r="BJ66" s="310"/>
      <c r="BK66" s="310"/>
      <c r="BL66" s="310"/>
      <c r="BM66" s="310"/>
      <c r="BN66" s="310"/>
      <c r="BO66" s="310"/>
      <c r="BP66" s="310"/>
      <c r="BQ66" s="310"/>
      <c r="BR66" s="310"/>
      <c r="BS66" s="310"/>
      <c r="BT66" s="310"/>
      <c r="BU66" s="310"/>
      <c r="BV66" s="310"/>
      <c r="BW66" s="310"/>
      <c r="BX66" s="310"/>
      <c r="BY66" s="310"/>
      <c r="BZ66" s="310"/>
      <c r="CA66" s="310"/>
    </row>
    <row r="67" spans="1:79" ht="14.25">
      <c r="A67" s="225" t="s">
        <v>30</v>
      </c>
      <c r="B67" s="226">
        <f>C67+D67+E67+G67+K67+P67+T67</f>
        <v>180745809.85333303</v>
      </c>
      <c r="C67" s="226">
        <f>C68+C72+C73+C75+C76+C77+C78+C79</f>
        <v>-62807317.469999999</v>
      </c>
      <c r="D67" s="226">
        <f>D68+D72+D73+D75+D76+D77+D78+D79</f>
        <v>-126884709.34000002</v>
      </c>
      <c r="E67" s="226">
        <f t="shared" ref="E67:AB67" si="12">E68+E72+E73+E75+E76+E77+E78+E79</f>
        <v>407262111.94666672</v>
      </c>
      <c r="F67" s="226">
        <f t="shared" si="12"/>
        <v>6027838.9099999992</v>
      </c>
      <c r="G67" s="226">
        <f>G68+G72+G73+G75+G76+G77+G78+G79</f>
        <v>-109586760.59666693</v>
      </c>
      <c r="H67" s="226">
        <f>H68+H72+H73+H75+H76+H77+H78+H79</f>
        <v>-114454948.59666699</v>
      </c>
      <c r="I67" s="226">
        <f>I68+I72+I73+I75+I76+I77+I78+I79</f>
        <v>-179513.58999999979</v>
      </c>
      <c r="J67" s="226">
        <f>J68+J72+J73+J75+J76+J77+J78+J79</f>
        <v>5047701.5900000017</v>
      </c>
      <c r="K67" s="226">
        <f t="shared" si="12"/>
        <v>77438606.923333257</v>
      </c>
      <c r="L67" s="226">
        <f t="shared" si="12"/>
        <v>52717010.5466666</v>
      </c>
      <c r="M67" s="226">
        <f t="shared" si="12"/>
        <v>23176469.43</v>
      </c>
      <c r="N67" s="226">
        <f t="shared" si="12"/>
        <v>12788810.016666668</v>
      </c>
      <c r="O67" s="226">
        <f t="shared" si="12"/>
        <v>-11243683.07</v>
      </c>
      <c r="P67" s="226">
        <f t="shared" si="12"/>
        <v>-31626969.43</v>
      </c>
      <c r="Q67" s="226">
        <f t="shared" si="12"/>
        <v>-27441322.949999996</v>
      </c>
      <c r="R67" s="226">
        <f t="shared" si="12"/>
        <v>-4185646.4799999995</v>
      </c>
      <c r="S67" s="226">
        <f t="shared" si="12"/>
        <v>-1147.6399999999999</v>
      </c>
      <c r="T67" s="226">
        <f t="shared" ref="T67:T93" si="13">SUM(U67:Z67)</f>
        <v>26950847.820000004</v>
      </c>
      <c r="U67" s="226">
        <f t="shared" si="12"/>
        <v>18358257.5</v>
      </c>
      <c r="V67" s="226">
        <f t="shared" si="12"/>
        <v>226415.09999999998</v>
      </c>
      <c r="W67" s="226">
        <f t="shared" si="12"/>
        <v>2223576.4500000002</v>
      </c>
      <c r="X67" s="226">
        <f t="shared" si="12"/>
        <v>10766.98000000001</v>
      </c>
      <c r="Y67" s="226">
        <f t="shared" si="12"/>
        <v>6131830.1900000004</v>
      </c>
      <c r="Z67" s="226">
        <f t="shared" si="12"/>
        <v>1.6</v>
      </c>
      <c r="AA67" s="226">
        <f t="shared" si="12"/>
        <v>15000</v>
      </c>
      <c r="AB67" s="226">
        <f t="shared" si="12"/>
        <v>0</v>
      </c>
    </row>
    <row r="68" spans="1:79" ht="14.25">
      <c r="A68" s="227" t="s">
        <v>81</v>
      </c>
      <c r="B68" s="228">
        <f t="shared" ref="B68:B90" si="14">C68+D68+E68+G68+K68+P68+T68</f>
        <v>229648348.68000001</v>
      </c>
      <c r="C68" s="229">
        <f t="shared" ref="C68:AB77" si="15">C5+C38</f>
        <v>509654.08</v>
      </c>
      <c r="D68" s="229">
        <f>D5+D38</f>
        <v>3891525.42</v>
      </c>
      <c r="E68" s="229">
        <f t="shared" si="15"/>
        <v>176652400.91</v>
      </c>
      <c r="F68" s="229">
        <f t="shared" si="15"/>
        <v>5331737.2699999996</v>
      </c>
      <c r="G68" s="229">
        <f t="shared" si="15"/>
        <v>12781686.720000001</v>
      </c>
      <c r="H68" s="229">
        <f t="shared" si="15"/>
        <v>11077960.560000001</v>
      </c>
      <c r="I68" s="229">
        <f t="shared" si="15"/>
        <v>2499098.41</v>
      </c>
      <c r="J68" s="229">
        <f t="shared" si="15"/>
        <v>-795372.25</v>
      </c>
      <c r="K68" s="229">
        <f t="shared" si="15"/>
        <v>9130683.1099999994</v>
      </c>
      <c r="L68" s="229">
        <f t="shared" si="15"/>
        <v>-1521211.89</v>
      </c>
      <c r="M68" s="229">
        <f t="shared" si="15"/>
        <v>-1604252.63</v>
      </c>
      <c r="N68" s="229">
        <f t="shared" si="15"/>
        <v>9525983.6399999987</v>
      </c>
      <c r="O68" s="229">
        <f t="shared" si="15"/>
        <v>2730163.99</v>
      </c>
      <c r="P68" s="229">
        <f t="shared" si="15"/>
        <v>-268439.03999999998</v>
      </c>
      <c r="Q68" s="229">
        <f t="shared" si="15"/>
        <v>-251328.71</v>
      </c>
      <c r="R68" s="229">
        <f t="shared" si="15"/>
        <v>-17110.329999999998</v>
      </c>
      <c r="S68" s="229">
        <f t="shared" si="15"/>
        <v>-3292</v>
      </c>
      <c r="T68" s="229">
        <f t="shared" si="13"/>
        <v>26950837.480000004</v>
      </c>
      <c r="U68" s="229">
        <f t="shared" si="15"/>
        <v>18358248.760000002</v>
      </c>
      <c r="V68" s="229">
        <f t="shared" si="15"/>
        <v>226415.09999999998</v>
      </c>
      <c r="W68" s="229">
        <f t="shared" si="15"/>
        <v>2223576.4500000002</v>
      </c>
      <c r="X68" s="229">
        <f t="shared" si="15"/>
        <v>10766.98000000001</v>
      </c>
      <c r="Y68" s="229">
        <f t="shared" si="15"/>
        <v>6131830.1900000004</v>
      </c>
      <c r="Z68" s="229">
        <f t="shared" si="15"/>
        <v>0</v>
      </c>
      <c r="AA68" s="229">
        <f t="shared" si="15"/>
        <v>15000</v>
      </c>
      <c r="AB68" s="229">
        <f t="shared" si="15"/>
        <v>0</v>
      </c>
    </row>
    <row r="69" spans="1:79">
      <c r="A69" s="181" t="s">
        <v>32</v>
      </c>
      <c r="B69" s="228">
        <f t="shared" si="14"/>
        <v>172626069.98000002</v>
      </c>
      <c r="C69" s="229">
        <f t="shared" si="15"/>
        <v>0</v>
      </c>
      <c r="D69" s="229">
        <f t="shared" si="15"/>
        <v>-1184059.96</v>
      </c>
      <c r="E69" s="229">
        <f t="shared" si="15"/>
        <v>173734527.36000001</v>
      </c>
      <c r="F69" s="229">
        <f t="shared" si="15"/>
        <v>59060.05</v>
      </c>
      <c r="G69" s="229">
        <f t="shared" si="15"/>
        <v>76911.429999999993</v>
      </c>
      <c r="H69" s="229">
        <f t="shared" si="15"/>
        <v>0</v>
      </c>
      <c r="I69" s="229">
        <f t="shared" si="15"/>
        <v>76911.429999999993</v>
      </c>
      <c r="J69" s="229">
        <f t="shared" si="15"/>
        <v>0</v>
      </c>
      <c r="K69" s="229">
        <f t="shared" si="15"/>
        <v>0</v>
      </c>
      <c r="L69" s="229">
        <f t="shared" si="15"/>
        <v>0</v>
      </c>
      <c r="M69" s="229">
        <f t="shared" si="15"/>
        <v>0</v>
      </c>
      <c r="N69" s="229">
        <f t="shared" si="15"/>
        <v>0</v>
      </c>
      <c r="O69" s="229">
        <f t="shared" si="15"/>
        <v>0</v>
      </c>
      <c r="P69" s="229">
        <f t="shared" si="15"/>
        <v>-1308.8499999999999</v>
      </c>
      <c r="Q69" s="229">
        <f t="shared" si="15"/>
        <v>0</v>
      </c>
      <c r="R69" s="229">
        <f t="shared" si="15"/>
        <v>-1308.8499999999999</v>
      </c>
      <c r="S69" s="229">
        <f t="shared" si="15"/>
        <v>0</v>
      </c>
      <c r="T69" s="229">
        <f t="shared" si="13"/>
        <v>0</v>
      </c>
      <c r="U69" s="229">
        <f t="shared" si="15"/>
        <v>0</v>
      </c>
      <c r="V69" s="229">
        <f t="shared" si="15"/>
        <v>0</v>
      </c>
      <c r="W69" s="229">
        <f t="shared" si="15"/>
        <v>0</v>
      </c>
      <c r="X69" s="229">
        <f t="shared" si="15"/>
        <v>0</v>
      </c>
      <c r="Y69" s="229">
        <f t="shared" si="15"/>
        <v>0</v>
      </c>
      <c r="Z69" s="229">
        <f t="shared" si="15"/>
        <v>0</v>
      </c>
      <c r="AA69" s="229">
        <f t="shared" si="15"/>
        <v>0</v>
      </c>
      <c r="AB69" s="229">
        <f t="shared" si="15"/>
        <v>0</v>
      </c>
    </row>
    <row r="70" spans="1:79">
      <c r="A70" s="181" t="s">
        <v>33</v>
      </c>
      <c r="B70" s="228">
        <f>C70+D70+E70+G70+K70+P70+T70</f>
        <v>27475491.560000002</v>
      </c>
      <c r="C70" s="229">
        <f t="shared" si="15"/>
        <v>509654.08</v>
      </c>
      <c r="D70" s="229">
        <f>D7+D40</f>
        <v>15000</v>
      </c>
      <c r="E70" s="229">
        <f t="shared" si="15"/>
        <v>0</v>
      </c>
      <c r="F70" s="229">
        <f t="shared" si="15"/>
        <v>0</v>
      </c>
      <c r="G70" s="229">
        <f t="shared" si="15"/>
        <v>0</v>
      </c>
      <c r="H70" s="229">
        <f t="shared" si="15"/>
        <v>0</v>
      </c>
      <c r="I70" s="229">
        <f t="shared" si="15"/>
        <v>0</v>
      </c>
      <c r="J70" s="229">
        <f t="shared" si="15"/>
        <v>0</v>
      </c>
      <c r="K70" s="229">
        <f t="shared" si="15"/>
        <v>0</v>
      </c>
      <c r="L70" s="229">
        <f t="shared" si="15"/>
        <v>0</v>
      </c>
      <c r="M70" s="229">
        <f t="shared" si="15"/>
        <v>0</v>
      </c>
      <c r="N70" s="229">
        <f t="shared" si="15"/>
        <v>0</v>
      </c>
      <c r="O70" s="229">
        <f t="shared" si="15"/>
        <v>0</v>
      </c>
      <c r="P70" s="229">
        <f t="shared" si="15"/>
        <v>0</v>
      </c>
      <c r="Q70" s="229">
        <f t="shared" si="15"/>
        <v>0</v>
      </c>
      <c r="R70" s="229">
        <f t="shared" si="15"/>
        <v>0</v>
      </c>
      <c r="S70" s="229">
        <f t="shared" si="15"/>
        <v>0</v>
      </c>
      <c r="T70" s="229">
        <f t="shared" si="13"/>
        <v>26950837.480000004</v>
      </c>
      <c r="U70" s="229">
        <f t="shared" si="15"/>
        <v>18358248.760000002</v>
      </c>
      <c r="V70" s="229">
        <f t="shared" si="15"/>
        <v>226415.09999999998</v>
      </c>
      <c r="W70" s="229">
        <f t="shared" si="15"/>
        <v>2223576.4500000002</v>
      </c>
      <c r="X70" s="229">
        <f t="shared" si="15"/>
        <v>10766.98000000001</v>
      </c>
      <c r="Y70" s="229">
        <f t="shared" si="15"/>
        <v>6131830.1900000004</v>
      </c>
      <c r="Z70" s="229">
        <f t="shared" si="15"/>
        <v>0</v>
      </c>
      <c r="AA70" s="229">
        <f t="shared" si="15"/>
        <v>15000</v>
      </c>
      <c r="AB70" s="229">
        <f t="shared" si="15"/>
        <v>0</v>
      </c>
    </row>
    <row r="71" spans="1:79">
      <c r="A71" s="181" t="s">
        <v>34</v>
      </c>
      <c r="B71" s="228">
        <f t="shared" si="14"/>
        <v>29596321.25</v>
      </c>
      <c r="C71" s="229">
        <f t="shared" si="15"/>
        <v>0</v>
      </c>
      <c r="D71" s="229">
        <f>D8+D41</f>
        <v>5275590.33</v>
      </c>
      <c r="E71" s="229">
        <f t="shared" si="15"/>
        <v>578003.53</v>
      </c>
      <c r="F71" s="229">
        <f t="shared" si="15"/>
        <v>5275590.33</v>
      </c>
      <c r="G71" s="229">
        <f t="shared" si="15"/>
        <v>12704775.290000001</v>
      </c>
      <c r="H71" s="229">
        <f>H8+H41</f>
        <v>11077960.560000001</v>
      </c>
      <c r="I71" s="229">
        <f t="shared" si="15"/>
        <v>2422186.98</v>
      </c>
      <c r="J71" s="229">
        <f t="shared" si="15"/>
        <v>-795372.25</v>
      </c>
      <c r="K71" s="229">
        <f>K8+K41</f>
        <v>11305082.289999999</v>
      </c>
      <c r="L71" s="229">
        <f t="shared" si="15"/>
        <v>-52274</v>
      </c>
      <c r="M71" s="229">
        <f t="shared" si="15"/>
        <v>-26380.17</v>
      </c>
      <c r="N71" s="229">
        <f t="shared" si="15"/>
        <v>9525983.6399999987</v>
      </c>
      <c r="O71" s="229">
        <f t="shared" si="15"/>
        <v>1857752.82</v>
      </c>
      <c r="P71" s="229">
        <f t="shared" si="15"/>
        <v>-267130.19</v>
      </c>
      <c r="Q71" s="229">
        <f t="shared" si="15"/>
        <v>-251328.71</v>
      </c>
      <c r="R71" s="229">
        <f t="shared" si="15"/>
        <v>-15801.48</v>
      </c>
      <c r="S71" s="229">
        <f t="shared" si="15"/>
        <v>0</v>
      </c>
      <c r="T71" s="229">
        <f t="shared" si="13"/>
        <v>0</v>
      </c>
      <c r="U71" s="229">
        <f t="shared" si="15"/>
        <v>0</v>
      </c>
      <c r="V71" s="229">
        <f t="shared" si="15"/>
        <v>0</v>
      </c>
      <c r="W71" s="229">
        <f t="shared" si="15"/>
        <v>0</v>
      </c>
      <c r="X71" s="229">
        <f t="shared" si="15"/>
        <v>0</v>
      </c>
      <c r="Y71" s="229">
        <f t="shared" si="15"/>
        <v>0</v>
      </c>
      <c r="Z71" s="229">
        <f t="shared" si="15"/>
        <v>0</v>
      </c>
      <c r="AA71" s="229">
        <f t="shared" si="15"/>
        <v>0</v>
      </c>
      <c r="AB71" s="229">
        <f t="shared" si="15"/>
        <v>0</v>
      </c>
    </row>
    <row r="72" spans="1:79" ht="14.25">
      <c r="A72" s="227" t="s">
        <v>82</v>
      </c>
      <c r="B72" s="228">
        <f t="shared" si="14"/>
        <v>75582141.12999998</v>
      </c>
      <c r="C72" s="228">
        <f t="shared" si="15"/>
        <v>-12113055.960000001</v>
      </c>
      <c r="D72" s="228">
        <f>D9+D42</f>
        <v>-139123747.84999999</v>
      </c>
      <c r="E72" s="228">
        <f t="shared" si="15"/>
        <v>216372610.73999998</v>
      </c>
      <c r="F72" s="228">
        <f t="shared" si="15"/>
        <v>187131.85</v>
      </c>
      <c r="G72" s="228">
        <f t="shared" si="15"/>
        <v>8794749.3000000007</v>
      </c>
      <c r="H72" s="228">
        <f t="shared" si="15"/>
        <v>0</v>
      </c>
      <c r="I72" s="228">
        <f t="shared" si="15"/>
        <v>9064.5400000000009</v>
      </c>
      <c r="J72" s="228">
        <f t="shared" si="15"/>
        <v>8785684.7600000016</v>
      </c>
      <c r="K72" s="228">
        <f t="shared" si="15"/>
        <v>865588.65</v>
      </c>
      <c r="L72" s="228">
        <f t="shared" si="15"/>
        <v>-73271.47</v>
      </c>
      <c r="M72" s="228">
        <f t="shared" si="15"/>
        <v>938860.12</v>
      </c>
      <c r="N72" s="228">
        <f t="shared" si="15"/>
        <v>0</v>
      </c>
      <c r="O72" s="228">
        <f t="shared" si="15"/>
        <v>0</v>
      </c>
      <c r="P72" s="228">
        <f t="shared" si="15"/>
        <v>785985.91</v>
      </c>
      <c r="Q72" s="228">
        <f t="shared" si="15"/>
        <v>0</v>
      </c>
      <c r="R72" s="228">
        <f t="shared" si="15"/>
        <v>785985.91</v>
      </c>
      <c r="S72" s="228">
        <f t="shared" si="15"/>
        <v>2144.36</v>
      </c>
      <c r="T72" s="228">
        <f t="shared" si="13"/>
        <v>10.34</v>
      </c>
      <c r="U72" s="228">
        <f t="shared" si="15"/>
        <v>8.74</v>
      </c>
      <c r="V72" s="228">
        <f t="shared" si="15"/>
        <v>0</v>
      </c>
      <c r="W72" s="228">
        <f t="shared" si="15"/>
        <v>0</v>
      </c>
      <c r="X72" s="228">
        <f t="shared" si="15"/>
        <v>0</v>
      </c>
      <c r="Y72" s="228">
        <f t="shared" si="15"/>
        <v>0</v>
      </c>
      <c r="Z72" s="228">
        <f t="shared" si="15"/>
        <v>1.6</v>
      </c>
      <c r="AA72" s="228">
        <f t="shared" si="15"/>
        <v>0</v>
      </c>
      <c r="AB72" s="228">
        <f t="shared" si="15"/>
        <v>0</v>
      </c>
    </row>
    <row r="73" spans="1:79" ht="14.25">
      <c r="A73" s="227" t="s">
        <v>36</v>
      </c>
      <c r="B73" s="228">
        <f t="shared" si="14"/>
        <v>-419384394.21999997</v>
      </c>
      <c r="C73" s="228">
        <f t="shared" si="15"/>
        <v>-540420.80000000005</v>
      </c>
      <c r="D73" s="228">
        <f t="shared" si="15"/>
        <v>8310991.3800000008</v>
      </c>
      <c r="E73" s="228">
        <f t="shared" si="15"/>
        <v>505606.86</v>
      </c>
      <c r="F73" s="228">
        <f t="shared" si="15"/>
        <v>510193.87</v>
      </c>
      <c r="G73" s="228">
        <f t="shared" si="15"/>
        <v>-417134039.56999993</v>
      </c>
      <c r="H73" s="228">
        <f>H10+H43</f>
        <v>-396781672.38999999</v>
      </c>
      <c r="I73" s="228">
        <f>I10+I43</f>
        <v>-2661661.46</v>
      </c>
      <c r="J73" s="228">
        <f t="shared" si="15"/>
        <v>-17690705.719999999</v>
      </c>
      <c r="K73" s="228">
        <f t="shared" si="15"/>
        <v>-7848660.290000001</v>
      </c>
      <c r="L73" s="228">
        <f t="shared" si="15"/>
        <v>25774598.91</v>
      </c>
      <c r="M73" s="228">
        <f t="shared" si="15"/>
        <v>-35181325.660000004</v>
      </c>
      <c r="N73" s="228">
        <f t="shared" si="15"/>
        <v>1558066.46</v>
      </c>
      <c r="O73" s="228">
        <f t="shared" si="15"/>
        <v>0</v>
      </c>
      <c r="P73" s="228">
        <f t="shared" si="15"/>
        <v>-2677871.7999999998</v>
      </c>
      <c r="Q73" s="228">
        <f t="shared" si="15"/>
        <v>-3943293.3</v>
      </c>
      <c r="R73" s="228">
        <f t="shared" si="15"/>
        <v>1265421.5</v>
      </c>
      <c r="S73" s="228">
        <f t="shared" si="15"/>
        <v>0</v>
      </c>
      <c r="T73" s="228">
        <f t="shared" si="13"/>
        <v>0</v>
      </c>
      <c r="U73" s="228">
        <f t="shared" si="15"/>
        <v>0</v>
      </c>
      <c r="V73" s="228">
        <f t="shared" si="15"/>
        <v>0</v>
      </c>
      <c r="W73" s="228">
        <f t="shared" si="15"/>
        <v>0</v>
      </c>
      <c r="X73" s="228">
        <f t="shared" si="15"/>
        <v>0</v>
      </c>
      <c r="Y73" s="228">
        <f t="shared" si="15"/>
        <v>0</v>
      </c>
      <c r="Z73" s="228">
        <f t="shared" si="15"/>
        <v>0</v>
      </c>
      <c r="AA73" s="228">
        <f t="shared" si="15"/>
        <v>0</v>
      </c>
      <c r="AB73" s="228">
        <f t="shared" si="15"/>
        <v>0</v>
      </c>
    </row>
    <row r="74" spans="1:79" ht="14.25">
      <c r="A74" s="227" t="s">
        <v>83</v>
      </c>
      <c r="B74" s="228">
        <f t="shared" si="14"/>
        <v>0</v>
      </c>
      <c r="C74" s="228">
        <f t="shared" si="15"/>
        <v>0</v>
      </c>
      <c r="D74" s="228">
        <f t="shared" si="15"/>
        <v>0</v>
      </c>
      <c r="E74" s="228">
        <f t="shared" si="15"/>
        <v>0</v>
      </c>
      <c r="F74" s="228">
        <f t="shared" si="15"/>
        <v>0</v>
      </c>
      <c r="G74" s="228">
        <f t="shared" si="15"/>
        <v>0</v>
      </c>
      <c r="H74" s="228">
        <f t="shared" si="15"/>
        <v>0</v>
      </c>
      <c r="I74" s="228">
        <f t="shared" si="15"/>
        <v>0</v>
      </c>
      <c r="J74" s="228">
        <f t="shared" si="15"/>
        <v>0</v>
      </c>
      <c r="K74" s="228">
        <f t="shared" si="15"/>
        <v>0</v>
      </c>
      <c r="L74" s="228">
        <f t="shared" si="15"/>
        <v>0</v>
      </c>
      <c r="M74" s="228">
        <f t="shared" si="15"/>
        <v>0</v>
      </c>
      <c r="N74" s="228">
        <f t="shared" si="15"/>
        <v>0</v>
      </c>
      <c r="O74" s="228">
        <f t="shared" si="15"/>
        <v>0</v>
      </c>
      <c r="P74" s="228">
        <f t="shared" si="15"/>
        <v>0</v>
      </c>
      <c r="Q74" s="228">
        <f t="shared" si="15"/>
        <v>0</v>
      </c>
      <c r="R74" s="228">
        <f t="shared" si="15"/>
        <v>0</v>
      </c>
      <c r="S74" s="228">
        <f t="shared" si="15"/>
        <v>0</v>
      </c>
      <c r="T74" s="228">
        <f t="shared" si="13"/>
        <v>0</v>
      </c>
      <c r="U74" s="228">
        <f t="shared" si="15"/>
        <v>0</v>
      </c>
      <c r="V74" s="228">
        <f t="shared" si="15"/>
        <v>0</v>
      </c>
      <c r="W74" s="228">
        <f t="shared" si="15"/>
        <v>0</v>
      </c>
      <c r="X74" s="228">
        <f t="shared" si="15"/>
        <v>0</v>
      </c>
      <c r="Y74" s="228">
        <f t="shared" si="15"/>
        <v>0</v>
      </c>
      <c r="Z74" s="228">
        <f t="shared" si="15"/>
        <v>0</v>
      </c>
      <c r="AA74" s="228">
        <f t="shared" si="15"/>
        <v>0</v>
      </c>
      <c r="AB74" s="228">
        <f t="shared" si="15"/>
        <v>0</v>
      </c>
    </row>
    <row r="75" spans="1:79" ht="14.25">
      <c r="A75" s="227" t="s">
        <v>38</v>
      </c>
      <c r="B75" s="228">
        <f t="shared" si="14"/>
        <v>281200353.00333297</v>
      </c>
      <c r="C75" s="228">
        <f t="shared" si="15"/>
        <v>-49944296.810000002</v>
      </c>
      <c r="D75" s="228">
        <f t="shared" si="15"/>
        <v>4655.92</v>
      </c>
      <c r="E75" s="228">
        <f t="shared" si="15"/>
        <v>-655200.01333333005</v>
      </c>
      <c r="F75" s="228">
        <f t="shared" si="15"/>
        <v>-1224.08</v>
      </c>
      <c r="G75" s="228">
        <f t="shared" si="15"/>
        <v>285970842.95333302</v>
      </c>
      <c r="H75" s="228">
        <f>H12+H45</f>
        <v>271248763.23333299</v>
      </c>
      <c r="I75" s="228">
        <f>I12+I45</f>
        <v>-26015.08</v>
      </c>
      <c r="J75" s="228">
        <f t="shared" si="15"/>
        <v>14748094.799999999</v>
      </c>
      <c r="K75" s="228">
        <f>K12+K45</f>
        <v>75290995.453333259</v>
      </c>
      <c r="L75" s="228">
        <f t="shared" si="15"/>
        <v>28536894.996666599</v>
      </c>
      <c r="M75" s="228">
        <f t="shared" si="15"/>
        <v>59023187.600000001</v>
      </c>
      <c r="N75" s="228">
        <f t="shared" si="15"/>
        <v>1704759.91666667</v>
      </c>
      <c r="O75" s="228">
        <f t="shared" si="15"/>
        <v>-13973847.060000001</v>
      </c>
      <c r="P75" s="228">
        <f t="shared" si="15"/>
        <v>-29466644.5</v>
      </c>
      <c r="Q75" s="228">
        <f t="shared" si="15"/>
        <v>-23246700.939999998</v>
      </c>
      <c r="R75" s="228">
        <f t="shared" si="15"/>
        <v>-6219943.5599999996</v>
      </c>
      <c r="S75" s="228">
        <f t="shared" si="15"/>
        <v>0</v>
      </c>
      <c r="T75" s="228">
        <f t="shared" si="13"/>
        <v>0</v>
      </c>
      <c r="U75" s="228">
        <f t="shared" si="15"/>
        <v>0</v>
      </c>
      <c r="V75" s="228">
        <f t="shared" si="15"/>
        <v>0</v>
      </c>
      <c r="W75" s="228">
        <f t="shared" si="15"/>
        <v>0</v>
      </c>
      <c r="X75" s="228">
        <f t="shared" si="15"/>
        <v>0</v>
      </c>
      <c r="Y75" s="228">
        <f t="shared" si="15"/>
        <v>0</v>
      </c>
      <c r="Z75" s="228">
        <f t="shared" si="15"/>
        <v>0</v>
      </c>
      <c r="AA75" s="228">
        <f t="shared" si="15"/>
        <v>0</v>
      </c>
      <c r="AB75" s="228">
        <f t="shared" si="15"/>
        <v>0</v>
      </c>
    </row>
    <row r="76" spans="1:79" ht="14.25">
      <c r="A76" s="227" t="s">
        <v>84</v>
      </c>
      <c r="B76" s="228">
        <f t="shared" si="14"/>
        <v>-273464.29000000004</v>
      </c>
      <c r="C76" s="228">
        <f t="shared" si="15"/>
        <v>0</v>
      </c>
      <c r="D76" s="228">
        <f t="shared" si="15"/>
        <v>31917.16</v>
      </c>
      <c r="E76" s="228">
        <f t="shared" si="15"/>
        <v>-305381.45</v>
      </c>
      <c r="F76" s="228">
        <f t="shared" si="15"/>
        <v>0</v>
      </c>
      <c r="G76" s="228">
        <f t="shared" si="15"/>
        <v>0</v>
      </c>
      <c r="H76" s="228">
        <f t="shared" si="15"/>
        <v>0</v>
      </c>
      <c r="I76" s="228">
        <f t="shared" si="15"/>
        <v>0</v>
      </c>
      <c r="J76" s="228">
        <f t="shared" si="15"/>
        <v>0</v>
      </c>
      <c r="K76" s="228">
        <f t="shared" si="15"/>
        <v>0</v>
      </c>
      <c r="L76" s="228">
        <f t="shared" si="15"/>
        <v>0</v>
      </c>
      <c r="M76" s="228">
        <f t="shared" si="15"/>
        <v>0</v>
      </c>
      <c r="N76" s="228">
        <f t="shared" si="15"/>
        <v>0</v>
      </c>
      <c r="O76" s="228">
        <f t="shared" si="15"/>
        <v>0</v>
      </c>
      <c r="P76" s="228">
        <f t="shared" si="15"/>
        <v>0</v>
      </c>
      <c r="Q76" s="228">
        <f t="shared" si="15"/>
        <v>0</v>
      </c>
      <c r="R76" s="228">
        <f t="shared" si="15"/>
        <v>0</v>
      </c>
      <c r="S76" s="228">
        <f t="shared" si="15"/>
        <v>0</v>
      </c>
      <c r="T76" s="228">
        <f t="shared" si="13"/>
        <v>0</v>
      </c>
      <c r="U76" s="228">
        <f t="shared" si="15"/>
        <v>0</v>
      </c>
      <c r="V76" s="228">
        <f t="shared" si="15"/>
        <v>0</v>
      </c>
      <c r="W76" s="228">
        <f t="shared" si="15"/>
        <v>0</v>
      </c>
      <c r="X76" s="228">
        <f t="shared" si="15"/>
        <v>0</v>
      </c>
      <c r="Y76" s="228">
        <f t="shared" si="15"/>
        <v>0</v>
      </c>
      <c r="Z76" s="228">
        <f t="shared" si="15"/>
        <v>0</v>
      </c>
      <c r="AA76" s="228">
        <f t="shared" si="15"/>
        <v>0</v>
      </c>
      <c r="AB76" s="228">
        <f t="shared" si="15"/>
        <v>0</v>
      </c>
    </row>
    <row r="77" spans="1:79" ht="14.25">
      <c r="A77" s="227" t="s">
        <v>85</v>
      </c>
      <c r="B77" s="230">
        <f t="shared" si="14"/>
        <v>13973166.82</v>
      </c>
      <c r="C77" s="230">
        <f t="shared" si="15"/>
        <v>-719197.98</v>
      </c>
      <c r="D77" s="230">
        <f t="shared" si="15"/>
        <v>0</v>
      </c>
      <c r="E77" s="230">
        <f t="shared" si="15"/>
        <v>14692364.800000001</v>
      </c>
      <c r="F77" s="230">
        <f t="shared" si="15"/>
        <v>0</v>
      </c>
      <c r="G77" s="230">
        <f t="shared" si="15"/>
        <v>0</v>
      </c>
      <c r="H77" s="230">
        <f t="shared" si="15"/>
        <v>0</v>
      </c>
      <c r="I77" s="230">
        <f t="shared" si="15"/>
        <v>0</v>
      </c>
      <c r="J77" s="230">
        <f t="shared" si="15"/>
        <v>0</v>
      </c>
      <c r="K77" s="230">
        <f t="shared" si="15"/>
        <v>0</v>
      </c>
      <c r="L77" s="230">
        <f t="shared" si="15"/>
        <v>0</v>
      </c>
      <c r="M77" s="230">
        <f t="shared" si="15"/>
        <v>0</v>
      </c>
      <c r="N77" s="230">
        <f t="shared" si="15"/>
        <v>0</v>
      </c>
      <c r="O77" s="230">
        <f t="shared" si="15"/>
        <v>0</v>
      </c>
      <c r="P77" s="230">
        <f t="shared" si="15"/>
        <v>0</v>
      </c>
      <c r="Q77" s="230">
        <f t="shared" si="15"/>
        <v>0</v>
      </c>
      <c r="R77" s="230">
        <f t="shared" si="15"/>
        <v>0</v>
      </c>
      <c r="S77" s="230">
        <f t="shared" si="15"/>
        <v>0</v>
      </c>
      <c r="T77" s="230">
        <f t="shared" si="13"/>
        <v>0</v>
      </c>
      <c r="U77" s="230">
        <f t="shared" si="15"/>
        <v>0</v>
      </c>
      <c r="V77" s="230">
        <f t="shared" si="15"/>
        <v>0</v>
      </c>
      <c r="W77" s="230">
        <f t="shared" si="15"/>
        <v>0</v>
      </c>
      <c r="X77" s="230">
        <f t="shared" si="15"/>
        <v>0</v>
      </c>
      <c r="Y77" s="230">
        <f t="shared" si="15"/>
        <v>0</v>
      </c>
      <c r="Z77" s="230">
        <f t="shared" si="15"/>
        <v>0</v>
      </c>
      <c r="AA77" s="230">
        <f t="shared" ref="AA77:AB77" si="16">AA14+AA47</f>
        <v>0</v>
      </c>
      <c r="AB77" s="230">
        <f t="shared" si="16"/>
        <v>0</v>
      </c>
    </row>
    <row r="78" spans="1:79" ht="14.25">
      <c r="A78" s="227" t="s">
        <v>86</v>
      </c>
      <c r="B78" s="230">
        <f t="shared" si="14"/>
        <v>-341.27</v>
      </c>
      <c r="C78" s="230">
        <f t="shared" ref="C78:AB87" si="17">C15+C48</f>
        <v>0</v>
      </c>
      <c r="D78" s="230">
        <f t="shared" si="17"/>
        <v>-51.37</v>
      </c>
      <c r="E78" s="230">
        <f t="shared" si="17"/>
        <v>-289.89999999999998</v>
      </c>
      <c r="F78" s="230">
        <f t="shared" si="17"/>
        <v>0</v>
      </c>
      <c r="G78" s="230">
        <f t="shared" si="17"/>
        <v>0</v>
      </c>
      <c r="H78" s="230">
        <f t="shared" si="17"/>
        <v>0</v>
      </c>
      <c r="I78" s="230">
        <f t="shared" si="17"/>
        <v>0</v>
      </c>
      <c r="J78" s="230">
        <f t="shared" si="17"/>
        <v>0</v>
      </c>
      <c r="K78" s="230">
        <f t="shared" si="17"/>
        <v>0</v>
      </c>
      <c r="L78" s="230">
        <f t="shared" si="17"/>
        <v>0</v>
      </c>
      <c r="M78" s="230">
        <f t="shared" si="17"/>
        <v>0</v>
      </c>
      <c r="N78" s="230">
        <f t="shared" si="17"/>
        <v>0</v>
      </c>
      <c r="O78" s="230">
        <f t="shared" si="17"/>
        <v>0</v>
      </c>
      <c r="P78" s="230">
        <f t="shared" si="17"/>
        <v>0</v>
      </c>
      <c r="Q78" s="230">
        <f t="shared" si="17"/>
        <v>0</v>
      </c>
      <c r="R78" s="230">
        <f t="shared" si="17"/>
        <v>0</v>
      </c>
      <c r="S78" s="230">
        <f t="shared" si="17"/>
        <v>0</v>
      </c>
      <c r="T78" s="230">
        <f t="shared" si="13"/>
        <v>0</v>
      </c>
      <c r="U78" s="230">
        <f t="shared" si="17"/>
        <v>0</v>
      </c>
      <c r="V78" s="230">
        <f t="shared" si="17"/>
        <v>0</v>
      </c>
      <c r="W78" s="230">
        <f t="shared" si="17"/>
        <v>0</v>
      </c>
      <c r="X78" s="230">
        <f t="shared" si="17"/>
        <v>0</v>
      </c>
      <c r="Y78" s="230">
        <f t="shared" si="17"/>
        <v>0</v>
      </c>
      <c r="Z78" s="230">
        <f t="shared" si="17"/>
        <v>0</v>
      </c>
      <c r="AA78" s="230">
        <f t="shared" si="17"/>
        <v>0</v>
      </c>
      <c r="AB78" s="230">
        <f t="shared" si="17"/>
        <v>0</v>
      </c>
    </row>
    <row r="79" spans="1:79" ht="14.25">
      <c r="A79" s="227" t="s">
        <v>87</v>
      </c>
      <c r="B79" s="230">
        <f t="shared" si="14"/>
        <v>0</v>
      </c>
      <c r="C79" s="230">
        <f t="shared" si="17"/>
        <v>0</v>
      </c>
      <c r="D79" s="230">
        <f t="shared" si="17"/>
        <v>0</v>
      </c>
      <c r="E79" s="230">
        <f t="shared" si="17"/>
        <v>0</v>
      </c>
      <c r="F79" s="230">
        <f t="shared" si="17"/>
        <v>0</v>
      </c>
      <c r="G79" s="230">
        <f t="shared" si="17"/>
        <v>0</v>
      </c>
      <c r="H79" s="230">
        <f t="shared" si="17"/>
        <v>0</v>
      </c>
      <c r="I79" s="230">
        <f t="shared" si="17"/>
        <v>0</v>
      </c>
      <c r="J79" s="230">
        <f t="shared" si="17"/>
        <v>0</v>
      </c>
      <c r="K79" s="230">
        <f t="shared" si="17"/>
        <v>0</v>
      </c>
      <c r="L79" s="230">
        <f t="shared" si="17"/>
        <v>0</v>
      </c>
      <c r="M79" s="230">
        <f t="shared" si="17"/>
        <v>0</v>
      </c>
      <c r="N79" s="230">
        <f t="shared" si="17"/>
        <v>0</v>
      </c>
      <c r="O79" s="230">
        <f t="shared" si="17"/>
        <v>0</v>
      </c>
      <c r="P79" s="230">
        <f t="shared" si="17"/>
        <v>0</v>
      </c>
      <c r="Q79" s="230">
        <f t="shared" si="17"/>
        <v>0</v>
      </c>
      <c r="R79" s="230">
        <f t="shared" si="17"/>
        <v>0</v>
      </c>
      <c r="S79" s="230">
        <f t="shared" si="17"/>
        <v>0</v>
      </c>
      <c r="T79" s="230">
        <f t="shared" si="13"/>
        <v>0</v>
      </c>
      <c r="U79" s="230">
        <f t="shared" si="17"/>
        <v>0</v>
      </c>
      <c r="V79" s="230">
        <f t="shared" si="17"/>
        <v>0</v>
      </c>
      <c r="W79" s="230">
        <f t="shared" si="17"/>
        <v>0</v>
      </c>
      <c r="X79" s="230">
        <f t="shared" si="17"/>
        <v>0</v>
      </c>
      <c r="Y79" s="230">
        <f t="shared" si="17"/>
        <v>0</v>
      </c>
      <c r="Z79" s="230">
        <f t="shared" si="17"/>
        <v>0</v>
      </c>
      <c r="AA79" s="230">
        <f t="shared" si="17"/>
        <v>0</v>
      </c>
      <c r="AB79" s="230">
        <f t="shared" si="17"/>
        <v>0</v>
      </c>
    </row>
    <row r="80" spans="1:79">
      <c r="A80" s="197" t="s">
        <v>43</v>
      </c>
      <c r="B80" s="231">
        <f t="shared" si="14"/>
        <v>277242285.71029699</v>
      </c>
      <c r="C80" s="231">
        <f t="shared" si="17"/>
        <v>-2246972.9963679994</v>
      </c>
      <c r="D80" s="231">
        <f>D17+D50</f>
        <v>97579283.716935009</v>
      </c>
      <c r="E80" s="231">
        <f t="shared" si="17"/>
        <v>145222372.10496199</v>
      </c>
      <c r="F80" s="231">
        <f t="shared" si="17"/>
        <v>2178609.2933519999</v>
      </c>
      <c r="G80" s="231">
        <f t="shared" si="17"/>
        <v>327.98096900014207</v>
      </c>
      <c r="H80" s="231">
        <f>H17+H50</f>
        <v>-4109496.6</v>
      </c>
      <c r="I80" s="231">
        <f t="shared" si="17"/>
        <v>1288690.237095</v>
      </c>
      <c r="J80" s="231">
        <f t="shared" si="17"/>
        <v>2821134.343874</v>
      </c>
      <c r="K80" s="231">
        <f t="shared" si="17"/>
        <v>8675663.683743</v>
      </c>
      <c r="L80" s="231">
        <f t="shared" si="17"/>
        <v>2068133.9325229998</v>
      </c>
      <c r="M80" s="231">
        <f t="shared" si="17"/>
        <v>2294160.0326319998</v>
      </c>
      <c r="N80" s="231">
        <f t="shared" si="17"/>
        <v>3595119.3287420003</v>
      </c>
      <c r="O80" s="231">
        <f t="shared" si="17"/>
        <v>718250.38984600001</v>
      </c>
      <c r="P80" s="231">
        <f t="shared" si="17"/>
        <v>2910729.8858320001</v>
      </c>
      <c r="Q80" s="231">
        <f t="shared" si="17"/>
        <v>975180.57091300003</v>
      </c>
      <c r="R80" s="231">
        <f t="shared" si="17"/>
        <v>1935549.314919</v>
      </c>
      <c r="S80" s="231">
        <f t="shared" si="17"/>
        <v>10145591.109999999</v>
      </c>
      <c r="T80" s="231">
        <f t="shared" si="13"/>
        <v>25100881.334224001</v>
      </c>
      <c r="U80" s="231">
        <f t="shared" si="17"/>
        <v>10407339.779999999</v>
      </c>
      <c r="V80" s="231">
        <f t="shared" si="17"/>
        <v>5885380.5592080001</v>
      </c>
      <c r="W80" s="231">
        <f t="shared" si="17"/>
        <v>4546160.6666830005</v>
      </c>
      <c r="X80" s="231">
        <f t="shared" si="17"/>
        <v>1474777.668333</v>
      </c>
      <c r="Y80" s="231">
        <f t="shared" si="17"/>
        <v>1956285.08</v>
      </c>
      <c r="Z80" s="231">
        <f t="shared" si="17"/>
        <v>830937.58</v>
      </c>
      <c r="AA80" s="231">
        <f t="shared" si="17"/>
        <v>4336551.12</v>
      </c>
      <c r="AB80" s="231">
        <f t="shared" si="17"/>
        <v>5035581.42</v>
      </c>
    </row>
    <row r="81" spans="1:28" ht="14.25">
      <c r="A81" s="232" t="s">
        <v>88</v>
      </c>
      <c r="B81" s="230">
        <f t="shared" si="14"/>
        <v>3099944.9588719998</v>
      </c>
      <c r="C81" s="233">
        <f t="shared" si="17"/>
        <v>-3512.4637680000001</v>
      </c>
      <c r="D81" s="233">
        <f t="shared" si="17"/>
        <v>-199279.72623999999</v>
      </c>
      <c r="E81" s="233">
        <f t="shared" si="17"/>
        <v>2683949.9993119999</v>
      </c>
      <c r="F81" s="233">
        <f t="shared" si="17"/>
        <v>37610.205551999999</v>
      </c>
      <c r="G81" s="233">
        <f t="shared" si="17"/>
        <v>-56161.112455999995</v>
      </c>
      <c r="H81" s="233">
        <f t="shared" si="17"/>
        <v>79686.290000000008</v>
      </c>
      <c r="I81" s="233">
        <f t="shared" si="17"/>
        <v>17972.40972</v>
      </c>
      <c r="J81" s="233">
        <f t="shared" si="17"/>
        <v>-153819.81217600001</v>
      </c>
      <c r="K81" s="233">
        <f t="shared" si="17"/>
        <v>523896.65416799998</v>
      </c>
      <c r="L81" s="233">
        <f t="shared" si="17"/>
        <v>496496.813448</v>
      </c>
      <c r="M81" s="233">
        <f t="shared" si="17"/>
        <v>-56746.237168</v>
      </c>
      <c r="N81" s="233">
        <f t="shared" si="17"/>
        <v>64726.346191999997</v>
      </c>
      <c r="O81" s="233">
        <f t="shared" si="17"/>
        <v>19419.731695999999</v>
      </c>
      <c r="P81" s="233">
        <f t="shared" si="17"/>
        <v>-40027.572767999998</v>
      </c>
      <c r="Q81" s="233">
        <f t="shared" si="17"/>
        <v>-42402.456711999999</v>
      </c>
      <c r="R81" s="233">
        <f t="shared" si="17"/>
        <v>2374.8839440000002</v>
      </c>
      <c r="S81" s="233">
        <f t="shared" si="17"/>
        <v>20</v>
      </c>
      <c r="T81" s="233">
        <f t="shared" si="13"/>
        <v>191079.180624</v>
      </c>
      <c r="U81" s="233">
        <f t="shared" si="17"/>
        <v>130918.44</v>
      </c>
      <c r="V81" s="233">
        <f t="shared" si="17"/>
        <v>1247.9430080000002</v>
      </c>
      <c r="W81" s="233">
        <f t="shared" si="17"/>
        <v>15189.243608000001</v>
      </c>
      <c r="X81" s="233">
        <f t="shared" si="17"/>
        <v>-114.45599200000015</v>
      </c>
      <c r="Y81" s="233">
        <f t="shared" si="17"/>
        <v>43881.04</v>
      </c>
      <c r="Z81" s="233">
        <f t="shared" si="17"/>
        <v>-43.03</v>
      </c>
      <c r="AA81" s="233">
        <f t="shared" si="17"/>
        <v>-5945.41</v>
      </c>
      <c r="AB81" s="233">
        <f t="shared" si="17"/>
        <v>-730.31</v>
      </c>
    </row>
    <row r="82" spans="1:28" ht="14.25">
      <c r="A82" s="232" t="s">
        <v>89</v>
      </c>
      <c r="B82" s="230">
        <f t="shared" si="14"/>
        <v>273979879.94142497</v>
      </c>
      <c r="C82" s="233">
        <f t="shared" si="17"/>
        <v>-2243460.5325999996</v>
      </c>
      <c r="D82" s="233">
        <f t="shared" si="17"/>
        <v>99463913.283175007</v>
      </c>
      <c r="E82" s="233">
        <f t="shared" si="17"/>
        <v>140690611.45564997</v>
      </c>
      <c r="F82" s="233">
        <f t="shared" si="17"/>
        <v>2140999.0878000003</v>
      </c>
      <c r="G82" s="233">
        <f t="shared" si="17"/>
        <v>56489.093424999621</v>
      </c>
      <c r="H82" s="233">
        <f t="shared" si="17"/>
        <v>-4189182.89</v>
      </c>
      <c r="I82" s="233">
        <f t="shared" si="17"/>
        <v>1270717.8273749999</v>
      </c>
      <c r="J82" s="233">
        <f t="shared" si="17"/>
        <v>2974954.1560499999</v>
      </c>
      <c r="K82" s="233">
        <f t="shared" si="17"/>
        <v>8151767.0295749996</v>
      </c>
      <c r="L82" s="233">
        <f t="shared" si="17"/>
        <v>1571637.1190749998</v>
      </c>
      <c r="M82" s="233">
        <f t="shared" si="17"/>
        <v>2350906.2697999999</v>
      </c>
      <c r="N82" s="233">
        <f t="shared" si="17"/>
        <v>3530392.9825499998</v>
      </c>
      <c r="O82" s="233">
        <f t="shared" si="17"/>
        <v>698830.65815000003</v>
      </c>
      <c r="P82" s="233">
        <f t="shared" si="17"/>
        <v>2950757.4586</v>
      </c>
      <c r="Q82" s="233">
        <f t="shared" si="17"/>
        <v>1017583.027625</v>
      </c>
      <c r="R82" s="233">
        <f t="shared" si="17"/>
        <v>1933174.4309749999</v>
      </c>
      <c r="S82" s="233">
        <f t="shared" si="17"/>
        <v>10145571.109999999</v>
      </c>
      <c r="T82" s="233">
        <f t="shared" si="13"/>
        <v>24909802.1536</v>
      </c>
      <c r="U82" s="233">
        <f t="shared" si="17"/>
        <v>10276421.34</v>
      </c>
      <c r="V82" s="233">
        <f t="shared" si="17"/>
        <v>5884132.6162</v>
      </c>
      <c r="W82" s="233">
        <f t="shared" si="17"/>
        <v>4530971.4230749998</v>
      </c>
      <c r="X82" s="233">
        <f t="shared" si="17"/>
        <v>1474892.124325</v>
      </c>
      <c r="Y82" s="233">
        <f t="shared" si="17"/>
        <v>1912404.04</v>
      </c>
      <c r="Z82" s="233">
        <f t="shared" si="17"/>
        <v>830980.61</v>
      </c>
      <c r="AA82" s="233">
        <f t="shared" si="17"/>
        <v>4342496.53</v>
      </c>
      <c r="AB82" s="233">
        <f t="shared" si="17"/>
        <v>5036311.7300000004</v>
      </c>
    </row>
    <row r="83" spans="1:28" ht="14.25">
      <c r="A83" s="232" t="s">
        <v>90</v>
      </c>
      <c r="B83" s="230">
        <f t="shared" si="14"/>
        <v>-1697649.84</v>
      </c>
      <c r="C83" s="233">
        <f t="shared" si="17"/>
        <v>0</v>
      </c>
      <c r="D83" s="233">
        <f t="shared" si="17"/>
        <v>-1685349.84</v>
      </c>
      <c r="E83" s="233">
        <f t="shared" si="17"/>
        <v>-12300</v>
      </c>
      <c r="F83" s="233">
        <f t="shared" si="17"/>
        <v>0</v>
      </c>
      <c r="G83" s="233">
        <f t="shared" si="17"/>
        <v>0</v>
      </c>
      <c r="H83" s="233">
        <f t="shared" si="17"/>
        <v>0</v>
      </c>
      <c r="I83" s="233">
        <f t="shared" si="17"/>
        <v>0</v>
      </c>
      <c r="J83" s="233">
        <f t="shared" si="17"/>
        <v>0</v>
      </c>
      <c r="K83" s="233">
        <f t="shared" si="17"/>
        <v>0</v>
      </c>
      <c r="L83" s="233">
        <f t="shared" si="17"/>
        <v>0</v>
      </c>
      <c r="M83" s="233">
        <f t="shared" si="17"/>
        <v>0</v>
      </c>
      <c r="N83" s="233">
        <f t="shared" si="17"/>
        <v>0</v>
      </c>
      <c r="O83" s="233">
        <f t="shared" si="17"/>
        <v>0</v>
      </c>
      <c r="P83" s="233">
        <f t="shared" si="17"/>
        <v>0</v>
      </c>
      <c r="Q83" s="233">
        <f t="shared" si="17"/>
        <v>0</v>
      </c>
      <c r="R83" s="233">
        <f t="shared" si="17"/>
        <v>0</v>
      </c>
      <c r="S83" s="233">
        <f t="shared" si="17"/>
        <v>0</v>
      </c>
      <c r="T83" s="233">
        <f t="shared" si="13"/>
        <v>0</v>
      </c>
      <c r="U83" s="233">
        <f t="shared" si="17"/>
        <v>0</v>
      </c>
      <c r="V83" s="233">
        <f t="shared" si="17"/>
        <v>0</v>
      </c>
      <c r="W83" s="233">
        <f t="shared" si="17"/>
        <v>0</v>
      </c>
      <c r="X83" s="233">
        <f t="shared" si="17"/>
        <v>0</v>
      </c>
      <c r="Y83" s="233">
        <f t="shared" si="17"/>
        <v>0</v>
      </c>
      <c r="Z83" s="233">
        <f t="shared" si="17"/>
        <v>0</v>
      </c>
      <c r="AA83" s="233">
        <f t="shared" si="17"/>
        <v>0</v>
      </c>
      <c r="AB83" s="233">
        <f t="shared" si="17"/>
        <v>0</v>
      </c>
    </row>
    <row r="84" spans="1:28" ht="14.25">
      <c r="A84" s="232" t="s">
        <v>91</v>
      </c>
      <c r="B84" s="230">
        <f t="shared" si="14"/>
        <v>1860110.65</v>
      </c>
      <c r="C84" s="233">
        <f t="shared" si="17"/>
        <v>0</v>
      </c>
      <c r="D84" s="233">
        <f t="shared" si="17"/>
        <v>0</v>
      </c>
      <c r="E84" s="233">
        <f t="shared" si="17"/>
        <v>1860110.65</v>
      </c>
      <c r="F84" s="233">
        <f t="shared" si="17"/>
        <v>0</v>
      </c>
      <c r="G84" s="233">
        <f t="shared" si="17"/>
        <v>0</v>
      </c>
      <c r="H84" s="233">
        <f t="shared" si="17"/>
        <v>0</v>
      </c>
      <c r="I84" s="233">
        <f t="shared" si="17"/>
        <v>0</v>
      </c>
      <c r="J84" s="233">
        <f t="shared" si="17"/>
        <v>0</v>
      </c>
      <c r="K84" s="233">
        <f t="shared" si="17"/>
        <v>0</v>
      </c>
      <c r="L84" s="233">
        <f t="shared" si="17"/>
        <v>0</v>
      </c>
      <c r="M84" s="233">
        <f t="shared" si="17"/>
        <v>0</v>
      </c>
      <c r="N84" s="233">
        <f t="shared" si="17"/>
        <v>0</v>
      </c>
      <c r="O84" s="233">
        <f t="shared" si="17"/>
        <v>0</v>
      </c>
      <c r="P84" s="233">
        <f t="shared" si="17"/>
        <v>0</v>
      </c>
      <c r="Q84" s="233">
        <f t="shared" si="17"/>
        <v>0</v>
      </c>
      <c r="R84" s="233">
        <f t="shared" si="17"/>
        <v>0</v>
      </c>
      <c r="S84" s="233">
        <f t="shared" si="17"/>
        <v>0</v>
      </c>
      <c r="T84" s="233">
        <f t="shared" si="13"/>
        <v>0</v>
      </c>
      <c r="U84" s="233">
        <f t="shared" si="17"/>
        <v>0</v>
      </c>
      <c r="V84" s="233">
        <f t="shared" si="17"/>
        <v>0</v>
      </c>
      <c r="W84" s="233">
        <f t="shared" si="17"/>
        <v>0</v>
      </c>
      <c r="X84" s="233">
        <f t="shared" si="17"/>
        <v>0</v>
      </c>
      <c r="Y84" s="233">
        <f t="shared" si="17"/>
        <v>0</v>
      </c>
      <c r="Z84" s="233">
        <f t="shared" si="17"/>
        <v>0</v>
      </c>
      <c r="AA84" s="233">
        <f t="shared" si="17"/>
        <v>0</v>
      </c>
      <c r="AB84" s="233">
        <f t="shared" si="17"/>
        <v>0</v>
      </c>
    </row>
    <row r="85" spans="1:28">
      <c r="A85" s="197" t="s">
        <v>92</v>
      </c>
      <c r="B85" s="231">
        <f t="shared" si="14"/>
        <v>-96496475.856964022</v>
      </c>
      <c r="C85" s="231">
        <f t="shared" si="17"/>
        <v>-60560344.473631993</v>
      </c>
      <c r="D85" s="231">
        <f t="shared" si="17"/>
        <v>-224463993.05693501</v>
      </c>
      <c r="E85" s="231">
        <f t="shared" si="17"/>
        <v>262039739.84170467</v>
      </c>
      <c r="F85" s="231">
        <f t="shared" si="17"/>
        <v>3849229.6166479997</v>
      </c>
      <c r="G85" s="231">
        <f t="shared" si="17"/>
        <v>-109587088.57763597</v>
      </c>
      <c r="H85" s="231">
        <f>H22+H55</f>
        <v>-110345451.99666697</v>
      </c>
      <c r="I85" s="231">
        <f t="shared" si="17"/>
        <v>-1468203.8270950001</v>
      </c>
      <c r="J85" s="231">
        <f t="shared" si="17"/>
        <v>2226567.2461259998</v>
      </c>
      <c r="K85" s="231">
        <f t="shared" si="17"/>
        <v>68762943.239590272</v>
      </c>
      <c r="L85" s="231">
        <f t="shared" si="17"/>
        <v>50648876.614143595</v>
      </c>
      <c r="M85" s="231">
        <f t="shared" si="17"/>
        <v>20882309.397368003</v>
      </c>
      <c r="N85" s="231">
        <f t="shared" si="17"/>
        <v>9193690.6879246701</v>
      </c>
      <c r="O85" s="231">
        <f t="shared" si="17"/>
        <v>-11961933.459845999</v>
      </c>
      <c r="P85" s="231">
        <f t="shared" si="17"/>
        <v>-34537699.315832004</v>
      </c>
      <c r="Q85" s="231">
        <f t="shared" si="17"/>
        <v>-28416503.520912997</v>
      </c>
      <c r="R85" s="231">
        <f t="shared" si="17"/>
        <v>-6121195.794919</v>
      </c>
      <c r="S85" s="231">
        <f t="shared" si="17"/>
        <v>-10146738.75</v>
      </c>
      <c r="T85" s="231">
        <f t="shared" si="13"/>
        <v>1849966.4857760002</v>
      </c>
      <c r="U85" s="231">
        <f t="shared" si="17"/>
        <v>7950917.7199999997</v>
      </c>
      <c r="V85" s="231">
        <f t="shared" si="17"/>
        <v>-5658965.4592079995</v>
      </c>
      <c r="W85" s="231">
        <f t="shared" si="17"/>
        <v>-2322584.2166829999</v>
      </c>
      <c r="X85" s="231">
        <f t="shared" si="17"/>
        <v>-1464010.6883330001</v>
      </c>
      <c r="Y85" s="231">
        <f t="shared" si="17"/>
        <v>4175545.11</v>
      </c>
      <c r="Z85" s="231">
        <f t="shared" si="17"/>
        <v>-830935.98</v>
      </c>
      <c r="AA85" s="231">
        <f t="shared" si="17"/>
        <v>-4321551.12</v>
      </c>
      <c r="AB85" s="231">
        <f t="shared" si="17"/>
        <v>-5035581.42</v>
      </c>
    </row>
    <row r="86" spans="1:28" ht="14.25">
      <c r="A86" s="232" t="s">
        <v>93</v>
      </c>
      <c r="B86" s="230">
        <f t="shared" si="14"/>
        <v>122781.48</v>
      </c>
      <c r="C86" s="230">
        <f t="shared" si="17"/>
        <v>0</v>
      </c>
      <c r="D86" s="230">
        <f t="shared" si="17"/>
        <v>0</v>
      </c>
      <c r="E86" s="230">
        <f t="shared" si="17"/>
        <v>102781.48</v>
      </c>
      <c r="F86" s="230">
        <f t="shared" si="17"/>
        <v>0</v>
      </c>
      <c r="G86" s="230">
        <f t="shared" si="17"/>
        <v>0</v>
      </c>
      <c r="H86" s="230">
        <f t="shared" si="17"/>
        <v>0</v>
      </c>
      <c r="I86" s="230">
        <f t="shared" si="17"/>
        <v>0</v>
      </c>
      <c r="J86" s="230">
        <f t="shared" si="17"/>
        <v>0</v>
      </c>
      <c r="K86" s="230">
        <f t="shared" si="17"/>
        <v>0</v>
      </c>
      <c r="L86" s="230">
        <f t="shared" si="17"/>
        <v>0</v>
      </c>
      <c r="M86" s="230">
        <f t="shared" si="17"/>
        <v>0</v>
      </c>
      <c r="N86" s="230">
        <f t="shared" si="17"/>
        <v>0</v>
      </c>
      <c r="O86" s="230">
        <f t="shared" si="17"/>
        <v>0</v>
      </c>
      <c r="P86" s="230">
        <f t="shared" si="17"/>
        <v>0</v>
      </c>
      <c r="Q86" s="230">
        <f t="shared" si="17"/>
        <v>0</v>
      </c>
      <c r="R86" s="230">
        <f t="shared" si="17"/>
        <v>0</v>
      </c>
      <c r="S86" s="230">
        <f t="shared" si="17"/>
        <v>0</v>
      </c>
      <c r="T86" s="230">
        <f t="shared" si="13"/>
        <v>20000</v>
      </c>
      <c r="U86" s="230">
        <f t="shared" si="17"/>
        <v>20000</v>
      </c>
      <c r="V86" s="230">
        <f t="shared" si="17"/>
        <v>0</v>
      </c>
      <c r="W86" s="230">
        <f t="shared" si="17"/>
        <v>0</v>
      </c>
      <c r="X86" s="230">
        <f t="shared" si="17"/>
        <v>0</v>
      </c>
      <c r="Y86" s="230">
        <f t="shared" si="17"/>
        <v>0</v>
      </c>
      <c r="Z86" s="230">
        <f t="shared" si="17"/>
        <v>0</v>
      </c>
      <c r="AA86" s="230">
        <f t="shared" si="17"/>
        <v>0</v>
      </c>
      <c r="AB86" s="230">
        <f t="shared" si="17"/>
        <v>0</v>
      </c>
    </row>
    <row r="87" spans="1:28" ht="14.25">
      <c r="A87" s="232" t="s">
        <v>94</v>
      </c>
      <c r="B87" s="230">
        <f t="shared" si="14"/>
        <v>645290.09000000008</v>
      </c>
      <c r="C87" s="230">
        <f t="shared" si="17"/>
        <v>0</v>
      </c>
      <c r="D87" s="230">
        <f t="shared" si="17"/>
        <v>382727.02</v>
      </c>
      <c r="E87" s="230">
        <f t="shared" si="17"/>
        <v>260534.28999999998</v>
      </c>
      <c r="F87" s="230">
        <f t="shared" si="17"/>
        <v>0</v>
      </c>
      <c r="G87" s="230">
        <f t="shared" si="17"/>
        <v>1250</v>
      </c>
      <c r="H87" s="230">
        <f t="shared" si="17"/>
        <v>0</v>
      </c>
      <c r="I87" s="230">
        <f t="shared" si="17"/>
        <v>0</v>
      </c>
      <c r="J87" s="230">
        <f t="shared" si="17"/>
        <v>1250</v>
      </c>
      <c r="K87" s="230">
        <f t="shared" si="17"/>
        <v>0</v>
      </c>
      <c r="L87" s="230">
        <f t="shared" si="17"/>
        <v>0</v>
      </c>
      <c r="M87" s="230">
        <f t="shared" si="17"/>
        <v>0</v>
      </c>
      <c r="N87" s="230">
        <f t="shared" si="17"/>
        <v>0</v>
      </c>
      <c r="O87" s="230">
        <f t="shared" si="17"/>
        <v>0</v>
      </c>
      <c r="P87" s="230">
        <f t="shared" si="17"/>
        <v>0</v>
      </c>
      <c r="Q87" s="230">
        <f t="shared" si="17"/>
        <v>0</v>
      </c>
      <c r="R87" s="230">
        <f t="shared" si="17"/>
        <v>0</v>
      </c>
      <c r="S87" s="230">
        <f t="shared" si="17"/>
        <v>450</v>
      </c>
      <c r="T87" s="230">
        <f t="shared" si="13"/>
        <v>778.78</v>
      </c>
      <c r="U87" s="230">
        <f t="shared" si="17"/>
        <v>778.78</v>
      </c>
      <c r="V87" s="230">
        <f t="shared" si="17"/>
        <v>0</v>
      </c>
      <c r="W87" s="230">
        <f t="shared" si="17"/>
        <v>0</v>
      </c>
      <c r="X87" s="230">
        <f t="shared" si="17"/>
        <v>0</v>
      </c>
      <c r="Y87" s="230">
        <f t="shared" ref="D87:AB93" si="18">Y24+Y57</f>
        <v>0</v>
      </c>
      <c r="Z87" s="230">
        <f t="shared" si="18"/>
        <v>0</v>
      </c>
      <c r="AA87" s="230">
        <f t="shared" si="18"/>
        <v>0</v>
      </c>
      <c r="AB87" s="230">
        <f t="shared" si="18"/>
        <v>0</v>
      </c>
    </row>
    <row r="88" spans="1:28">
      <c r="A88" s="197" t="s">
        <v>95</v>
      </c>
      <c r="B88" s="231">
        <f t="shared" si="14"/>
        <v>-97018984.466963977</v>
      </c>
      <c r="C88" s="231">
        <f t="shared" ref="C88:C90" si="19">C25+C58</f>
        <v>-60560344.473631993</v>
      </c>
      <c r="D88" s="231">
        <f t="shared" si="18"/>
        <v>-224846720.07693499</v>
      </c>
      <c r="E88" s="231">
        <f t="shared" si="18"/>
        <v>261881987.03170469</v>
      </c>
      <c r="F88" s="231">
        <f t="shared" si="18"/>
        <v>3849229.6166479997</v>
      </c>
      <c r="G88" s="231">
        <f t="shared" si="18"/>
        <v>-109588338.57763597</v>
      </c>
      <c r="H88" s="231">
        <f t="shared" si="18"/>
        <v>-110345451.99666697</v>
      </c>
      <c r="I88" s="231">
        <f t="shared" si="18"/>
        <v>-1468203.8270950001</v>
      </c>
      <c r="J88" s="231">
        <f t="shared" si="18"/>
        <v>2225317.2461259998</v>
      </c>
      <c r="K88" s="231">
        <f t="shared" si="18"/>
        <v>68762943.239590272</v>
      </c>
      <c r="L88" s="231">
        <f t="shared" si="18"/>
        <v>50648876.614143595</v>
      </c>
      <c r="M88" s="231">
        <f t="shared" si="18"/>
        <v>20882309.397368003</v>
      </c>
      <c r="N88" s="231">
        <f t="shared" si="18"/>
        <v>9193690.6879246701</v>
      </c>
      <c r="O88" s="231">
        <f t="shared" si="18"/>
        <v>-11961933.459845999</v>
      </c>
      <c r="P88" s="231">
        <f t="shared" si="18"/>
        <v>-34537699.315832004</v>
      </c>
      <c r="Q88" s="231">
        <f t="shared" si="18"/>
        <v>-28416503.520912997</v>
      </c>
      <c r="R88" s="231">
        <f t="shared" si="18"/>
        <v>-6121195.794919</v>
      </c>
      <c r="S88" s="231">
        <f t="shared" si="18"/>
        <v>-10147188.75</v>
      </c>
      <c r="T88" s="231">
        <f t="shared" si="13"/>
        <v>1869187.7057760009</v>
      </c>
      <c r="U88" s="231">
        <f t="shared" si="18"/>
        <v>7970138.9400000004</v>
      </c>
      <c r="V88" s="231">
        <f t="shared" si="18"/>
        <v>-5658965.4592079995</v>
      </c>
      <c r="W88" s="231">
        <f t="shared" si="18"/>
        <v>-2322584.2166829999</v>
      </c>
      <c r="X88" s="231">
        <f t="shared" si="18"/>
        <v>-1464010.6883330001</v>
      </c>
      <c r="Y88" s="231">
        <f t="shared" si="18"/>
        <v>4175545.11</v>
      </c>
      <c r="Z88" s="231">
        <f t="shared" si="18"/>
        <v>-830935.98</v>
      </c>
      <c r="AA88" s="231">
        <f t="shared" si="18"/>
        <v>-4321551.12</v>
      </c>
      <c r="AB88" s="231">
        <f t="shared" si="18"/>
        <v>-5035581.42</v>
      </c>
    </row>
    <row r="89" spans="1:28" ht="14.25">
      <c r="A89" s="232" t="s">
        <v>96</v>
      </c>
      <c r="B89" s="230">
        <f t="shared" si="14"/>
        <v>-9259779.9366666675</v>
      </c>
      <c r="C89" s="233">
        <f t="shared" si="19"/>
        <v>70689357.49333334</v>
      </c>
      <c r="D89" s="233">
        <f t="shared" si="18"/>
        <v>-79949137.430000007</v>
      </c>
      <c r="E89" s="233">
        <f t="shared" si="18"/>
        <v>0</v>
      </c>
      <c r="F89" s="233">
        <f t="shared" si="18"/>
        <v>0</v>
      </c>
      <c r="G89" s="233">
        <f t="shared" si="18"/>
        <v>0</v>
      </c>
      <c r="H89" s="233">
        <f t="shared" si="18"/>
        <v>0</v>
      </c>
      <c r="I89" s="233">
        <f t="shared" si="18"/>
        <v>0</v>
      </c>
      <c r="J89" s="233">
        <f t="shared" si="18"/>
        <v>0</v>
      </c>
      <c r="K89" s="233">
        <f t="shared" si="18"/>
        <v>0</v>
      </c>
      <c r="L89" s="233">
        <f t="shared" si="18"/>
        <v>0</v>
      </c>
      <c r="M89" s="233">
        <f t="shared" si="18"/>
        <v>0</v>
      </c>
      <c r="N89" s="233">
        <f t="shared" si="18"/>
        <v>0</v>
      </c>
      <c r="O89" s="233">
        <f t="shared" si="18"/>
        <v>0</v>
      </c>
      <c r="P89" s="233">
        <f t="shared" si="18"/>
        <v>0</v>
      </c>
      <c r="Q89" s="233">
        <f t="shared" si="18"/>
        <v>0</v>
      </c>
      <c r="R89" s="233">
        <f t="shared" si="18"/>
        <v>0</v>
      </c>
      <c r="S89" s="233">
        <f t="shared" si="18"/>
        <v>0</v>
      </c>
      <c r="T89" s="233">
        <f t="shared" si="13"/>
        <v>0</v>
      </c>
      <c r="U89" s="233">
        <f t="shared" si="18"/>
        <v>0</v>
      </c>
      <c r="V89" s="233">
        <f t="shared" si="18"/>
        <v>0</v>
      </c>
      <c r="W89" s="233">
        <f t="shared" si="18"/>
        <v>0</v>
      </c>
      <c r="X89" s="233">
        <f t="shared" si="18"/>
        <v>0</v>
      </c>
      <c r="Y89" s="233">
        <f t="shared" si="18"/>
        <v>0</v>
      </c>
      <c r="Z89" s="233">
        <f t="shared" si="18"/>
        <v>0</v>
      </c>
      <c r="AA89" s="233">
        <f t="shared" si="18"/>
        <v>0</v>
      </c>
      <c r="AB89" s="233">
        <f t="shared" si="18"/>
        <v>0</v>
      </c>
    </row>
    <row r="90" spans="1:28">
      <c r="A90" s="197" t="s">
        <v>97</v>
      </c>
      <c r="B90" s="231">
        <f t="shared" si="14"/>
        <v>-87759204.530297369</v>
      </c>
      <c r="C90" s="231">
        <f t="shared" si="19"/>
        <v>-131249701.96696533</v>
      </c>
      <c r="D90" s="231">
        <f t="shared" si="18"/>
        <v>-144897582.64693502</v>
      </c>
      <c r="E90" s="231">
        <f t="shared" si="18"/>
        <v>261881987.03170469</v>
      </c>
      <c r="F90" s="231">
        <f t="shared" si="18"/>
        <v>3849229.6166479997</v>
      </c>
      <c r="G90" s="231">
        <f t="shared" si="18"/>
        <v>-109588338.57763597</v>
      </c>
      <c r="H90" s="231">
        <f t="shared" si="18"/>
        <v>-110345451.99666697</v>
      </c>
      <c r="I90" s="231">
        <f t="shared" si="18"/>
        <v>-1468203.8270950001</v>
      </c>
      <c r="J90" s="231">
        <f t="shared" si="18"/>
        <v>2225317.2461259998</v>
      </c>
      <c r="K90" s="231">
        <f t="shared" si="18"/>
        <v>68762943.239590272</v>
      </c>
      <c r="L90" s="231">
        <f t="shared" si="18"/>
        <v>50648876.614143595</v>
      </c>
      <c r="M90" s="231">
        <f t="shared" si="18"/>
        <v>20882309.397368003</v>
      </c>
      <c r="N90" s="231">
        <f t="shared" si="18"/>
        <v>9193690.6879246701</v>
      </c>
      <c r="O90" s="231">
        <f t="shared" si="18"/>
        <v>-11961933.459845999</v>
      </c>
      <c r="P90" s="231">
        <f t="shared" si="18"/>
        <v>-34537699.315832004</v>
      </c>
      <c r="Q90" s="231">
        <f t="shared" si="18"/>
        <v>-28416503.520912997</v>
      </c>
      <c r="R90" s="231">
        <f t="shared" si="18"/>
        <v>-6121195.794919</v>
      </c>
      <c r="S90" s="231">
        <f t="shared" si="18"/>
        <v>-10147188.75</v>
      </c>
      <c r="T90" s="231">
        <f t="shared" si="13"/>
        <v>1869187.7057760009</v>
      </c>
      <c r="U90" s="231">
        <f t="shared" si="18"/>
        <v>7970138.9400000004</v>
      </c>
      <c r="V90" s="231">
        <f t="shared" si="18"/>
        <v>-5658965.4592079995</v>
      </c>
      <c r="W90" s="231">
        <f t="shared" si="18"/>
        <v>-2322584.2166829999</v>
      </c>
      <c r="X90" s="231">
        <f t="shared" si="18"/>
        <v>-1464010.6883330001</v>
      </c>
      <c r="Y90" s="231">
        <f t="shared" si="18"/>
        <v>4175545.11</v>
      </c>
      <c r="Z90" s="231">
        <f t="shared" si="18"/>
        <v>-830935.98</v>
      </c>
      <c r="AA90" s="231">
        <f t="shared" si="18"/>
        <v>-4321551.12</v>
      </c>
      <c r="AB90" s="231">
        <f t="shared" si="18"/>
        <v>-5035581.42</v>
      </c>
    </row>
    <row r="91" spans="1:28">
      <c r="A91" s="209" t="s">
        <v>54</v>
      </c>
      <c r="B91" s="234">
        <f>C91+D91+E91+G91+K91+P91+T91</f>
        <v>0</v>
      </c>
      <c r="C91" s="234">
        <f>C28+C61</f>
        <v>0</v>
      </c>
      <c r="D91" s="234">
        <f>D28+D61</f>
        <v>0</v>
      </c>
      <c r="E91" s="234">
        <f t="shared" si="18"/>
        <v>0</v>
      </c>
      <c r="F91" s="234">
        <f t="shared" si="18"/>
        <v>0</v>
      </c>
      <c r="G91" s="234">
        <f t="shared" si="18"/>
        <v>0</v>
      </c>
      <c r="H91" s="234">
        <f t="shared" si="18"/>
        <v>0</v>
      </c>
      <c r="I91" s="234">
        <f t="shared" si="18"/>
        <v>0</v>
      </c>
      <c r="J91" s="234">
        <f>J28+J61</f>
        <v>0</v>
      </c>
      <c r="K91" s="234">
        <f t="shared" si="18"/>
        <v>0</v>
      </c>
      <c r="L91" s="234">
        <f t="shared" si="18"/>
        <v>0</v>
      </c>
      <c r="M91" s="234">
        <f t="shared" si="18"/>
        <v>0</v>
      </c>
      <c r="N91" s="234">
        <f t="shared" si="18"/>
        <v>0</v>
      </c>
      <c r="O91" s="234">
        <f t="shared" si="18"/>
        <v>0</v>
      </c>
      <c r="P91" s="234">
        <f t="shared" si="18"/>
        <v>0</v>
      </c>
      <c r="Q91" s="234">
        <f t="shared" si="18"/>
        <v>0</v>
      </c>
      <c r="R91" s="234">
        <f t="shared" si="18"/>
        <v>0</v>
      </c>
      <c r="S91" s="234">
        <f t="shared" si="18"/>
        <v>0</v>
      </c>
      <c r="T91" s="234">
        <f t="shared" si="13"/>
        <v>0</v>
      </c>
      <c r="U91" s="234">
        <f t="shared" si="18"/>
        <v>0</v>
      </c>
      <c r="V91" s="234">
        <f t="shared" si="18"/>
        <v>0</v>
      </c>
      <c r="W91" s="234">
        <f t="shared" si="18"/>
        <v>0</v>
      </c>
      <c r="X91" s="234">
        <f t="shared" si="18"/>
        <v>0</v>
      </c>
      <c r="Y91" s="234">
        <f t="shared" si="18"/>
        <v>0</v>
      </c>
      <c r="Z91" s="234">
        <f t="shared" si="18"/>
        <v>0</v>
      </c>
      <c r="AA91" s="234">
        <f t="shared" si="18"/>
        <v>0</v>
      </c>
      <c r="AB91" s="234">
        <f t="shared" si="18"/>
        <v>0</v>
      </c>
    </row>
    <row r="92" spans="1:28">
      <c r="A92" s="209" t="s">
        <v>55</v>
      </c>
      <c r="B92" s="234">
        <f>C92+D92+E92+G92+K92+P92+T92</f>
        <v>-87759204.530297086</v>
      </c>
      <c r="C92" s="234">
        <f>C29+C62</f>
        <v>-131249701.96696533</v>
      </c>
      <c r="D92" s="234">
        <f t="shared" si="18"/>
        <v>-144897582.64693502</v>
      </c>
      <c r="E92" s="234">
        <f t="shared" si="18"/>
        <v>261881987.03170469</v>
      </c>
      <c r="F92" s="234">
        <f t="shared" si="18"/>
        <v>3849229.6166479997</v>
      </c>
      <c r="G92" s="234">
        <f t="shared" si="18"/>
        <v>-109588338.57763568</v>
      </c>
      <c r="H92" s="234">
        <f t="shared" si="18"/>
        <v>-110345451.9966667</v>
      </c>
      <c r="I92" s="234">
        <f t="shared" si="18"/>
        <v>-1468203.8270949998</v>
      </c>
      <c r="J92" s="234">
        <f t="shared" si="18"/>
        <v>2225317.2461259998</v>
      </c>
      <c r="K92" s="234">
        <f t="shared" si="18"/>
        <v>68762943.239590257</v>
      </c>
      <c r="L92" s="234">
        <f t="shared" si="18"/>
        <v>50648876.614143595</v>
      </c>
      <c r="M92" s="234">
        <f t="shared" si="18"/>
        <v>20882309.397368003</v>
      </c>
      <c r="N92" s="234">
        <f t="shared" si="18"/>
        <v>9193690.6879246701</v>
      </c>
      <c r="O92" s="234">
        <f t="shared" si="18"/>
        <v>-11961933.459845999</v>
      </c>
      <c r="P92" s="234">
        <f t="shared" si="18"/>
        <v>-34537699.315832004</v>
      </c>
      <c r="Q92" s="234">
        <f t="shared" si="18"/>
        <v>-28416503.520912997</v>
      </c>
      <c r="R92" s="234">
        <f t="shared" si="18"/>
        <v>-6121195.794919</v>
      </c>
      <c r="S92" s="234">
        <f t="shared" si="18"/>
        <v>-10147188.75</v>
      </c>
      <c r="T92" s="234">
        <f t="shared" si="13"/>
        <v>1869187.7057760009</v>
      </c>
      <c r="U92" s="234">
        <f t="shared" si="18"/>
        <v>7970138.9400000004</v>
      </c>
      <c r="V92" s="234">
        <f t="shared" si="18"/>
        <v>-5658965.4592079995</v>
      </c>
      <c r="W92" s="234">
        <f t="shared" si="18"/>
        <v>-2322584.2166829999</v>
      </c>
      <c r="X92" s="234">
        <f t="shared" si="18"/>
        <v>-1464010.6883330001</v>
      </c>
      <c r="Y92" s="234">
        <f t="shared" si="18"/>
        <v>4175545.11</v>
      </c>
      <c r="Z92" s="234">
        <f t="shared" si="18"/>
        <v>-830935.98</v>
      </c>
      <c r="AA92" s="234">
        <f t="shared" si="18"/>
        <v>-4321551.12</v>
      </c>
      <c r="AB92" s="234">
        <f t="shared" si="18"/>
        <v>-5035581.42</v>
      </c>
    </row>
    <row r="93" spans="1:28">
      <c r="A93" s="209" t="s">
        <v>98</v>
      </c>
      <c r="B93" s="234"/>
      <c r="C93" s="234"/>
      <c r="D93" s="234"/>
      <c r="E93" s="234">
        <f>资金及牌照费!B16*资金及牌照费!F1*资金及牌照费!C19/12</f>
        <v>139040115.34216335</v>
      </c>
      <c r="F93" s="234">
        <f>资金及牌照费!B15*资金及牌照费!F1*资金及牌照费!C19/12</f>
        <v>25012.064229166688</v>
      </c>
      <c r="G93" s="234">
        <f>SUM(H93:J93)</f>
        <v>42297218.148890615</v>
      </c>
      <c r="H93" s="234">
        <f>资金及牌照费!B10*资金及牌照费!F1*资金及牌照费!C19/12</f>
        <v>13711868.865942759</v>
      </c>
      <c r="I93" s="234">
        <f>资金及牌照费!B9*资金及牌照费!F1*资金及牌照费!C19/12</f>
        <v>1244428.6194605425</v>
      </c>
      <c r="J93" s="234">
        <f>资金及牌照费!B8*资金及牌照费!F1*资金及牌照费!C19/12</f>
        <v>27340920.663487315</v>
      </c>
      <c r="K93" s="234">
        <f>SUM(L93:O93)</f>
        <v>34254580.431446858</v>
      </c>
      <c r="L93" s="234">
        <f>资金及牌照费!B3*资金及牌照费!F1*资金及牌照费!C19/12</f>
        <v>19167133.960186109</v>
      </c>
      <c r="M93" s="234">
        <f>资金及牌照费!B4*资金及牌照费!F1*资金及牌照费!C19/12</f>
        <v>9672727.5128540024</v>
      </c>
      <c r="N93" s="234">
        <f>资金及牌照费!B5*资金及牌照费!F1*资金及牌照费!C19/12</f>
        <v>2899041.1490718904</v>
      </c>
      <c r="O93" s="234">
        <f>资金及牌照费!B6*资金及牌照费!F1*资金及牌照费!C19/12</f>
        <v>2515677.8093348541</v>
      </c>
      <c r="P93" s="234">
        <f>SUM(Q93:R93)</f>
        <v>14071182.764344685</v>
      </c>
      <c r="Q93" s="234">
        <f>资金及牌照费!B12*资金及牌照费!F1*资金及牌照费!C19/12</f>
        <v>8639424.5448958557</v>
      </c>
      <c r="R93" s="234">
        <f>资金及牌照费!B13*资金及牌照费!F1*资金及牌照费!C19/12</f>
        <v>5431758.2194488281</v>
      </c>
      <c r="S93" s="234"/>
      <c r="T93" s="234">
        <f t="shared" si="13"/>
        <v>0</v>
      </c>
      <c r="U93" s="234">
        <f t="shared" si="18"/>
        <v>0</v>
      </c>
      <c r="V93" s="234">
        <f t="shared" si="18"/>
        <v>0</v>
      </c>
      <c r="W93" s="234">
        <f t="shared" si="18"/>
        <v>0</v>
      </c>
      <c r="X93" s="234">
        <f t="shared" si="18"/>
        <v>0</v>
      </c>
      <c r="Y93" s="234">
        <f t="shared" si="18"/>
        <v>0</v>
      </c>
      <c r="Z93" s="234">
        <f t="shared" si="18"/>
        <v>0</v>
      </c>
      <c r="AA93" s="234">
        <f t="shared" si="18"/>
        <v>0</v>
      </c>
      <c r="AB93" s="234">
        <f t="shared" si="18"/>
        <v>0</v>
      </c>
    </row>
    <row r="94" spans="1:28">
      <c r="A94" s="209" t="s">
        <v>99</v>
      </c>
      <c r="B94" s="295">
        <f>B92-B93</f>
        <v>-87759204.530297086</v>
      </c>
      <c r="C94" s="234">
        <f t="shared" ref="C94:AB94" si="20">C92-C93</f>
        <v>-131249701.96696533</v>
      </c>
      <c r="D94" s="234">
        <f t="shared" si="20"/>
        <v>-144897582.64693502</v>
      </c>
      <c r="E94" s="234">
        <f t="shared" si="20"/>
        <v>122841871.68954134</v>
      </c>
      <c r="F94" s="234">
        <f t="shared" si="20"/>
        <v>3824217.5524188331</v>
      </c>
      <c r="G94" s="234">
        <f t="shared" si="20"/>
        <v>-151885556.72652629</v>
      </c>
      <c r="H94" s="234">
        <f>H92-H93</f>
        <v>-124057320.86260946</v>
      </c>
      <c r="I94" s="234">
        <f t="shared" si="20"/>
        <v>-2712632.4465555423</v>
      </c>
      <c r="J94" s="234">
        <f t="shared" si="20"/>
        <v>-25115603.417361315</v>
      </c>
      <c r="K94" s="234">
        <f t="shared" si="20"/>
        <v>34508362.8081434</v>
      </c>
      <c r="L94" s="234">
        <f t="shared" si="20"/>
        <v>31481742.653957486</v>
      </c>
      <c r="M94" s="234">
        <f t="shared" si="20"/>
        <v>11209581.884514</v>
      </c>
      <c r="N94" s="234">
        <f t="shared" si="20"/>
        <v>6294649.5388527792</v>
      </c>
      <c r="O94" s="234">
        <f t="shared" si="20"/>
        <v>-14477611.269180853</v>
      </c>
      <c r="P94" s="234">
        <f t="shared" si="20"/>
        <v>-48608882.080176689</v>
      </c>
      <c r="Q94" s="234">
        <f t="shared" si="20"/>
        <v>-37055928.065808855</v>
      </c>
      <c r="R94" s="234">
        <f t="shared" si="20"/>
        <v>-11552954.014367828</v>
      </c>
      <c r="S94" s="234">
        <f t="shared" si="20"/>
        <v>-10147188.75</v>
      </c>
      <c r="T94" s="234">
        <f t="shared" si="20"/>
        <v>1869187.7057760009</v>
      </c>
      <c r="U94" s="234">
        <f t="shared" si="20"/>
        <v>7970138.9400000004</v>
      </c>
      <c r="V94" s="234">
        <f t="shared" si="20"/>
        <v>-5658965.4592079995</v>
      </c>
      <c r="W94" s="234">
        <f t="shared" si="20"/>
        <v>-2322584.2166829999</v>
      </c>
      <c r="X94" s="234">
        <f t="shared" si="20"/>
        <v>-1464010.6883330001</v>
      </c>
      <c r="Y94" s="234">
        <f t="shared" si="20"/>
        <v>4175545.11</v>
      </c>
      <c r="Z94" s="234">
        <f t="shared" si="20"/>
        <v>-830935.98</v>
      </c>
      <c r="AA94" s="234">
        <f t="shared" si="20"/>
        <v>-4321551.12</v>
      </c>
      <c r="AB94" s="234">
        <f t="shared" si="20"/>
        <v>-5035581.42</v>
      </c>
    </row>
    <row r="95" spans="1:28">
      <c r="A95" s="210"/>
    </row>
    <row r="96" spans="1:28" ht="20.25" customHeight="1">
      <c r="B96" s="294"/>
      <c r="E96" s="236"/>
      <c r="H96" s="236"/>
      <c r="I96" s="236"/>
      <c r="L96" s="236"/>
      <c r="N96" s="236"/>
    </row>
    <row r="98" spans="1:79">
      <c r="B98" s="235"/>
    </row>
    <row r="100" spans="1:79">
      <c r="A100" s="167" t="s">
        <v>1205</v>
      </c>
      <c r="J100">
        <v>0</v>
      </c>
      <c r="Q100">
        <v>0</v>
      </c>
      <c r="R100">
        <v>0</v>
      </c>
      <c r="T100" s="236">
        <f>T129-[1]累计利润调整表!T129</f>
        <v>186.9187705776001</v>
      </c>
      <c r="U100" s="236">
        <f>[1]累计利润调整表!V129-U129</f>
        <v>-797.01389400000005</v>
      </c>
      <c r="V100" s="236">
        <f>[1]累计利润调整表!W129-V129</f>
        <v>565.89654592080001</v>
      </c>
      <c r="W100" s="236">
        <f>[1]累计利润调整表!X129-W129</f>
        <v>232.25842166829997</v>
      </c>
      <c r="X100" s="236">
        <f>[1]累计利润调整表!Y129-X129</f>
        <v>146.4010688333</v>
      </c>
      <c r="Y100" s="236">
        <f>[1]累计利润调整表!Z129-Y129</f>
        <v>-417.55451099999999</v>
      </c>
      <c r="Z100" s="236">
        <f>[1]累计利润调整表!AA129-Z129</f>
        <v>83.093598</v>
      </c>
      <c r="AA100" s="236">
        <f>[1]累计利润调整表!AC129-AA129</f>
        <v>432.15511200000003</v>
      </c>
      <c r="AB100" s="236">
        <f>AB129-[1]累计利润调整表!AC129</f>
        <v>-503.55814199999998</v>
      </c>
    </row>
    <row r="101" spans="1:79" s="9" customFormat="1" ht="16.350000000000001" customHeight="1">
      <c r="A101" s="81" t="s">
        <v>1</v>
      </c>
      <c r="B101" s="95" t="s">
        <v>2</v>
      </c>
      <c r="C101" s="95" t="s">
        <v>3</v>
      </c>
      <c r="D101" s="95" t="s">
        <v>4</v>
      </c>
      <c r="E101" s="95" t="s">
        <v>5</v>
      </c>
      <c r="F101" s="95" t="s">
        <v>6</v>
      </c>
      <c r="G101" s="95" t="s">
        <v>7</v>
      </c>
      <c r="H101" s="95" t="s">
        <v>8</v>
      </c>
      <c r="I101" s="95" t="s">
        <v>9</v>
      </c>
      <c r="J101" s="95" t="s">
        <v>10</v>
      </c>
      <c r="K101" s="95" t="s">
        <v>11</v>
      </c>
      <c r="L101" s="95" t="s">
        <v>12</v>
      </c>
      <c r="M101" s="95" t="s">
        <v>13</v>
      </c>
      <c r="N101" s="95" t="s">
        <v>14</v>
      </c>
      <c r="O101" s="95" t="s">
        <v>15</v>
      </c>
      <c r="P101" s="95" t="s">
        <v>16</v>
      </c>
      <c r="Q101" s="95" t="s">
        <v>17</v>
      </c>
      <c r="R101" s="95" t="s">
        <v>18</v>
      </c>
      <c r="S101" s="95" t="s">
        <v>19</v>
      </c>
      <c r="T101" s="95" t="s">
        <v>20</v>
      </c>
      <c r="U101" s="95" t="s">
        <v>21</v>
      </c>
      <c r="V101" s="95" t="s">
        <v>22</v>
      </c>
      <c r="W101" s="95" t="s">
        <v>23</v>
      </c>
      <c r="X101" s="95" t="s">
        <v>24</v>
      </c>
      <c r="Y101" s="95" t="s">
        <v>25</v>
      </c>
      <c r="Z101" s="95" t="s">
        <v>26</v>
      </c>
      <c r="AA101" s="95" t="s">
        <v>27</v>
      </c>
      <c r="AB101" s="95" t="s">
        <v>28</v>
      </c>
      <c r="AC101" s="223"/>
      <c r="AD101" s="223"/>
      <c r="AE101" s="223"/>
      <c r="AF101" s="223"/>
      <c r="AG101" s="223"/>
      <c r="AH101" s="223"/>
      <c r="AI101" s="223"/>
      <c r="AJ101" s="223"/>
      <c r="AK101" s="310"/>
      <c r="AL101" s="310"/>
      <c r="AM101" s="310"/>
      <c r="AN101" s="310"/>
      <c r="AO101" s="310"/>
      <c r="AP101" s="310"/>
      <c r="AQ101" s="310"/>
      <c r="AR101" s="310"/>
      <c r="AS101" s="310"/>
      <c r="AT101" s="310"/>
      <c r="AU101" s="310"/>
      <c r="AV101" s="310"/>
      <c r="AW101" s="310"/>
      <c r="AX101" s="310"/>
      <c r="AY101" s="310"/>
      <c r="AZ101" s="310"/>
      <c r="BA101" s="310"/>
      <c r="BB101" s="310"/>
      <c r="BC101" s="310"/>
      <c r="BD101" s="310"/>
      <c r="BE101" s="310"/>
      <c r="BF101" s="310"/>
      <c r="BG101" s="310"/>
      <c r="BH101" s="310"/>
      <c r="BI101" s="310"/>
      <c r="BJ101" s="310"/>
      <c r="BK101" s="310"/>
      <c r="BL101" s="310"/>
      <c r="BM101" s="310"/>
      <c r="BN101" s="310"/>
      <c r="BO101" s="310"/>
      <c r="BP101" s="310"/>
      <c r="BQ101" s="310"/>
      <c r="BR101" s="310"/>
      <c r="BS101" s="310"/>
      <c r="BT101" s="310"/>
      <c r="BU101" s="310"/>
      <c r="BV101" s="310"/>
      <c r="BW101" s="310"/>
      <c r="BX101" s="310"/>
      <c r="BY101" s="310"/>
      <c r="BZ101" s="310"/>
      <c r="CA101" s="310"/>
    </row>
    <row r="102" spans="1:79" ht="14.25">
      <c r="A102" s="225" t="s">
        <v>30</v>
      </c>
      <c r="B102" s="226">
        <f>B67/10000</f>
        <v>18074.580985333301</v>
      </c>
      <c r="C102" s="226">
        <f t="shared" ref="C102:AB102" si="21">C67/10000</f>
        <v>-6280.7317469999998</v>
      </c>
      <c r="D102" s="226">
        <f t="shared" si="21"/>
        <v>-12688.470934000003</v>
      </c>
      <c r="E102" s="226">
        <f t="shared" si="21"/>
        <v>40726.21119466667</v>
      </c>
      <c r="F102" s="226">
        <f t="shared" si="21"/>
        <v>602.78389099999993</v>
      </c>
      <c r="G102" s="226">
        <f>G67/10000</f>
        <v>-10958.676059666694</v>
      </c>
      <c r="H102" s="226">
        <f t="shared" si="21"/>
        <v>-11445.4948596667</v>
      </c>
      <c r="I102" s="226">
        <f t="shared" si="21"/>
        <v>-17.951358999999979</v>
      </c>
      <c r="J102" s="226">
        <f t="shared" si="21"/>
        <v>504.77015900000015</v>
      </c>
      <c r="K102" s="226">
        <f t="shared" si="21"/>
        <v>7743.8606923333255</v>
      </c>
      <c r="L102" s="226">
        <f t="shared" si="21"/>
        <v>5271.7010546666597</v>
      </c>
      <c r="M102" s="226">
        <f t="shared" si="21"/>
        <v>2317.6469430000002</v>
      </c>
      <c r="N102" s="226">
        <f t="shared" si="21"/>
        <v>1278.8810016666669</v>
      </c>
      <c r="O102" s="226">
        <f t="shared" si="21"/>
        <v>-1124.368307</v>
      </c>
      <c r="P102" s="226">
        <f t="shared" si="21"/>
        <v>-3162.6969429999999</v>
      </c>
      <c r="Q102" s="226">
        <f t="shared" si="21"/>
        <v>-2744.1322949999994</v>
      </c>
      <c r="R102" s="226">
        <f t="shared" si="21"/>
        <v>-418.56464799999998</v>
      </c>
      <c r="S102" s="226">
        <f t="shared" si="21"/>
        <v>-0.11476399999999999</v>
      </c>
      <c r="T102" s="226">
        <f t="shared" si="21"/>
        <v>2695.0847820000004</v>
      </c>
      <c r="U102" s="226">
        <f>U67/10000</f>
        <v>1835.82575</v>
      </c>
      <c r="V102" s="226">
        <f t="shared" si="21"/>
        <v>22.641509999999997</v>
      </c>
      <c r="W102" s="226">
        <f>W67/10000</f>
        <v>222.35764500000002</v>
      </c>
      <c r="X102" s="226">
        <f>X67/10000</f>
        <v>1.076698000000001</v>
      </c>
      <c r="Y102" s="226">
        <f t="shared" si="21"/>
        <v>613.18301900000006</v>
      </c>
      <c r="Z102" s="226">
        <f t="shared" si="21"/>
        <v>1.6000000000000001E-4</v>
      </c>
      <c r="AA102" s="226">
        <f t="shared" si="21"/>
        <v>1.5</v>
      </c>
      <c r="AB102" s="226">
        <f t="shared" si="21"/>
        <v>0</v>
      </c>
    </row>
    <row r="103" spans="1:79" ht="14.25">
      <c r="A103" s="227" t="s">
        <v>81</v>
      </c>
      <c r="B103" s="228">
        <f t="shared" ref="B103:B129" si="22">B68/10000</f>
        <v>22964.834868000002</v>
      </c>
      <c r="C103" s="229">
        <f t="shared" ref="C103:C129" si="23">C68/10000</f>
        <v>50.965408000000004</v>
      </c>
      <c r="D103" s="229">
        <f t="shared" ref="D103:D129" si="24">D68/10000</f>
        <v>389.15254199999998</v>
      </c>
      <c r="E103" s="229">
        <f t="shared" ref="E103:E129" si="25">E68/10000</f>
        <v>17665.240091</v>
      </c>
      <c r="F103" s="229">
        <f t="shared" ref="F103:F129" si="26">F68/10000</f>
        <v>533.17372699999999</v>
      </c>
      <c r="G103" s="229">
        <f t="shared" ref="G103:G129" si="27">G68/10000</f>
        <v>1278.168672</v>
      </c>
      <c r="H103" s="229">
        <f t="shared" ref="H103:H129" si="28">H68/10000</f>
        <v>1107.7960560000001</v>
      </c>
      <c r="I103" s="229">
        <f t="shared" ref="I103:I129" si="29">I68/10000</f>
        <v>249.90984100000003</v>
      </c>
      <c r="J103" s="229">
        <f t="shared" ref="J103:J129" si="30">J68/10000</f>
        <v>-79.537225000000007</v>
      </c>
      <c r="K103" s="229">
        <f t="shared" ref="K103:K129" si="31">K68/10000</f>
        <v>913.06831099999999</v>
      </c>
      <c r="L103" s="229">
        <f t="shared" ref="L103:L129" si="32">L68/10000</f>
        <v>-152.12118899999999</v>
      </c>
      <c r="M103" s="229">
        <f t="shared" ref="M103:M129" si="33">M68/10000</f>
        <v>-160.425263</v>
      </c>
      <c r="N103" s="229">
        <f t="shared" ref="N103:N129" si="34">N68/10000</f>
        <v>952.59836399999983</v>
      </c>
      <c r="O103" s="229">
        <f t="shared" ref="O103:O129" si="35">O68/10000</f>
        <v>273.01639900000004</v>
      </c>
      <c r="P103" s="229">
        <f t="shared" ref="P103:P129" si="36">P68/10000</f>
        <v>-26.843903999999998</v>
      </c>
      <c r="Q103" s="229">
        <f t="shared" ref="Q103:Q129" si="37">Q68/10000</f>
        <v>-25.132870999999998</v>
      </c>
      <c r="R103" s="229">
        <f t="shared" ref="R103:R129" si="38">R68/10000</f>
        <v>-1.7110329999999998</v>
      </c>
      <c r="S103" s="229">
        <f t="shared" ref="S103:S129" si="39">S68/10000</f>
        <v>-0.32919999999999999</v>
      </c>
      <c r="T103" s="229">
        <f t="shared" ref="T103:T129" si="40">T68/10000</f>
        <v>2695.0837480000005</v>
      </c>
      <c r="U103" s="229">
        <f t="shared" ref="U103:U129" si="41">U68/10000</f>
        <v>1835.8248760000001</v>
      </c>
      <c r="V103" s="229">
        <f t="shared" ref="V103:V129" si="42">V68/10000</f>
        <v>22.641509999999997</v>
      </c>
      <c r="W103" s="229">
        <f t="shared" ref="W103:W129" si="43">W68/10000</f>
        <v>222.35764500000002</v>
      </c>
      <c r="X103" s="229">
        <f t="shared" ref="X103:X129" si="44">X68/10000</f>
        <v>1.076698000000001</v>
      </c>
      <c r="Y103" s="229">
        <f t="shared" ref="Y103:Y129" si="45">Y68/10000</f>
        <v>613.18301900000006</v>
      </c>
      <c r="Z103" s="229">
        <f t="shared" ref="Z103:Z129" si="46">Z68/10000</f>
        <v>0</v>
      </c>
      <c r="AA103" s="229">
        <f t="shared" ref="AA103:AA129" si="47">AA68/10000</f>
        <v>1.5</v>
      </c>
      <c r="AB103" s="229">
        <f t="shared" ref="AB103:AB129" si="48">AB68/10000</f>
        <v>0</v>
      </c>
    </row>
    <row r="104" spans="1:79">
      <c r="A104" s="181" t="s">
        <v>32</v>
      </c>
      <c r="B104" s="228">
        <f t="shared" si="22"/>
        <v>17262.606998000003</v>
      </c>
      <c r="C104" s="229">
        <f t="shared" si="23"/>
        <v>0</v>
      </c>
      <c r="D104" s="229">
        <f t="shared" si="24"/>
        <v>-118.405996</v>
      </c>
      <c r="E104" s="229">
        <f t="shared" si="25"/>
        <v>17373.452736000003</v>
      </c>
      <c r="F104" s="229">
        <f t="shared" si="26"/>
        <v>5.9060050000000004</v>
      </c>
      <c r="G104" s="229">
        <f t="shared" si="27"/>
        <v>7.6911429999999994</v>
      </c>
      <c r="H104" s="229">
        <f t="shared" si="28"/>
        <v>0</v>
      </c>
      <c r="I104" s="229">
        <f t="shared" si="29"/>
        <v>7.6911429999999994</v>
      </c>
      <c r="J104" s="229">
        <f t="shared" si="30"/>
        <v>0</v>
      </c>
      <c r="K104" s="229">
        <f t="shared" si="31"/>
        <v>0</v>
      </c>
      <c r="L104" s="229">
        <f t="shared" si="32"/>
        <v>0</v>
      </c>
      <c r="M104" s="229">
        <f t="shared" si="33"/>
        <v>0</v>
      </c>
      <c r="N104" s="229">
        <f t="shared" si="34"/>
        <v>0</v>
      </c>
      <c r="O104" s="229">
        <f t="shared" si="35"/>
        <v>0</v>
      </c>
      <c r="P104" s="229">
        <f t="shared" si="36"/>
        <v>-0.130885</v>
      </c>
      <c r="Q104" s="229">
        <f t="shared" si="37"/>
        <v>0</v>
      </c>
      <c r="R104" s="229">
        <f t="shared" si="38"/>
        <v>-0.130885</v>
      </c>
      <c r="S104" s="229">
        <f t="shared" si="39"/>
        <v>0</v>
      </c>
      <c r="T104" s="229">
        <f t="shared" si="40"/>
        <v>0</v>
      </c>
      <c r="U104" s="229">
        <f t="shared" si="41"/>
        <v>0</v>
      </c>
      <c r="V104" s="229">
        <f t="shared" si="42"/>
        <v>0</v>
      </c>
      <c r="W104" s="229">
        <f t="shared" si="43"/>
        <v>0</v>
      </c>
      <c r="X104" s="229">
        <f t="shared" si="44"/>
        <v>0</v>
      </c>
      <c r="Y104" s="229">
        <f t="shared" si="45"/>
        <v>0</v>
      </c>
      <c r="Z104" s="229">
        <f t="shared" si="46"/>
        <v>0</v>
      </c>
      <c r="AA104" s="229">
        <f t="shared" si="47"/>
        <v>0</v>
      </c>
      <c r="AB104" s="229">
        <f t="shared" si="48"/>
        <v>0</v>
      </c>
    </row>
    <row r="105" spans="1:79">
      <c r="A105" s="181" t="s">
        <v>33</v>
      </c>
      <c r="B105" s="228">
        <f t="shared" si="22"/>
        <v>2747.549156</v>
      </c>
      <c r="C105" s="229">
        <f t="shared" si="23"/>
        <v>50.965408000000004</v>
      </c>
      <c r="D105" s="229">
        <f t="shared" si="24"/>
        <v>1.5</v>
      </c>
      <c r="E105" s="229">
        <f t="shared" si="25"/>
        <v>0</v>
      </c>
      <c r="F105" s="229">
        <f t="shared" si="26"/>
        <v>0</v>
      </c>
      <c r="G105" s="229">
        <f t="shared" si="27"/>
        <v>0</v>
      </c>
      <c r="H105" s="229">
        <f t="shared" si="28"/>
        <v>0</v>
      </c>
      <c r="I105" s="229">
        <f t="shared" si="29"/>
        <v>0</v>
      </c>
      <c r="J105" s="229">
        <f t="shared" si="30"/>
        <v>0</v>
      </c>
      <c r="K105" s="229">
        <f t="shared" si="31"/>
        <v>0</v>
      </c>
      <c r="L105" s="229">
        <f t="shared" si="32"/>
        <v>0</v>
      </c>
      <c r="M105" s="229">
        <f t="shared" si="33"/>
        <v>0</v>
      </c>
      <c r="N105" s="229">
        <f t="shared" si="34"/>
        <v>0</v>
      </c>
      <c r="O105" s="229">
        <f t="shared" si="35"/>
        <v>0</v>
      </c>
      <c r="P105" s="229">
        <f t="shared" si="36"/>
        <v>0</v>
      </c>
      <c r="Q105" s="229">
        <f t="shared" si="37"/>
        <v>0</v>
      </c>
      <c r="R105" s="229">
        <f t="shared" si="38"/>
        <v>0</v>
      </c>
      <c r="S105" s="229">
        <f t="shared" si="39"/>
        <v>0</v>
      </c>
      <c r="T105" s="229">
        <f t="shared" si="40"/>
        <v>2695.0837480000005</v>
      </c>
      <c r="U105" s="229">
        <f t="shared" si="41"/>
        <v>1835.8248760000001</v>
      </c>
      <c r="V105" s="229">
        <f t="shared" si="42"/>
        <v>22.641509999999997</v>
      </c>
      <c r="W105" s="229">
        <f t="shared" si="43"/>
        <v>222.35764500000002</v>
      </c>
      <c r="X105" s="229">
        <f t="shared" si="44"/>
        <v>1.076698000000001</v>
      </c>
      <c r="Y105" s="229">
        <f t="shared" si="45"/>
        <v>613.18301900000006</v>
      </c>
      <c r="Z105" s="229">
        <f t="shared" si="46"/>
        <v>0</v>
      </c>
      <c r="AA105" s="229">
        <f t="shared" si="47"/>
        <v>1.5</v>
      </c>
      <c r="AB105" s="229">
        <f t="shared" si="48"/>
        <v>0</v>
      </c>
    </row>
    <row r="106" spans="1:79">
      <c r="A106" s="181" t="s">
        <v>34</v>
      </c>
      <c r="B106" s="228">
        <f t="shared" si="22"/>
        <v>2959.6321250000001</v>
      </c>
      <c r="C106" s="229">
        <f t="shared" si="23"/>
        <v>0</v>
      </c>
      <c r="D106" s="229">
        <f t="shared" si="24"/>
        <v>527.559033</v>
      </c>
      <c r="E106" s="229">
        <f t="shared" si="25"/>
        <v>57.800353000000001</v>
      </c>
      <c r="F106" s="229">
        <f t="shared" si="26"/>
        <v>527.559033</v>
      </c>
      <c r="G106" s="229">
        <f t="shared" si="27"/>
        <v>1270.477529</v>
      </c>
      <c r="H106" s="229">
        <f t="shared" si="28"/>
        <v>1107.7960560000001</v>
      </c>
      <c r="I106" s="229">
        <f t="shared" si="29"/>
        <v>242.21869799999999</v>
      </c>
      <c r="J106" s="229">
        <f t="shared" si="30"/>
        <v>-79.537225000000007</v>
      </c>
      <c r="K106" s="229">
        <f t="shared" si="31"/>
        <v>1130.5082289999998</v>
      </c>
      <c r="L106" s="229">
        <f t="shared" si="32"/>
        <v>-5.2274000000000003</v>
      </c>
      <c r="M106" s="229">
        <f t="shared" si="33"/>
        <v>-2.6380169999999996</v>
      </c>
      <c r="N106" s="229">
        <f t="shared" si="34"/>
        <v>952.59836399999983</v>
      </c>
      <c r="O106" s="229">
        <f t="shared" si="35"/>
        <v>185.775282</v>
      </c>
      <c r="P106" s="229">
        <f t="shared" si="36"/>
        <v>-26.713018999999999</v>
      </c>
      <c r="Q106" s="229">
        <f t="shared" si="37"/>
        <v>-25.132870999999998</v>
      </c>
      <c r="R106" s="229">
        <f t="shared" si="38"/>
        <v>-1.5801479999999999</v>
      </c>
      <c r="S106" s="229">
        <f t="shared" si="39"/>
        <v>0</v>
      </c>
      <c r="T106" s="229">
        <f t="shared" si="40"/>
        <v>0</v>
      </c>
      <c r="U106" s="229">
        <f t="shared" si="41"/>
        <v>0</v>
      </c>
      <c r="V106" s="229">
        <f t="shared" si="42"/>
        <v>0</v>
      </c>
      <c r="W106" s="229">
        <f t="shared" si="43"/>
        <v>0</v>
      </c>
      <c r="X106" s="229">
        <f t="shared" si="44"/>
        <v>0</v>
      </c>
      <c r="Y106" s="229">
        <f t="shared" si="45"/>
        <v>0</v>
      </c>
      <c r="Z106" s="229">
        <f t="shared" si="46"/>
        <v>0</v>
      </c>
      <c r="AA106" s="229">
        <f t="shared" si="47"/>
        <v>0</v>
      </c>
      <c r="AB106" s="229">
        <f t="shared" si="48"/>
        <v>0</v>
      </c>
    </row>
    <row r="107" spans="1:79" ht="14.25">
      <c r="A107" s="227" t="s">
        <v>82</v>
      </c>
      <c r="B107" s="228">
        <f t="shared" si="22"/>
        <v>7558.2141129999982</v>
      </c>
      <c r="C107" s="228">
        <f t="shared" si="23"/>
        <v>-1211.3055960000002</v>
      </c>
      <c r="D107" s="228">
        <f t="shared" si="24"/>
        <v>-13912.374785</v>
      </c>
      <c r="E107" s="228">
        <f t="shared" si="25"/>
        <v>21637.261073999998</v>
      </c>
      <c r="F107" s="228">
        <f t="shared" si="26"/>
        <v>18.713184999999999</v>
      </c>
      <c r="G107" s="228">
        <f t="shared" si="27"/>
        <v>879.47493000000009</v>
      </c>
      <c r="H107" s="228">
        <f t="shared" si="28"/>
        <v>0</v>
      </c>
      <c r="I107" s="228">
        <f t="shared" si="29"/>
        <v>0.90645400000000009</v>
      </c>
      <c r="J107" s="228">
        <f t="shared" si="30"/>
        <v>878.56847600000015</v>
      </c>
      <c r="K107" s="228">
        <f t="shared" si="31"/>
        <v>86.558864999999997</v>
      </c>
      <c r="L107" s="228">
        <f t="shared" si="32"/>
        <v>-7.3271470000000001</v>
      </c>
      <c r="M107" s="228">
        <f t="shared" si="33"/>
        <v>93.886011999999994</v>
      </c>
      <c r="N107" s="228">
        <f t="shared" si="34"/>
        <v>0</v>
      </c>
      <c r="O107" s="228">
        <f t="shared" si="35"/>
        <v>0</v>
      </c>
      <c r="P107" s="228">
        <f t="shared" si="36"/>
        <v>78.598590999999999</v>
      </c>
      <c r="Q107" s="228">
        <f t="shared" si="37"/>
        <v>0</v>
      </c>
      <c r="R107" s="228">
        <f t="shared" si="38"/>
        <v>78.598590999999999</v>
      </c>
      <c r="S107" s="228">
        <f t="shared" si="39"/>
        <v>0.21443600000000002</v>
      </c>
      <c r="T107" s="228">
        <f t="shared" si="40"/>
        <v>1.034E-3</v>
      </c>
      <c r="U107" s="228">
        <f t="shared" si="41"/>
        <v>8.7399999999999999E-4</v>
      </c>
      <c r="V107" s="228">
        <f t="shared" si="42"/>
        <v>0</v>
      </c>
      <c r="W107" s="228">
        <f t="shared" si="43"/>
        <v>0</v>
      </c>
      <c r="X107" s="228">
        <f t="shared" si="44"/>
        <v>0</v>
      </c>
      <c r="Y107" s="228">
        <f t="shared" si="45"/>
        <v>0</v>
      </c>
      <c r="Z107" s="228">
        <f t="shared" si="46"/>
        <v>1.6000000000000001E-4</v>
      </c>
      <c r="AA107" s="228">
        <f t="shared" si="47"/>
        <v>0</v>
      </c>
      <c r="AB107" s="228">
        <f t="shared" si="48"/>
        <v>0</v>
      </c>
    </row>
    <row r="108" spans="1:79" ht="14.25">
      <c r="A108" s="227" t="s">
        <v>36</v>
      </c>
      <c r="B108" s="228">
        <f t="shared" si="22"/>
        <v>-41938.439421999996</v>
      </c>
      <c r="C108" s="228">
        <f t="shared" si="23"/>
        <v>-54.042080000000006</v>
      </c>
      <c r="D108" s="228">
        <f t="shared" si="24"/>
        <v>831.09913800000004</v>
      </c>
      <c r="E108" s="228">
        <f t="shared" si="25"/>
        <v>50.560685999999997</v>
      </c>
      <c r="F108" s="228">
        <f t="shared" si="26"/>
        <v>51.019387000000002</v>
      </c>
      <c r="G108" s="228">
        <f t="shared" si="27"/>
        <v>-41713.403956999995</v>
      </c>
      <c r="H108" s="228">
        <f t="shared" si="28"/>
        <v>-39678.167239000002</v>
      </c>
      <c r="I108" s="228">
        <f t="shared" si="29"/>
        <v>-266.16614599999997</v>
      </c>
      <c r="J108" s="228">
        <f t="shared" si="30"/>
        <v>-1769.0705719999999</v>
      </c>
      <c r="K108" s="228">
        <f t="shared" si="31"/>
        <v>-784.86602900000014</v>
      </c>
      <c r="L108" s="228">
        <f t="shared" si="32"/>
        <v>2577.459891</v>
      </c>
      <c r="M108" s="228">
        <f t="shared" si="33"/>
        <v>-3518.1325660000002</v>
      </c>
      <c r="N108" s="228">
        <f t="shared" si="34"/>
        <v>155.806646</v>
      </c>
      <c r="O108" s="228">
        <f t="shared" si="35"/>
        <v>0</v>
      </c>
      <c r="P108" s="228">
        <f t="shared" si="36"/>
        <v>-267.78717999999998</v>
      </c>
      <c r="Q108" s="228">
        <f t="shared" si="37"/>
        <v>-394.32932999999997</v>
      </c>
      <c r="R108" s="228">
        <f t="shared" si="38"/>
        <v>126.54215000000001</v>
      </c>
      <c r="S108" s="228">
        <f t="shared" si="39"/>
        <v>0</v>
      </c>
      <c r="T108" s="228">
        <f t="shared" si="40"/>
        <v>0</v>
      </c>
      <c r="U108" s="228">
        <f t="shared" si="41"/>
        <v>0</v>
      </c>
      <c r="V108" s="228">
        <f t="shared" si="42"/>
        <v>0</v>
      </c>
      <c r="W108" s="228">
        <f t="shared" si="43"/>
        <v>0</v>
      </c>
      <c r="X108" s="228">
        <f t="shared" si="44"/>
        <v>0</v>
      </c>
      <c r="Y108" s="228">
        <f t="shared" si="45"/>
        <v>0</v>
      </c>
      <c r="Z108" s="228">
        <f t="shared" si="46"/>
        <v>0</v>
      </c>
      <c r="AA108" s="228">
        <f t="shared" si="47"/>
        <v>0</v>
      </c>
      <c r="AB108" s="228">
        <f t="shared" si="48"/>
        <v>0</v>
      </c>
    </row>
    <row r="109" spans="1:79" ht="14.25">
      <c r="A109" s="227" t="s">
        <v>83</v>
      </c>
      <c r="B109" s="228">
        <f t="shared" si="22"/>
        <v>0</v>
      </c>
      <c r="C109" s="228">
        <f t="shared" si="23"/>
        <v>0</v>
      </c>
      <c r="D109" s="228">
        <f t="shared" si="24"/>
        <v>0</v>
      </c>
      <c r="E109" s="228">
        <f t="shared" si="25"/>
        <v>0</v>
      </c>
      <c r="F109" s="228">
        <f t="shared" si="26"/>
        <v>0</v>
      </c>
      <c r="G109" s="228">
        <f t="shared" si="27"/>
        <v>0</v>
      </c>
      <c r="H109" s="228">
        <f t="shared" si="28"/>
        <v>0</v>
      </c>
      <c r="I109" s="228">
        <f t="shared" si="29"/>
        <v>0</v>
      </c>
      <c r="J109" s="228">
        <f t="shared" si="30"/>
        <v>0</v>
      </c>
      <c r="K109" s="228">
        <f t="shared" si="31"/>
        <v>0</v>
      </c>
      <c r="L109" s="228">
        <f t="shared" si="32"/>
        <v>0</v>
      </c>
      <c r="M109" s="228">
        <f t="shared" si="33"/>
        <v>0</v>
      </c>
      <c r="N109" s="228">
        <f t="shared" si="34"/>
        <v>0</v>
      </c>
      <c r="O109" s="228">
        <f t="shared" si="35"/>
        <v>0</v>
      </c>
      <c r="P109" s="228">
        <f t="shared" si="36"/>
        <v>0</v>
      </c>
      <c r="Q109" s="228">
        <f t="shared" si="37"/>
        <v>0</v>
      </c>
      <c r="R109" s="228">
        <f t="shared" si="38"/>
        <v>0</v>
      </c>
      <c r="S109" s="228">
        <f t="shared" si="39"/>
        <v>0</v>
      </c>
      <c r="T109" s="228">
        <f t="shared" si="40"/>
        <v>0</v>
      </c>
      <c r="U109" s="228">
        <f t="shared" si="41"/>
        <v>0</v>
      </c>
      <c r="V109" s="228">
        <f t="shared" si="42"/>
        <v>0</v>
      </c>
      <c r="W109" s="228">
        <f t="shared" si="43"/>
        <v>0</v>
      </c>
      <c r="X109" s="228">
        <f t="shared" si="44"/>
        <v>0</v>
      </c>
      <c r="Y109" s="228">
        <f t="shared" si="45"/>
        <v>0</v>
      </c>
      <c r="Z109" s="228">
        <f t="shared" si="46"/>
        <v>0</v>
      </c>
      <c r="AA109" s="228">
        <f t="shared" si="47"/>
        <v>0</v>
      </c>
      <c r="AB109" s="228">
        <f t="shared" si="48"/>
        <v>0</v>
      </c>
    </row>
    <row r="110" spans="1:79" ht="14.25">
      <c r="A110" s="227" t="s">
        <v>38</v>
      </c>
      <c r="B110" s="228">
        <f t="shared" si="22"/>
        <v>28120.035300333297</v>
      </c>
      <c r="C110" s="228">
        <f t="shared" si="23"/>
        <v>-4994.4296810000005</v>
      </c>
      <c r="D110" s="228">
        <f t="shared" si="24"/>
        <v>0.46559200000000001</v>
      </c>
      <c r="E110" s="228">
        <f t="shared" si="25"/>
        <v>-65.520001333332999</v>
      </c>
      <c r="F110" s="228">
        <f t="shared" si="26"/>
        <v>-0.12240799999999999</v>
      </c>
      <c r="G110" s="228">
        <f t="shared" si="27"/>
        <v>28597.084295333301</v>
      </c>
      <c r="H110" s="228">
        <f t="shared" si="28"/>
        <v>27124.876323333297</v>
      </c>
      <c r="I110" s="228">
        <f t="shared" si="29"/>
        <v>-2.6015080000000004</v>
      </c>
      <c r="J110" s="228">
        <f t="shared" si="30"/>
        <v>1474.8094799999999</v>
      </c>
      <c r="K110" s="228">
        <f t="shared" si="31"/>
        <v>7529.0995453333262</v>
      </c>
      <c r="L110" s="228">
        <f t="shared" si="32"/>
        <v>2853.6894996666597</v>
      </c>
      <c r="M110" s="228">
        <f t="shared" si="33"/>
        <v>5902.3187600000001</v>
      </c>
      <c r="N110" s="228">
        <f t="shared" si="34"/>
        <v>170.475991666667</v>
      </c>
      <c r="O110" s="228">
        <f t="shared" si="35"/>
        <v>-1397.3847060000001</v>
      </c>
      <c r="P110" s="228">
        <f t="shared" si="36"/>
        <v>-2946.6644500000002</v>
      </c>
      <c r="Q110" s="228">
        <f t="shared" si="37"/>
        <v>-2324.6700939999996</v>
      </c>
      <c r="R110" s="228">
        <f t="shared" si="38"/>
        <v>-621.99435599999993</v>
      </c>
      <c r="S110" s="228">
        <f t="shared" si="39"/>
        <v>0</v>
      </c>
      <c r="T110" s="228">
        <f t="shared" si="40"/>
        <v>0</v>
      </c>
      <c r="U110" s="228">
        <f t="shared" si="41"/>
        <v>0</v>
      </c>
      <c r="V110" s="228">
        <f t="shared" si="42"/>
        <v>0</v>
      </c>
      <c r="W110" s="228">
        <f t="shared" si="43"/>
        <v>0</v>
      </c>
      <c r="X110" s="228">
        <f t="shared" si="44"/>
        <v>0</v>
      </c>
      <c r="Y110" s="228">
        <f t="shared" si="45"/>
        <v>0</v>
      </c>
      <c r="Z110" s="228">
        <f t="shared" si="46"/>
        <v>0</v>
      </c>
      <c r="AA110" s="228">
        <f t="shared" si="47"/>
        <v>0</v>
      </c>
      <c r="AB110" s="228">
        <f t="shared" si="48"/>
        <v>0</v>
      </c>
    </row>
    <row r="111" spans="1:79" ht="14.25">
      <c r="A111" s="227" t="s">
        <v>84</v>
      </c>
      <c r="B111" s="228">
        <f t="shared" si="22"/>
        <v>-27.346429000000004</v>
      </c>
      <c r="C111" s="228">
        <f t="shared" si="23"/>
        <v>0</v>
      </c>
      <c r="D111" s="228">
        <f t="shared" si="24"/>
        <v>3.191716</v>
      </c>
      <c r="E111" s="228">
        <f t="shared" si="25"/>
        <v>-30.538145</v>
      </c>
      <c r="F111" s="228">
        <f t="shared" si="26"/>
        <v>0</v>
      </c>
      <c r="G111" s="228">
        <f t="shared" si="27"/>
        <v>0</v>
      </c>
      <c r="H111" s="228">
        <f t="shared" si="28"/>
        <v>0</v>
      </c>
      <c r="I111" s="228">
        <f t="shared" si="29"/>
        <v>0</v>
      </c>
      <c r="J111" s="228">
        <f t="shared" si="30"/>
        <v>0</v>
      </c>
      <c r="K111" s="228">
        <f t="shared" si="31"/>
        <v>0</v>
      </c>
      <c r="L111" s="228">
        <f t="shared" si="32"/>
        <v>0</v>
      </c>
      <c r="M111" s="228">
        <f t="shared" si="33"/>
        <v>0</v>
      </c>
      <c r="N111" s="228">
        <f t="shared" si="34"/>
        <v>0</v>
      </c>
      <c r="O111" s="228">
        <f t="shared" si="35"/>
        <v>0</v>
      </c>
      <c r="P111" s="228">
        <f t="shared" si="36"/>
        <v>0</v>
      </c>
      <c r="Q111" s="228">
        <f t="shared" si="37"/>
        <v>0</v>
      </c>
      <c r="R111" s="228">
        <f t="shared" si="38"/>
        <v>0</v>
      </c>
      <c r="S111" s="228">
        <f t="shared" si="39"/>
        <v>0</v>
      </c>
      <c r="T111" s="228">
        <f t="shared" si="40"/>
        <v>0</v>
      </c>
      <c r="U111" s="228">
        <f t="shared" si="41"/>
        <v>0</v>
      </c>
      <c r="V111" s="228">
        <f t="shared" si="42"/>
        <v>0</v>
      </c>
      <c r="W111" s="228">
        <f t="shared" si="43"/>
        <v>0</v>
      </c>
      <c r="X111" s="228">
        <f t="shared" si="44"/>
        <v>0</v>
      </c>
      <c r="Y111" s="228">
        <f t="shared" si="45"/>
        <v>0</v>
      </c>
      <c r="Z111" s="228">
        <f t="shared" si="46"/>
        <v>0</v>
      </c>
      <c r="AA111" s="228">
        <f t="shared" si="47"/>
        <v>0</v>
      </c>
      <c r="AB111" s="228">
        <f t="shared" si="48"/>
        <v>0</v>
      </c>
    </row>
    <row r="112" spans="1:79" ht="14.25">
      <c r="A112" s="227" t="s">
        <v>85</v>
      </c>
      <c r="B112" s="230">
        <f t="shared" si="22"/>
        <v>1397.3166820000001</v>
      </c>
      <c r="C112" s="230">
        <f t="shared" si="23"/>
        <v>-71.919798</v>
      </c>
      <c r="D112" s="230">
        <f t="shared" si="24"/>
        <v>0</v>
      </c>
      <c r="E112" s="230">
        <f t="shared" si="25"/>
        <v>1469.23648</v>
      </c>
      <c r="F112" s="230">
        <f t="shared" si="26"/>
        <v>0</v>
      </c>
      <c r="G112" s="230">
        <f t="shared" si="27"/>
        <v>0</v>
      </c>
      <c r="H112" s="230">
        <f t="shared" si="28"/>
        <v>0</v>
      </c>
      <c r="I112" s="230">
        <f t="shared" si="29"/>
        <v>0</v>
      </c>
      <c r="J112" s="230">
        <f t="shared" si="30"/>
        <v>0</v>
      </c>
      <c r="K112" s="230">
        <f t="shared" si="31"/>
        <v>0</v>
      </c>
      <c r="L112" s="230">
        <f t="shared" si="32"/>
        <v>0</v>
      </c>
      <c r="M112" s="230">
        <f t="shared" si="33"/>
        <v>0</v>
      </c>
      <c r="N112" s="230">
        <f t="shared" si="34"/>
        <v>0</v>
      </c>
      <c r="O112" s="230">
        <f t="shared" si="35"/>
        <v>0</v>
      </c>
      <c r="P112" s="230">
        <f t="shared" si="36"/>
        <v>0</v>
      </c>
      <c r="Q112" s="230">
        <f t="shared" si="37"/>
        <v>0</v>
      </c>
      <c r="R112" s="230">
        <f t="shared" si="38"/>
        <v>0</v>
      </c>
      <c r="S112" s="230">
        <f t="shared" si="39"/>
        <v>0</v>
      </c>
      <c r="T112" s="230">
        <f t="shared" si="40"/>
        <v>0</v>
      </c>
      <c r="U112" s="230">
        <f t="shared" si="41"/>
        <v>0</v>
      </c>
      <c r="V112" s="230">
        <f t="shared" si="42"/>
        <v>0</v>
      </c>
      <c r="W112" s="230">
        <f t="shared" si="43"/>
        <v>0</v>
      </c>
      <c r="X112" s="230">
        <f t="shared" si="44"/>
        <v>0</v>
      </c>
      <c r="Y112" s="230">
        <f t="shared" si="45"/>
        <v>0</v>
      </c>
      <c r="Z112" s="230">
        <f t="shared" si="46"/>
        <v>0</v>
      </c>
      <c r="AA112" s="230">
        <f t="shared" si="47"/>
        <v>0</v>
      </c>
      <c r="AB112" s="230">
        <f t="shared" si="48"/>
        <v>0</v>
      </c>
    </row>
    <row r="113" spans="1:28" ht="14.25">
      <c r="A113" s="227" t="s">
        <v>86</v>
      </c>
      <c r="B113" s="230">
        <f t="shared" si="22"/>
        <v>-3.4126999999999998E-2</v>
      </c>
      <c r="C113" s="230">
        <f t="shared" si="23"/>
        <v>0</v>
      </c>
      <c r="D113" s="230">
        <f t="shared" si="24"/>
        <v>-5.1370000000000001E-3</v>
      </c>
      <c r="E113" s="230">
        <f t="shared" si="25"/>
        <v>-2.8989999999999998E-2</v>
      </c>
      <c r="F113" s="230">
        <f t="shared" si="26"/>
        <v>0</v>
      </c>
      <c r="G113" s="230">
        <f t="shared" si="27"/>
        <v>0</v>
      </c>
      <c r="H113" s="230">
        <f t="shared" si="28"/>
        <v>0</v>
      </c>
      <c r="I113" s="230">
        <f t="shared" si="29"/>
        <v>0</v>
      </c>
      <c r="J113" s="230">
        <f t="shared" si="30"/>
        <v>0</v>
      </c>
      <c r="K113" s="230">
        <f t="shared" si="31"/>
        <v>0</v>
      </c>
      <c r="L113" s="230">
        <f t="shared" si="32"/>
        <v>0</v>
      </c>
      <c r="M113" s="230">
        <f t="shared" si="33"/>
        <v>0</v>
      </c>
      <c r="N113" s="230">
        <f t="shared" si="34"/>
        <v>0</v>
      </c>
      <c r="O113" s="230">
        <f t="shared" si="35"/>
        <v>0</v>
      </c>
      <c r="P113" s="230">
        <f t="shared" si="36"/>
        <v>0</v>
      </c>
      <c r="Q113" s="230">
        <f t="shared" si="37"/>
        <v>0</v>
      </c>
      <c r="R113" s="230">
        <f t="shared" si="38"/>
        <v>0</v>
      </c>
      <c r="S113" s="230">
        <f t="shared" si="39"/>
        <v>0</v>
      </c>
      <c r="T113" s="230">
        <f t="shared" si="40"/>
        <v>0</v>
      </c>
      <c r="U113" s="230">
        <f t="shared" si="41"/>
        <v>0</v>
      </c>
      <c r="V113" s="230">
        <f t="shared" si="42"/>
        <v>0</v>
      </c>
      <c r="W113" s="230">
        <f t="shared" si="43"/>
        <v>0</v>
      </c>
      <c r="X113" s="230">
        <f t="shared" si="44"/>
        <v>0</v>
      </c>
      <c r="Y113" s="230">
        <f t="shared" si="45"/>
        <v>0</v>
      </c>
      <c r="Z113" s="230">
        <f t="shared" si="46"/>
        <v>0</v>
      </c>
      <c r="AA113" s="230">
        <f t="shared" si="47"/>
        <v>0</v>
      </c>
      <c r="AB113" s="230">
        <f t="shared" si="48"/>
        <v>0</v>
      </c>
    </row>
    <row r="114" spans="1:28" ht="14.25">
      <c r="A114" s="227" t="s">
        <v>87</v>
      </c>
      <c r="B114" s="230">
        <f t="shared" si="22"/>
        <v>0</v>
      </c>
      <c r="C114" s="230">
        <f t="shared" si="23"/>
        <v>0</v>
      </c>
      <c r="D114" s="230">
        <f t="shared" si="24"/>
        <v>0</v>
      </c>
      <c r="E114" s="230">
        <f t="shared" si="25"/>
        <v>0</v>
      </c>
      <c r="F114" s="230">
        <f t="shared" si="26"/>
        <v>0</v>
      </c>
      <c r="G114" s="230">
        <f t="shared" si="27"/>
        <v>0</v>
      </c>
      <c r="H114" s="230">
        <f t="shared" si="28"/>
        <v>0</v>
      </c>
      <c r="I114" s="230">
        <f t="shared" si="29"/>
        <v>0</v>
      </c>
      <c r="J114" s="230">
        <f t="shared" si="30"/>
        <v>0</v>
      </c>
      <c r="K114" s="230">
        <f t="shared" si="31"/>
        <v>0</v>
      </c>
      <c r="L114" s="230">
        <f t="shared" si="32"/>
        <v>0</v>
      </c>
      <c r="M114" s="230">
        <f t="shared" si="33"/>
        <v>0</v>
      </c>
      <c r="N114" s="230">
        <f t="shared" si="34"/>
        <v>0</v>
      </c>
      <c r="O114" s="230">
        <f t="shared" si="35"/>
        <v>0</v>
      </c>
      <c r="P114" s="230">
        <f t="shared" si="36"/>
        <v>0</v>
      </c>
      <c r="Q114" s="230">
        <f t="shared" si="37"/>
        <v>0</v>
      </c>
      <c r="R114" s="230">
        <f t="shared" si="38"/>
        <v>0</v>
      </c>
      <c r="S114" s="230">
        <f t="shared" si="39"/>
        <v>0</v>
      </c>
      <c r="T114" s="230">
        <f t="shared" si="40"/>
        <v>0</v>
      </c>
      <c r="U114" s="230">
        <f t="shared" si="41"/>
        <v>0</v>
      </c>
      <c r="V114" s="230">
        <f t="shared" si="42"/>
        <v>0</v>
      </c>
      <c r="W114" s="230">
        <f t="shared" si="43"/>
        <v>0</v>
      </c>
      <c r="X114" s="230">
        <f t="shared" si="44"/>
        <v>0</v>
      </c>
      <c r="Y114" s="230">
        <f t="shared" si="45"/>
        <v>0</v>
      </c>
      <c r="Z114" s="230">
        <f t="shared" si="46"/>
        <v>0</v>
      </c>
      <c r="AA114" s="230">
        <f t="shared" si="47"/>
        <v>0</v>
      </c>
      <c r="AB114" s="230">
        <f t="shared" si="48"/>
        <v>0</v>
      </c>
    </row>
    <row r="115" spans="1:28">
      <c r="A115" s="197" t="s">
        <v>43</v>
      </c>
      <c r="B115" s="231">
        <f t="shared" si="22"/>
        <v>27724.2285710297</v>
      </c>
      <c r="C115" s="231">
        <f t="shared" si="23"/>
        <v>-224.69729963679993</v>
      </c>
      <c r="D115" s="231">
        <f t="shared" si="24"/>
        <v>9757.9283716935006</v>
      </c>
      <c r="E115" s="231">
        <f t="shared" si="25"/>
        <v>14522.2372104962</v>
      </c>
      <c r="F115" s="231">
        <f t="shared" si="26"/>
        <v>217.86092933519998</v>
      </c>
      <c r="G115" s="231">
        <f t="shared" si="27"/>
        <v>3.2798096900014208E-2</v>
      </c>
      <c r="H115" s="231">
        <f t="shared" si="28"/>
        <v>-410.94965999999999</v>
      </c>
      <c r="I115" s="231">
        <f t="shared" si="29"/>
        <v>128.8690237095</v>
      </c>
      <c r="J115" s="231">
        <f t="shared" si="30"/>
        <v>282.11343438739999</v>
      </c>
      <c r="K115" s="231">
        <f t="shared" si="31"/>
        <v>867.56636837430005</v>
      </c>
      <c r="L115" s="231">
        <f t="shared" si="32"/>
        <v>206.81339325229999</v>
      </c>
      <c r="M115" s="231">
        <f t="shared" si="33"/>
        <v>229.41600326319997</v>
      </c>
      <c r="N115" s="231">
        <f t="shared" si="34"/>
        <v>359.5119328742</v>
      </c>
      <c r="O115" s="231">
        <f t="shared" si="35"/>
        <v>71.825038984599999</v>
      </c>
      <c r="P115" s="231">
        <f t="shared" si="36"/>
        <v>291.07298858320002</v>
      </c>
      <c r="Q115" s="231">
        <f t="shared" si="37"/>
        <v>97.518057091300008</v>
      </c>
      <c r="R115" s="231">
        <f t="shared" si="38"/>
        <v>193.55493149189999</v>
      </c>
      <c r="S115" s="231">
        <f t="shared" si="39"/>
        <v>1014.5591109999999</v>
      </c>
      <c r="T115" s="231">
        <f t="shared" si="40"/>
        <v>2510.0881334224</v>
      </c>
      <c r="U115" s="231">
        <f t="shared" si="41"/>
        <v>1040.733978</v>
      </c>
      <c r="V115" s="231">
        <f t="shared" si="42"/>
        <v>588.53805592080005</v>
      </c>
      <c r="W115" s="231">
        <f t="shared" si="43"/>
        <v>454.61606666830005</v>
      </c>
      <c r="X115" s="231">
        <f t="shared" si="44"/>
        <v>147.4777668333</v>
      </c>
      <c r="Y115" s="231">
        <f t="shared" si="45"/>
        <v>195.62850800000001</v>
      </c>
      <c r="Z115" s="231">
        <f t="shared" si="46"/>
        <v>83.093757999999994</v>
      </c>
      <c r="AA115" s="231">
        <f t="shared" si="47"/>
        <v>433.65511200000003</v>
      </c>
      <c r="AB115" s="231">
        <f t="shared" si="48"/>
        <v>503.55814199999998</v>
      </c>
    </row>
    <row r="116" spans="1:28" ht="14.25">
      <c r="A116" s="232" t="s">
        <v>88</v>
      </c>
      <c r="B116" s="230">
        <f t="shared" si="22"/>
        <v>309.9944958872</v>
      </c>
      <c r="C116" s="233">
        <f t="shared" si="23"/>
        <v>-0.35124637679999998</v>
      </c>
      <c r="D116" s="233">
        <f t="shared" si="24"/>
        <v>-19.927972623999999</v>
      </c>
      <c r="E116" s="233">
        <f t="shared" si="25"/>
        <v>268.3949999312</v>
      </c>
      <c r="F116" s="233">
        <f t="shared" si="26"/>
        <v>3.7610205552</v>
      </c>
      <c r="G116" s="233">
        <f t="shared" si="27"/>
        <v>-5.6161112456</v>
      </c>
      <c r="H116" s="233">
        <f t="shared" si="28"/>
        <v>7.9686290000000009</v>
      </c>
      <c r="I116" s="233">
        <f t="shared" si="29"/>
        <v>1.797240972</v>
      </c>
      <c r="J116" s="233">
        <f t="shared" si="30"/>
        <v>-15.3819812176</v>
      </c>
      <c r="K116" s="233">
        <f t="shared" si="31"/>
        <v>52.3896654168</v>
      </c>
      <c r="L116" s="233">
        <f t="shared" si="32"/>
        <v>49.649681344800001</v>
      </c>
      <c r="M116" s="233">
        <f t="shared" si="33"/>
        <v>-5.6746237168000002</v>
      </c>
      <c r="N116" s="233">
        <f t="shared" si="34"/>
        <v>6.4726346191999999</v>
      </c>
      <c r="O116" s="233">
        <f t="shared" si="35"/>
        <v>1.9419731696</v>
      </c>
      <c r="P116" s="233">
        <f t="shared" si="36"/>
        <v>-4.0027572767999997</v>
      </c>
      <c r="Q116" s="233">
        <f t="shared" si="37"/>
        <v>-4.2402456712000003</v>
      </c>
      <c r="R116" s="233">
        <f t="shared" si="38"/>
        <v>0.23748839440000002</v>
      </c>
      <c r="S116" s="233">
        <f t="shared" si="39"/>
        <v>2E-3</v>
      </c>
      <c r="T116" s="233">
        <f t="shared" si="40"/>
        <v>19.1079180624</v>
      </c>
      <c r="U116" s="233">
        <f t="shared" si="41"/>
        <v>13.091844</v>
      </c>
      <c r="V116" s="233">
        <f t="shared" si="42"/>
        <v>0.12479430080000002</v>
      </c>
      <c r="W116" s="233">
        <f t="shared" si="43"/>
        <v>1.5189243608</v>
      </c>
      <c r="X116" s="233">
        <f t="shared" si="44"/>
        <v>-1.1445599200000016E-2</v>
      </c>
      <c r="Y116" s="233">
        <f t="shared" si="45"/>
        <v>4.3881040000000002</v>
      </c>
      <c r="Z116" s="233">
        <f t="shared" si="46"/>
        <v>-4.3030000000000004E-3</v>
      </c>
      <c r="AA116" s="233">
        <f t="shared" si="47"/>
        <v>-0.59454099999999999</v>
      </c>
      <c r="AB116" s="233">
        <f t="shared" si="48"/>
        <v>-7.3030999999999999E-2</v>
      </c>
    </row>
    <row r="117" spans="1:28" ht="14.25">
      <c r="A117" s="232" t="s">
        <v>89</v>
      </c>
      <c r="B117" s="230">
        <f t="shared" si="22"/>
        <v>27397.987994142495</v>
      </c>
      <c r="C117" s="233">
        <f t="shared" si="23"/>
        <v>-224.34605325999996</v>
      </c>
      <c r="D117" s="233">
        <f t="shared" si="24"/>
        <v>9946.3913283175007</v>
      </c>
      <c r="E117" s="233">
        <f t="shared" si="25"/>
        <v>14069.061145564998</v>
      </c>
      <c r="F117" s="233">
        <f t="shared" si="26"/>
        <v>214.09990878000002</v>
      </c>
      <c r="G117" s="233">
        <f t="shared" si="27"/>
        <v>5.6489093424999623</v>
      </c>
      <c r="H117" s="233">
        <f t="shared" si="28"/>
        <v>-418.91828900000002</v>
      </c>
      <c r="I117" s="233">
        <f t="shared" si="29"/>
        <v>127.07178273749999</v>
      </c>
      <c r="J117" s="233">
        <f t="shared" si="30"/>
        <v>297.49541560500001</v>
      </c>
      <c r="K117" s="233">
        <f t="shared" si="31"/>
        <v>815.17670295749997</v>
      </c>
      <c r="L117" s="233">
        <f t="shared" si="32"/>
        <v>157.16371190749999</v>
      </c>
      <c r="M117" s="233">
        <f t="shared" si="33"/>
        <v>235.09062698</v>
      </c>
      <c r="N117" s="233">
        <f t="shared" si="34"/>
        <v>353.03929825500001</v>
      </c>
      <c r="O117" s="233">
        <f t="shared" si="35"/>
        <v>69.883065815000009</v>
      </c>
      <c r="P117" s="233">
        <f t="shared" si="36"/>
        <v>295.07574585999998</v>
      </c>
      <c r="Q117" s="233">
        <f t="shared" si="37"/>
        <v>101.75830276249999</v>
      </c>
      <c r="R117" s="233">
        <f t="shared" si="38"/>
        <v>193.31744309749999</v>
      </c>
      <c r="S117" s="233">
        <f t="shared" si="39"/>
        <v>1014.557111</v>
      </c>
      <c r="T117" s="233">
        <f t="shared" si="40"/>
        <v>2490.9802153599999</v>
      </c>
      <c r="U117" s="233">
        <f t="shared" si="41"/>
        <v>1027.6421339999999</v>
      </c>
      <c r="V117" s="233">
        <f t="shared" si="42"/>
        <v>588.41326161999996</v>
      </c>
      <c r="W117" s="233">
        <f t="shared" si="43"/>
        <v>453.09714230750001</v>
      </c>
      <c r="X117" s="233">
        <f t="shared" si="44"/>
        <v>147.48921243250001</v>
      </c>
      <c r="Y117" s="233">
        <f t="shared" si="45"/>
        <v>191.24040400000001</v>
      </c>
      <c r="Z117" s="233">
        <f t="shared" si="46"/>
        <v>83.098061000000001</v>
      </c>
      <c r="AA117" s="233">
        <f t="shared" si="47"/>
        <v>434.24965300000002</v>
      </c>
      <c r="AB117" s="233">
        <f t="shared" si="48"/>
        <v>503.63117300000005</v>
      </c>
    </row>
    <row r="118" spans="1:28" ht="14.25">
      <c r="A118" s="232" t="s">
        <v>90</v>
      </c>
      <c r="B118" s="230">
        <f t="shared" si="22"/>
        <v>-169.764984</v>
      </c>
      <c r="C118" s="233">
        <f t="shared" si="23"/>
        <v>0</v>
      </c>
      <c r="D118" s="233">
        <f t="shared" si="24"/>
        <v>-168.53498400000001</v>
      </c>
      <c r="E118" s="233">
        <f t="shared" si="25"/>
        <v>-1.23</v>
      </c>
      <c r="F118" s="233">
        <f t="shared" si="26"/>
        <v>0</v>
      </c>
      <c r="G118" s="233">
        <f t="shared" si="27"/>
        <v>0</v>
      </c>
      <c r="H118" s="233">
        <f t="shared" si="28"/>
        <v>0</v>
      </c>
      <c r="I118" s="233">
        <f t="shared" si="29"/>
        <v>0</v>
      </c>
      <c r="J118" s="233">
        <f t="shared" si="30"/>
        <v>0</v>
      </c>
      <c r="K118" s="233">
        <f t="shared" si="31"/>
        <v>0</v>
      </c>
      <c r="L118" s="233">
        <f t="shared" si="32"/>
        <v>0</v>
      </c>
      <c r="M118" s="233">
        <f t="shared" si="33"/>
        <v>0</v>
      </c>
      <c r="N118" s="233">
        <f t="shared" si="34"/>
        <v>0</v>
      </c>
      <c r="O118" s="233">
        <f t="shared" si="35"/>
        <v>0</v>
      </c>
      <c r="P118" s="233">
        <f t="shared" si="36"/>
        <v>0</v>
      </c>
      <c r="Q118" s="233">
        <f t="shared" si="37"/>
        <v>0</v>
      </c>
      <c r="R118" s="233">
        <f t="shared" si="38"/>
        <v>0</v>
      </c>
      <c r="S118" s="233">
        <f t="shared" si="39"/>
        <v>0</v>
      </c>
      <c r="T118" s="233">
        <f t="shared" si="40"/>
        <v>0</v>
      </c>
      <c r="U118" s="233">
        <f t="shared" si="41"/>
        <v>0</v>
      </c>
      <c r="V118" s="233">
        <f t="shared" si="42"/>
        <v>0</v>
      </c>
      <c r="W118" s="233">
        <f t="shared" si="43"/>
        <v>0</v>
      </c>
      <c r="X118" s="233">
        <f t="shared" si="44"/>
        <v>0</v>
      </c>
      <c r="Y118" s="233">
        <f t="shared" si="45"/>
        <v>0</v>
      </c>
      <c r="Z118" s="233">
        <f t="shared" si="46"/>
        <v>0</v>
      </c>
      <c r="AA118" s="233">
        <f t="shared" si="47"/>
        <v>0</v>
      </c>
      <c r="AB118" s="233">
        <f t="shared" si="48"/>
        <v>0</v>
      </c>
    </row>
    <row r="119" spans="1:28" ht="14.25">
      <c r="A119" s="232" t="s">
        <v>91</v>
      </c>
      <c r="B119" s="230">
        <f t="shared" si="22"/>
        <v>186.011065</v>
      </c>
      <c r="C119" s="233">
        <f t="shared" si="23"/>
        <v>0</v>
      </c>
      <c r="D119" s="233">
        <f t="shared" si="24"/>
        <v>0</v>
      </c>
      <c r="E119" s="233">
        <f t="shared" si="25"/>
        <v>186.011065</v>
      </c>
      <c r="F119" s="233">
        <f t="shared" si="26"/>
        <v>0</v>
      </c>
      <c r="G119" s="233">
        <f t="shared" si="27"/>
        <v>0</v>
      </c>
      <c r="H119" s="233">
        <f t="shared" si="28"/>
        <v>0</v>
      </c>
      <c r="I119" s="233">
        <f t="shared" si="29"/>
        <v>0</v>
      </c>
      <c r="J119" s="233">
        <f t="shared" si="30"/>
        <v>0</v>
      </c>
      <c r="K119" s="233">
        <f t="shared" si="31"/>
        <v>0</v>
      </c>
      <c r="L119" s="233">
        <f t="shared" si="32"/>
        <v>0</v>
      </c>
      <c r="M119" s="233">
        <f t="shared" si="33"/>
        <v>0</v>
      </c>
      <c r="N119" s="233">
        <f t="shared" si="34"/>
        <v>0</v>
      </c>
      <c r="O119" s="233">
        <f t="shared" si="35"/>
        <v>0</v>
      </c>
      <c r="P119" s="233">
        <f t="shared" si="36"/>
        <v>0</v>
      </c>
      <c r="Q119" s="233">
        <f t="shared" si="37"/>
        <v>0</v>
      </c>
      <c r="R119" s="233">
        <f t="shared" si="38"/>
        <v>0</v>
      </c>
      <c r="S119" s="233">
        <f t="shared" si="39"/>
        <v>0</v>
      </c>
      <c r="T119" s="233">
        <f t="shared" si="40"/>
        <v>0</v>
      </c>
      <c r="U119" s="233">
        <f t="shared" si="41"/>
        <v>0</v>
      </c>
      <c r="V119" s="233">
        <f t="shared" si="42"/>
        <v>0</v>
      </c>
      <c r="W119" s="233">
        <f t="shared" si="43"/>
        <v>0</v>
      </c>
      <c r="X119" s="233">
        <f t="shared" si="44"/>
        <v>0</v>
      </c>
      <c r="Y119" s="233">
        <f t="shared" si="45"/>
        <v>0</v>
      </c>
      <c r="Z119" s="233">
        <f t="shared" si="46"/>
        <v>0</v>
      </c>
      <c r="AA119" s="233">
        <f t="shared" si="47"/>
        <v>0</v>
      </c>
      <c r="AB119" s="233">
        <f t="shared" si="48"/>
        <v>0</v>
      </c>
    </row>
    <row r="120" spans="1:28">
      <c r="A120" s="197" t="s">
        <v>92</v>
      </c>
      <c r="B120" s="231">
        <f t="shared" si="22"/>
        <v>-9649.6475856964025</v>
      </c>
      <c r="C120" s="231">
        <f t="shared" si="23"/>
        <v>-6056.0344473631994</v>
      </c>
      <c r="D120" s="231">
        <f t="shared" si="24"/>
        <v>-22446.3993056935</v>
      </c>
      <c r="E120" s="231">
        <f t="shared" si="25"/>
        <v>26203.973984170465</v>
      </c>
      <c r="F120" s="231">
        <f t="shared" si="26"/>
        <v>384.92296166479997</v>
      </c>
      <c r="G120" s="231">
        <f t="shared" si="27"/>
        <v>-10958.708857763597</v>
      </c>
      <c r="H120" s="231">
        <f t="shared" si="28"/>
        <v>-11034.545199666696</v>
      </c>
      <c r="I120" s="231">
        <f t="shared" si="29"/>
        <v>-146.8203827095</v>
      </c>
      <c r="J120" s="231">
        <f t="shared" si="30"/>
        <v>222.65672461259999</v>
      </c>
      <c r="K120" s="231">
        <f t="shared" si="31"/>
        <v>6876.2943239590277</v>
      </c>
      <c r="L120" s="231">
        <f t="shared" si="32"/>
        <v>5064.8876614143592</v>
      </c>
      <c r="M120" s="231">
        <f t="shared" si="33"/>
        <v>2088.2309397368003</v>
      </c>
      <c r="N120" s="231">
        <f t="shared" si="34"/>
        <v>919.36906879246703</v>
      </c>
      <c r="O120" s="231">
        <f t="shared" si="35"/>
        <v>-1196.1933459846</v>
      </c>
      <c r="P120" s="231">
        <f t="shared" si="36"/>
        <v>-3453.7699315832006</v>
      </c>
      <c r="Q120" s="231">
        <f t="shared" si="37"/>
        <v>-2841.6503520912997</v>
      </c>
      <c r="R120" s="231">
        <f t="shared" si="38"/>
        <v>-612.11957949190003</v>
      </c>
      <c r="S120" s="231">
        <f t="shared" si="39"/>
        <v>-1014.673875</v>
      </c>
      <c r="T120" s="231">
        <f t="shared" si="40"/>
        <v>184.99664857760001</v>
      </c>
      <c r="U120" s="231">
        <f t="shared" si="41"/>
        <v>795.09177199999999</v>
      </c>
      <c r="V120" s="231">
        <f t="shared" si="42"/>
        <v>-565.89654592080001</v>
      </c>
      <c r="W120" s="231">
        <f t="shared" si="43"/>
        <v>-232.25842166829997</v>
      </c>
      <c r="X120" s="231">
        <f t="shared" si="44"/>
        <v>-146.4010688333</v>
      </c>
      <c r="Y120" s="231">
        <f t="shared" si="45"/>
        <v>417.55451099999999</v>
      </c>
      <c r="Z120" s="231">
        <f t="shared" si="46"/>
        <v>-83.093598</v>
      </c>
      <c r="AA120" s="231">
        <f t="shared" si="47"/>
        <v>-432.15511200000003</v>
      </c>
      <c r="AB120" s="231">
        <f t="shared" si="48"/>
        <v>-503.55814199999998</v>
      </c>
    </row>
    <row r="121" spans="1:28" ht="14.25">
      <c r="A121" s="232" t="s">
        <v>93</v>
      </c>
      <c r="B121" s="230">
        <f t="shared" si="22"/>
        <v>12.278148</v>
      </c>
      <c r="C121" s="230">
        <f t="shared" si="23"/>
        <v>0</v>
      </c>
      <c r="D121" s="230">
        <f t="shared" si="24"/>
        <v>0</v>
      </c>
      <c r="E121" s="230">
        <f t="shared" si="25"/>
        <v>10.278148</v>
      </c>
      <c r="F121" s="230">
        <f t="shared" si="26"/>
        <v>0</v>
      </c>
      <c r="G121" s="230">
        <f t="shared" si="27"/>
        <v>0</v>
      </c>
      <c r="H121" s="230">
        <f t="shared" si="28"/>
        <v>0</v>
      </c>
      <c r="I121" s="230">
        <f t="shared" si="29"/>
        <v>0</v>
      </c>
      <c r="J121" s="230">
        <f t="shared" si="30"/>
        <v>0</v>
      </c>
      <c r="K121" s="230">
        <f t="shared" si="31"/>
        <v>0</v>
      </c>
      <c r="L121" s="230">
        <f t="shared" si="32"/>
        <v>0</v>
      </c>
      <c r="M121" s="230">
        <f t="shared" si="33"/>
        <v>0</v>
      </c>
      <c r="N121" s="230">
        <f t="shared" si="34"/>
        <v>0</v>
      </c>
      <c r="O121" s="230">
        <f t="shared" si="35"/>
        <v>0</v>
      </c>
      <c r="P121" s="230">
        <f t="shared" si="36"/>
        <v>0</v>
      </c>
      <c r="Q121" s="230">
        <f t="shared" si="37"/>
        <v>0</v>
      </c>
      <c r="R121" s="230">
        <f t="shared" si="38"/>
        <v>0</v>
      </c>
      <c r="S121" s="230">
        <f t="shared" si="39"/>
        <v>0</v>
      </c>
      <c r="T121" s="230">
        <f t="shared" si="40"/>
        <v>2</v>
      </c>
      <c r="U121" s="230">
        <f t="shared" si="41"/>
        <v>2</v>
      </c>
      <c r="V121" s="230">
        <f t="shared" si="42"/>
        <v>0</v>
      </c>
      <c r="W121" s="230">
        <f t="shared" si="43"/>
        <v>0</v>
      </c>
      <c r="X121" s="230">
        <f t="shared" si="44"/>
        <v>0</v>
      </c>
      <c r="Y121" s="230">
        <f t="shared" si="45"/>
        <v>0</v>
      </c>
      <c r="Z121" s="230">
        <f t="shared" si="46"/>
        <v>0</v>
      </c>
      <c r="AA121" s="230">
        <f t="shared" si="47"/>
        <v>0</v>
      </c>
      <c r="AB121" s="230">
        <f t="shared" si="48"/>
        <v>0</v>
      </c>
    </row>
    <row r="122" spans="1:28" ht="14.25">
      <c r="A122" s="232" t="s">
        <v>94</v>
      </c>
      <c r="B122" s="230">
        <f t="shared" si="22"/>
        <v>64.529009000000002</v>
      </c>
      <c r="C122" s="230">
        <f t="shared" si="23"/>
        <v>0</v>
      </c>
      <c r="D122" s="230">
        <f t="shared" si="24"/>
        <v>38.272702000000002</v>
      </c>
      <c r="E122" s="230">
        <f t="shared" si="25"/>
        <v>26.053428999999998</v>
      </c>
      <c r="F122" s="230">
        <f t="shared" si="26"/>
        <v>0</v>
      </c>
      <c r="G122" s="230">
        <f t="shared" si="27"/>
        <v>0.125</v>
      </c>
      <c r="H122" s="230">
        <f t="shared" si="28"/>
        <v>0</v>
      </c>
      <c r="I122" s="230">
        <f t="shared" si="29"/>
        <v>0</v>
      </c>
      <c r="J122" s="230">
        <f t="shared" si="30"/>
        <v>0.125</v>
      </c>
      <c r="K122" s="230">
        <f t="shared" si="31"/>
        <v>0</v>
      </c>
      <c r="L122" s="230">
        <f t="shared" si="32"/>
        <v>0</v>
      </c>
      <c r="M122" s="230">
        <f t="shared" si="33"/>
        <v>0</v>
      </c>
      <c r="N122" s="230">
        <f t="shared" si="34"/>
        <v>0</v>
      </c>
      <c r="O122" s="230">
        <f t="shared" si="35"/>
        <v>0</v>
      </c>
      <c r="P122" s="230">
        <f t="shared" si="36"/>
        <v>0</v>
      </c>
      <c r="Q122" s="230">
        <f t="shared" si="37"/>
        <v>0</v>
      </c>
      <c r="R122" s="230">
        <f t="shared" si="38"/>
        <v>0</v>
      </c>
      <c r="S122" s="230">
        <f t="shared" si="39"/>
        <v>4.4999999999999998E-2</v>
      </c>
      <c r="T122" s="230">
        <f t="shared" si="40"/>
        <v>7.7878000000000003E-2</v>
      </c>
      <c r="U122" s="230">
        <f t="shared" si="41"/>
        <v>7.7878000000000003E-2</v>
      </c>
      <c r="V122" s="230">
        <f t="shared" si="42"/>
        <v>0</v>
      </c>
      <c r="W122" s="230">
        <f t="shared" si="43"/>
        <v>0</v>
      </c>
      <c r="X122" s="230">
        <f t="shared" si="44"/>
        <v>0</v>
      </c>
      <c r="Y122" s="230">
        <f t="shared" si="45"/>
        <v>0</v>
      </c>
      <c r="Z122" s="230">
        <f t="shared" si="46"/>
        <v>0</v>
      </c>
      <c r="AA122" s="230">
        <f t="shared" si="47"/>
        <v>0</v>
      </c>
      <c r="AB122" s="230">
        <f t="shared" si="48"/>
        <v>0</v>
      </c>
    </row>
    <row r="123" spans="1:28">
      <c r="A123" s="197" t="s">
        <v>95</v>
      </c>
      <c r="B123" s="231">
        <f t="shared" si="22"/>
        <v>-9701.8984466963975</v>
      </c>
      <c r="C123" s="231">
        <f t="shared" si="23"/>
        <v>-6056.0344473631994</v>
      </c>
      <c r="D123" s="231">
        <f t="shared" si="24"/>
        <v>-22484.672007693498</v>
      </c>
      <c r="E123" s="231">
        <f t="shared" si="25"/>
        <v>26188.19870317047</v>
      </c>
      <c r="F123" s="231">
        <f t="shared" si="26"/>
        <v>384.92296166479997</v>
      </c>
      <c r="G123" s="231">
        <f t="shared" si="27"/>
        <v>-10958.833857763597</v>
      </c>
      <c r="H123" s="231">
        <f t="shared" si="28"/>
        <v>-11034.545199666696</v>
      </c>
      <c r="I123" s="231">
        <f t="shared" si="29"/>
        <v>-146.8203827095</v>
      </c>
      <c r="J123" s="231">
        <f t="shared" si="30"/>
        <v>222.53172461259999</v>
      </c>
      <c r="K123" s="231">
        <f t="shared" si="31"/>
        <v>6876.2943239590277</v>
      </c>
      <c r="L123" s="231">
        <f t="shared" si="32"/>
        <v>5064.8876614143592</v>
      </c>
      <c r="M123" s="231">
        <f t="shared" si="33"/>
        <v>2088.2309397368003</v>
      </c>
      <c r="N123" s="231">
        <f t="shared" si="34"/>
        <v>919.36906879246703</v>
      </c>
      <c r="O123" s="231">
        <f t="shared" si="35"/>
        <v>-1196.1933459846</v>
      </c>
      <c r="P123" s="231">
        <f t="shared" si="36"/>
        <v>-3453.7699315832006</v>
      </c>
      <c r="Q123" s="231">
        <f t="shared" si="37"/>
        <v>-2841.6503520912997</v>
      </c>
      <c r="R123" s="231">
        <f t="shared" si="38"/>
        <v>-612.11957949190003</v>
      </c>
      <c r="S123" s="231">
        <f t="shared" si="39"/>
        <v>-1014.718875</v>
      </c>
      <c r="T123" s="231">
        <f t="shared" si="40"/>
        <v>186.9187705776001</v>
      </c>
      <c r="U123" s="231">
        <f t="shared" si="41"/>
        <v>797.01389400000005</v>
      </c>
      <c r="V123" s="231">
        <f t="shared" si="42"/>
        <v>-565.89654592080001</v>
      </c>
      <c r="W123" s="231">
        <f t="shared" si="43"/>
        <v>-232.25842166829997</v>
      </c>
      <c r="X123" s="231">
        <f t="shared" si="44"/>
        <v>-146.4010688333</v>
      </c>
      <c r="Y123" s="231">
        <f t="shared" si="45"/>
        <v>417.55451099999999</v>
      </c>
      <c r="Z123" s="231">
        <f t="shared" si="46"/>
        <v>-83.093598</v>
      </c>
      <c r="AA123" s="231">
        <f t="shared" si="47"/>
        <v>-432.15511200000003</v>
      </c>
      <c r="AB123" s="231">
        <f t="shared" si="48"/>
        <v>-503.55814199999998</v>
      </c>
    </row>
    <row r="124" spans="1:28" ht="14.25">
      <c r="A124" s="232" t="s">
        <v>96</v>
      </c>
      <c r="B124" s="230">
        <f t="shared" si="22"/>
        <v>-925.97799366666675</v>
      </c>
      <c r="C124" s="233">
        <f t="shared" si="23"/>
        <v>7068.9357493333337</v>
      </c>
      <c r="D124" s="233">
        <f t="shared" si="24"/>
        <v>-7994.913743000001</v>
      </c>
      <c r="E124" s="233">
        <f t="shared" si="25"/>
        <v>0</v>
      </c>
      <c r="F124" s="233">
        <f t="shared" si="26"/>
        <v>0</v>
      </c>
      <c r="G124" s="233">
        <f t="shared" si="27"/>
        <v>0</v>
      </c>
      <c r="H124" s="233">
        <f t="shared" si="28"/>
        <v>0</v>
      </c>
      <c r="I124" s="233">
        <f t="shared" si="29"/>
        <v>0</v>
      </c>
      <c r="J124" s="233">
        <f t="shared" si="30"/>
        <v>0</v>
      </c>
      <c r="K124" s="233">
        <f t="shared" si="31"/>
        <v>0</v>
      </c>
      <c r="L124" s="233">
        <f t="shared" si="32"/>
        <v>0</v>
      </c>
      <c r="M124" s="233">
        <f t="shared" si="33"/>
        <v>0</v>
      </c>
      <c r="N124" s="233">
        <f t="shared" si="34"/>
        <v>0</v>
      </c>
      <c r="O124" s="233">
        <f t="shared" si="35"/>
        <v>0</v>
      </c>
      <c r="P124" s="233">
        <f t="shared" si="36"/>
        <v>0</v>
      </c>
      <c r="Q124" s="233">
        <f t="shared" si="37"/>
        <v>0</v>
      </c>
      <c r="R124" s="233">
        <f t="shared" si="38"/>
        <v>0</v>
      </c>
      <c r="S124" s="233">
        <f t="shared" si="39"/>
        <v>0</v>
      </c>
      <c r="T124" s="233">
        <f t="shared" si="40"/>
        <v>0</v>
      </c>
      <c r="U124" s="233">
        <f t="shared" si="41"/>
        <v>0</v>
      </c>
      <c r="V124" s="233">
        <f t="shared" si="42"/>
        <v>0</v>
      </c>
      <c r="W124" s="233">
        <f t="shared" si="43"/>
        <v>0</v>
      </c>
      <c r="X124" s="233">
        <f t="shared" si="44"/>
        <v>0</v>
      </c>
      <c r="Y124" s="233">
        <f t="shared" si="45"/>
        <v>0</v>
      </c>
      <c r="Z124" s="233">
        <f t="shared" si="46"/>
        <v>0</v>
      </c>
      <c r="AA124" s="233">
        <f t="shared" si="47"/>
        <v>0</v>
      </c>
      <c r="AB124" s="233">
        <f t="shared" si="48"/>
        <v>0</v>
      </c>
    </row>
    <row r="125" spans="1:28">
      <c r="A125" s="197" t="s">
        <v>97</v>
      </c>
      <c r="B125" s="231">
        <f t="shared" si="22"/>
        <v>-8775.9204530297375</v>
      </c>
      <c r="C125" s="231">
        <f t="shared" si="23"/>
        <v>-13124.970196696533</v>
      </c>
      <c r="D125" s="231">
        <f t="shared" si="24"/>
        <v>-14489.758264693502</v>
      </c>
      <c r="E125" s="231">
        <f t="shared" si="25"/>
        <v>26188.19870317047</v>
      </c>
      <c r="F125" s="231">
        <f t="shared" si="26"/>
        <v>384.92296166479997</v>
      </c>
      <c r="G125" s="231">
        <f t="shared" si="27"/>
        <v>-10958.833857763597</v>
      </c>
      <c r="H125" s="231">
        <f t="shared" si="28"/>
        <v>-11034.545199666696</v>
      </c>
      <c r="I125" s="231">
        <f t="shared" si="29"/>
        <v>-146.8203827095</v>
      </c>
      <c r="J125" s="231">
        <f t="shared" si="30"/>
        <v>222.53172461259999</v>
      </c>
      <c r="K125" s="231">
        <f t="shared" si="31"/>
        <v>6876.2943239590277</v>
      </c>
      <c r="L125" s="231">
        <f t="shared" si="32"/>
        <v>5064.8876614143592</v>
      </c>
      <c r="M125" s="231">
        <f t="shared" si="33"/>
        <v>2088.2309397368003</v>
      </c>
      <c r="N125" s="231">
        <f t="shared" si="34"/>
        <v>919.36906879246703</v>
      </c>
      <c r="O125" s="231">
        <f t="shared" si="35"/>
        <v>-1196.1933459846</v>
      </c>
      <c r="P125" s="231">
        <f t="shared" si="36"/>
        <v>-3453.7699315832006</v>
      </c>
      <c r="Q125" s="231">
        <f t="shared" si="37"/>
        <v>-2841.6503520912997</v>
      </c>
      <c r="R125" s="231">
        <f t="shared" si="38"/>
        <v>-612.11957949190003</v>
      </c>
      <c r="S125" s="231">
        <f t="shared" si="39"/>
        <v>-1014.718875</v>
      </c>
      <c r="T125" s="231">
        <f t="shared" si="40"/>
        <v>186.9187705776001</v>
      </c>
      <c r="U125" s="231">
        <f t="shared" si="41"/>
        <v>797.01389400000005</v>
      </c>
      <c r="V125" s="231">
        <f t="shared" si="42"/>
        <v>-565.89654592080001</v>
      </c>
      <c r="W125" s="231">
        <f t="shared" si="43"/>
        <v>-232.25842166829997</v>
      </c>
      <c r="X125" s="231">
        <f t="shared" si="44"/>
        <v>-146.4010688333</v>
      </c>
      <c r="Y125" s="231">
        <f t="shared" si="45"/>
        <v>417.55451099999999</v>
      </c>
      <c r="Z125" s="231">
        <f t="shared" si="46"/>
        <v>-83.093598</v>
      </c>
      <c r="AA125" s="231">
        <f t="shared" si="47"/>
        <v>-432.15511200000003</v>
      </c>
      <c r="AB125" s="231">
        <f t="shared" si="48"/>
        <v>-503.55814199999998</v>
      </c>
    </row>
    <row r="126" spans="1:28">
      <c r="A126" s="209" t="s">
        <v>54</v>
      </c>
      <c r="B126" s="234">
        <f t="shared" si="22"/>
        <v>0</v>
      </c>
      <c r="C126" s="234">
        <f t="shared" si="23"/>
        <v>0</v>
      </c>
      <c r="D126" s="234">
        <f t="shared" si="24"/>
        <v>0</v>
      </c>
      <c r="E126" s="234">
        <f t="shared" si="25"/>
        <v>0</v>
      </c>
      <c r="F126" s="234">
        <f t="shared" si="26"/>
        <v>0</v>
      </c>
      <c r="G126" s="234">
        <f t="shared" si="27"/>
        <v>0</v>
      </c>
      <c r="H126" s="234">
        <f t="shared" si="28"/>
        <v>0</v>
      </c>
      <c r="I126" s="234">
        <f t="shared" si="29"/>
        <v>0</v>
      </c>
      <c r="J126" s="234">
        <f t="shared" si="30"/>
        <v>0</v>
      </c>
      <c r="K126" s="234">
        <f t="shared" si="31"/>
        <v>0</v>
      </c>
      <c r="L126" s="234">
        <f t="shared" si="32"/>
        <v>0</v>
      </c>
      <c r="M126" s="234">
        <f t="shared" si="33"/>
        <v>0</v>
      </c>
      <c r="N126" s="234">
        <f t="shared" si="34"/>
        <v>0</v>
      </c>
      <c r="O126" s="234">
        <f t="shared" si="35"/>
        <v>0</v>
      </c>
      <c r="P126" s="234">
        <f t="shared" si="36"/>
        <v>0</v>
      </c>
      <c r="Q126" s="234">
        <f t="shared" si="37"/>
        <v>0</v>
      </c>
      <c r="R126" s="234">
        <f t="shared" si="38"/>
        <v>0</v>
      </c>
      <c r="S126" s="234">
        <f t="shared" si="39"/>
        <v>0</v>
      </c>
      <c r="T126" s="234">
        <f t="shared" si="40"/>
        <v>0</v>
      </c>
      <c r="U126" s="234">
        <f t="shared" si="41"/>
        <v>0</v>
      </c>
      <c r="V126" s="234">
        <f t="shared" si="42"/>
        <v>0</v>
      </c>
      <c r="W126" s="234">
        <f t="shared" si="43"/>
        <v>0</v>
      </c>
      <c r="X126" s="234">
        <f t="shared" si="44"/>
        <v>0</v>
      </c>
      <c r="Y126" s="234">
        <f t="shared" si="45"/>
        <v>0</v>
      </c>
      <c r="Z126" s="234">
        <f t="shared" si="46"/>
        <v>0</v>
      </c>
      <c r="AA126" s="234">
        <f t="shared" si="47"/>
        <v>0</v>
      </c>
      <c r="AB126" s="234">
        <f t="shared" si="48"/>
        <v>0</v>
      </c>
    </row>
    <row r="127" spans="1:28">
      <c r="A127" s="209" t="s">
        <v>55</v>
      </c>
      <c r="B127" s="234">
        <f t="shared" si="22"/>
        <v>-8775.9204530297084</v>
      </c>
      <c r="C127" s="234">
        <f t="shared" si="23"/>
        <v>-13124.970196696533</v>
      </c>
      <c r="D127" s="234">
        <f t="shared" si="24"/>
        <v>-14489.758264693502</v>
      </c>
      <c r="E127" s="234">
        <f t="shared" si="25"/>
        <v>26188.19870317047</v>
      </c>
      <c r="F127" s="234">
        <f t="shared" si="26"/>
        <v>384.92296166479997</v>
      </c>
      <c r="G127" s="234">
        <f t="shared" si="27"/>
        <v>-10958.833857763568</v>
      </c>
      <c r="H127" s="234">
        <f t="shared" si="28"/>
        <v>-11034.545199666671</v>
      </c>
      <c r="I127" s="234">
        <f t="shared" si="29"/>
        <v>-146.8203827095</v>
      </c>
      <c r="J127" s="234">
        <f t="shared" si="30"/>
        <v>222.53172461259999</v>
      </c>
      <c r="K127" s="234">
        <f t="shared" si="31"/>
        <v>6876.2943239590259</v>
      </c>
      <c r="L127" s="234">
        <f t="shared" si="32"/>
        <v>5064.8876614143592</v>
      </c>
      <c r="M127" s="234">
        <f t="shared" si="33"/>
        <v>2088.2309397368003</v>
      </c>
      <c r="N127" s="234">
        <f t="shared" si="34"/>
        <v>919.36906879246703</v>
      </c>
      <c r="O127" s="234">
        <f t="shared" si="35"/>
        <v>-1196.1933459846</v>
      </c>
      <c r="P127" s="234">
        <f t="shared" si="36"/>
        <v>-3453.7699315832006</v>
      </c>
      <c r="Q127" s="234">
        <f t="shared" si="37"/>
        <v>-2841.6503520912997</v>
      </c>
      <c r="R127" s="234">
        <f t="shared" si="38"/>
        <v>-612.11957949190003</v>
      </c>
      <c r="S127" s="234">
        <f t="shared" si="39"/>
        <v>-1014.718875</v>
      </c>
      <c r="T127" s="234">
        <f t="shared" si="40"/>
        <v>186.9187705776001</v>
      </c>
      <c r="U127" s="234">
        <f t="shared" si="41"/>
        <v>797.01389400000005</v>
      </c>
      <c r="V127" s="234">
        <f t="shared" si="42"/>
        <v>-565.89654592080001</v>
      </c>
      <c r="W127" s="234">
        <f t="shared" si="43"/>
        <v>-232.25842166829997</v>
      </c>
      <c r="X127" s="234">
        <f t="shared" si="44"/>
        <v>-146.4010688333</v>
      </c>
      <c r="Y127" s="234">
        <f t="shared" si="45"/>
        <v>417.55451099999999</v>
      </c>
      <c r="Z127" s="234">
        <f t="shared" si="46"/>
        <v>-83.093598</v>
      </c>
      <c r="AA127" s="234">
        <f t="shared" si="47"/>
        <v>-432.15511200000003</v>
      </c>
      <c r="AB127" s="234">
        <f t="shared" si="48"/>
        <v>-503.55814199999998</v>
      </c>
    </row>
    <row r="128" spans="1:28">
      <c r="A128" s="209" t="s">
        <v>98</v>
      </c>
      <c r="B128" s="234">
        <f t="shared" si="22"/>
        <v>0</v>
      </c>
      <c r="C128" s="234">
        <f t="shared" si="23"/>
        <v>0</v>
      </c>
      <c r="D128" s="234">
        <f t="shared" si="24"/>
        <v>0</v>
      </c>
      <c r="E128" s="234">
        <f t="shared" si="25"/>
        <v>13904.011534216335</v>
      </c>
      <c r="F128" s="234">
        <f t="shared" si="26"/>
        <v>2.5012064229166686</v>
      </c>
      <c r="G128" s="234">
        <f t="shared" si="27"/>
        <v>4229.7218148890615</v>
      </c>
      <c r="H128" s="234">
        <f t="shared" si="28"/>
        <v>1371.1868865942758</v>
      </c>
      <c r="I128" s="234">
        <f t="shared" si="29"/>
        <v>124.44286194605425</v>
      </c>
      <c r="J128" s="234">
        <f t="shared" si="30"/>
        <v>2734.0920663487314</v>
      </c>
      <c r="K128" s="234">
        <f t="shared" si="31"/>
        <v>3425.4580431446857</v>
      </c>
      <c r="L128" s="234">
        <f t="shared" si="32"/>
        <v>1916.7133960186109</v>
      </c>
      <c r="M128" s="234">
        <f t="shared" si="33"/>
        <v>967.2727512854002</v>
      </c>
      <c r="N128" s="234">
        <f t="shared" si="34"/>
        <v>289.90411490718901</v>
      </c>
      <c r="O128" s="234">
        <f t="shared" si="35"/>
        <v>251.56778093348541</v>
      </c>
      <c r="P128" s="234">
        <f t="shared" si="36"/>
        <v>1407.1182764344685</v>
      </c>
      <c r="Q128" s="234">
        <f t="shared" si="37"/>
        <v>863.94245448958554</v>
      </c>
      <c r="R128" s="234">
        <f t="shared" si="38"/>
        <v>543.17582194488284</v>
      </c>
      <c r="S128" s="234">
        <f t="shared" si="39"/>
        <v>0</v>
      </c>
      <c r="T128" s="234">
        <f t="shared" si="40"/>
        <v>0</v>
      </c>
      <c r="U128" s="234">
        <f t="shared" si="41"/>
        <v>0</v>
      </c>
      <c r="V128" s="234">
        <f t="shared" si="42"/>
        <v>0</v>
      </c>
      <c r="W128" s="234">
        <f t="shared" si="43"/>
        <v>0</v>
      </c>
      <c r="X128" s="234">
        <f t="shared" si="44"/>
        <v>0</v>
      </c>
      <c r="Y128" s="234">
        <f t="shared" si="45"/>
        <v>0</v>
      </c>
      <c r="Z128" s="234">
        <f t="shared" si="46"/>
        <v>0</v>
      </c>
      <c r="AA128" s="234">
        <f t="shared" si="47"/>
        <v>0</v>
      </c>
      <c r="AB128" s="234">
        <f t="shared" si="48"/>
        <v>0</v>
      </c>
    </row>
    <row r="129" spans="1:79">
      <c r="A129" s="209" t="s">
        <v>99</v>
      </c>
      <c r="B129" s="234">
        <f t="shared" si="22"/>
        <v>-8775.9204530297084</v>
      </c>
      <c r="C129" s="234">
        <f t="shared" si="23"/>
        <v>-13124.970196696533</v>
      </c>
      <c r="D129" s="234">
        <f t="shared" si="24"/>
        <v>-14489.758264693502</v>
      </c>
      <c r="E129" s="234">
        <f t="shared" si="25"/>
        <v>12284.187168954133</v>
      </c>
      <c r="F129" s="234">
        <f t="shared" si="26"/>
        <v>382.42175524188332</v>
      </c>
      <c r="G129" s="234">
        <f t="shared" si="27"/>
        <v>-15188.555672652628</v>
      </c>
      <c r="H129" s="234">
        <f t="shared" si="28"/>
        <v>-12405.732086260947</v>
      </c>
      <c r="I129" s="234">
        <f t="shared" si="29"/>
        <v>-271.26324465555422</v>
      </c>
      <c r="J129" s="234">
        <f t="shared" si="30"/>
        <v>-2511.5603417361317</v>
      </c>
      <c r="K129" s="234">
        <f t="shared" si="31"/>
        <v>3450.8362808143402</v>
      </c>
      <c r="L129" s="234">
        <f t="shared" si="32"/>
        <v>3148.1742653957485</v>
      </c>
      <c r="M129" s="234">
        <f t="shared" si="33"/>
        <v>1120.9581884514</v>
      </c>
      <c r="N129" s="234">
        <f t="shared" si="34"/>
        <v>629.46495388527796</v>
      </c>
      <c r="O129" s="234">
        <f t="shared" si="35"/>
        <v>-1447.7611269180852</v>
      </c>
      <c r="P129" s="234">
        <f t="shared" si="36"/>
        <v>-4860.8882080176691</v>
      </c>
      <c r="Q129" s="234">
        <f t="shared" si="37"/>
        <v>-3705.5928065808853</v>
      </c>
      <c r="R129" s="234">
        <f t="shared" si="38"/>
        <v>-1155.2954014367829</v>
      </c>
      <c r="S129" s="234">
        <f t="shared" si="39"/>
        <v>-1014.718875</v>
      </c>
      <c r="T129" s="234">
        <f t="shared" si="40"/>
        <v>186.9187705776001</v>
      </c>
      <c r="U129" s="234">
        <f t="shared" si="41"/>
        <v>797.01389400000005</v>
      </c>
      <c r="V129" s="234">
        <f t="shared" si="42"/>
        <v>-565.89654592080001</v>
      </c>
      <c r="W129" s="234">
        <f t="shared" si="43"/>
        <v>-232.25842166829997</v>
      </c>
      <c r="X129" s="234">
        <f t="shared" si="44"/>
        <v>-146.4010688333</v>
      </c>
      <c r="Y129" s="234">
        <f t="shared" si="45"/>
        <v>417.55451099999999</v>
      </c>
      <c r="Z129" s="234">
        <f t="shared" si="46"/>
        <v>-83.093598</v>
      </c>
      <c r="AA129" s="234">
        <f t="shared" si="47"/>
        <v>-432.15511200000003</v>
      </c>
      <c r="AB129" s="234">
        <f t="shared" si="48"/>
        <v>-503.55814199999998</v>
      </c>
    </row>
    <row r="130" spans="1:79" s="297" customFormat="1">
      <c r="A130" s="306"/>
      <c r="B130" s="307"/>
      <c r="C130" s="307"/>
      <c r="D130" s="307"/>
      <c r="E130" s="307"/>
      <c r="F130" s="307"/>
      <c r="G130" s="307"/>
      <c r="H130" s="307"/>
      <c r="I130" s="307"/>
      <c r="J130" s="307"/>
      <c r="K130" s="307"/>
      <c r="L130" s="307"/>
      <c r="M130" s="307"/>
      <c r="N130" s="307"/>
      <c r="O130" s="307"/>
      <c r="P130" s="307"/>
      <c r="Q130" s="307"/>
      <c r="R130" s="307"/>
      <c r="S130" s="307"/>
      <c r="T130" s="307"/>
      <c r="U130" s="307"/>
      <c r="V130" s="307"/>
      <c r="W130" s="307"/>
      <c r="X130" s="307"/>
      <c r="Y130" s="307"/>
      <c r="Z130" s="307"/>
      <c r="AA130" s="307"/>
      <c r="AB130" s="307"/>
      <c r="AC130" s="118"/>
      <c r="AD130" s="118"/>
      <c r="AE130" s="118"/>
      <c r="AF130" s="118"/>
      <c r="AG130" s="118"/>
      <c r="AH130" s="118"/>
      <c r="AI130" s="118"/>
      <c r="AJ130" s="118"/>
    </row>
    <row r="131" spans="1:79" s="308" customFormat="1">
      <c r="A131" s="209" t="s">
        <v>1201</v>
      </c>
      <c r="B131" s="309">
        <f>人数【人力发】!T4</f>
        <v>1832.6666666666667</v>
      </c>
      <c r="C131" s="309">
        <f>人数【人力发】!T5</f>
        <v>0</v>
      </c>
      <c r="D131" s="309">
        <f>人数【人力发】!T6</f>
        <v>365.83333333333343</v>
      </c>
      <c r="E131" s="309">
        <f>人数【人力发】!T7</f>
        <v>1243.8333333333333</v>
      </c>
      <c r="F131" s="309">
        <f>人数【人力发】!T8</f>
        <v>12</v>
      </c>
      <c r="G131" s="309">
        <f>人数【人力发】!T9</f>
        <v>36.833333333333336</v>
      </c>
      <c r="H131" s="309">
        <f>人数【人力发】!T10</f>
        <v>15</v>
      </c>
      <c r="I131" s="309">
        <f>人数【人力发】!T11</f>
        <v>8</v>
      </c>
      <c r="J131" s="309">
        <f>人数【人力发】!T12</f>
        <v>13.833333333333334</v>
      </c>
      <c r="K131" s="309">
        <f>人数【人力发】!T13</f>
        <v>26.999999999999996</v>
      </c>
      <c r="L131" s="309">
        <f>人数【人力发】!T14</f>
        <v>7</v>
      </c>
      <c r="M131" s="309">
        <f>人数【人力发】!T15</f>
        <v>10.166666666666666</v>
      </c>
      <c r="N131" s="309">
        <f>人数【人力发】!T16</f>
        <v>5.833333333333333</v>
      </c>
      <c r="O131" s="309">
        <f>人数【人力发】!T17</f>
        <v>4</v>
      </c>
      <c r="P131" s="309">
        <f>人数【人力发】!T18</f>
        <v>18.666666666666664</v>
      </c>
      <c r="Q131" s="309">
        <f>人数【人力发】!T19</f>
        <v>9</v>
      </c>
      <c r="R131" s="309">
        <f>人数【人力发】!T20</f>
        <v>9.6666666666666661</v>
      </c>
      <c r="S131" s="309">
        <f>人数【人力发】!T21</f>
        <v>3.1666666666666665</v>
      </c>
      <c r="T131" s="309">
        <f>人数【人力发】!T22</f>
        <v>140.5</v>
      </c>
      <c r="U131" s="309">
        <f>人数【人力发】!T23</f>
        <v>52.5</v>
      </c>
      <c r="V131" s="309">
        <f>人数【人力发】!T24</f>
        <v>33</v>
      </c>
      <c r="W131" s="309">
        <f>人数【人力发】!T25</f>
        <v>30.833333333333332</v>
      </c>
      <c r="X131" s="309">
        <f>人数【人力发】!T26</f>
        <v>9</v>
      </c>
      <c r="Y131" s="309">
        <f>人数【人力发】!T27</f>
        <v>10.333333333333334</v>
      </c>
      <c r="Z131" s="309">
        <f>人数【人力发】!T28</f>
        <v>4.833333333333333</v>
      </c>
      <c r="AA131" s="309">
        <f>人数【人力发】!T29</f>
        <v>27.666666666666664</v>
      </c>
      <c r="AB131" s="309">
        <f>人数【人力发】!T30</f>
        <v>60.5</v>
      </c>
      <c r="AC131" s="118"/>
      <c r="AD131" s="118"/>
      <c r="AE131" s="118"/>
      <c r="AF131" s="118"/>
      <c r="AG131" s="118"/>
      <c r="AH131" s="118"/>
      <c r="AI131" s="118"/>
      <c r="AJ131" s="118"/>
      <c r="AK131" s="297"/>
      <c r="AL131" s="297"/>
      <c r="AM131" s="297"/>
      <c r="AN131" s="297"/>
      <c r="AO131" s="297"/>
      <c r="AP131" s="297"/>
      <c r="AQ131" s="297"/>
      <c r="AR131" s="297"/>
      <c r="AS131" s="297"/>
      <c r="AT131" s="297"/>
      <c r="AU131" s="297"/>
      <c r="AV131" s="297"/>
      <c r="AW131" s="297"/>
      <c r="AX131" s="297"/>
      <c r="AY131" s="297"/>
      <c r="AZ131" s="297"/>
      <c r="BA131" s="297"/>
      <c r="BB131" s="297"/>
      <c r="BC131" s="297"/>
      <c r="BD131" s="297"/>
      <c r="BE131" s="297"/>
      <c r="BF131" s="297"/>
      <c r="BG131" s="297"/>
      <c r="BH131" s="297"/>
      <c r="BI131" s="297"/>
      <c r="BJ131" s="297"/>
      <c r="BK131" s="297"/>
      <c r="BL131" s="297"/>
      <c r="BM131" s="297"/>
      <c r="BN131" s="297"/>
      <c r="BO131" s="297"/>
      <c r="BP131" s="297"/>
      <c r="BQ131" s="297"/>
      <c r="BR131" s="297"/>
      <c r="BS131" s="297"/>
      <c r="BT131" s="297"/>
      <c r="BU131" s="297"/>
      <c r="BV131" s="297"/>
      <c r="BW131" s="297"/>
      <c r="BX131" s="297"/>
      <c r="BY131" s="297"/>
      <c r="BZ131" s="297"/>
      <c r="CA131" s="297"/>
    </row>
    <row r="132" spans="1:79" s="308" customFormat="1">
      <c r="A132" s="209" t="s">
        <v>1202</v>
      </c>
      <c r="B132" s="309">
        <f>B102/B131</f>
        <v>9.8624487006183887</v>
      </c>
      <c r="C132" s="309"/>
      <c r="D132" s="309">
        <f t="shared" ref="D132:AB132" si="49">D102/D131</f>
        <v>-34.683747427790429</v>
      </c>
      <c r="E132" s="309">
        <f t="shared" si="49"/>
        <v>32.742498615570149</v>
      </c>
      <c r="F132" s="309">
        <f t="shared" si="49"/>
        <v>50.23199091666666</v>
      </c>
      <c r="G132" s="309">
        <f t="shared" si="49"/>
        <v>-297.5206170045256</v>
      </c>
      <c r="H132" s="309">
        <f t="shared" si="49"/>
        <v>-763.03299064444661</v>
      </c>
      <c r="I132" s="309">
        <f t="shared" si="49"/>
        <v>-2.2439198749999973</v>
      </c>
      <c r="J132" s="309">
        <f t="shared" si="49"/>
        <v>36.48940908433736</v>
      </c>
      <c r="K132" s="309">
        <f t="shared" si="49"/>
        <v>286.8096552716047</v>
      </c>
      <c r="L132" s="309">
        <f t="shared" si="49"/>
        <v>753.10015066666563</v>
      </c>
      <c r="M132" s="309">
        <f t="shared" si="49"/>
        <v>227.96527308196724</v>
      </c>
      <c r="N132" s="309">
        <f t="shared" si="49"/>
        <v>219.23674314285719</v>
      </c>
      <c r="O132" s="309">
        <f t="shared" si="49"/>
        <v>-281.09207674999999</v>
      </c>
      <c r="P132" s="309">
        <f t="shared" si="49"/>
        <v>-169.43019337500002</v>
      </c>
      <c r="Q132" s="309">
        <f t="shared" si="49"/>
        <v>-304.90358833333329</v>
      </c>
      <c r="R132" s="309">
        <f t="shared" si="49"/>
        <v>-43.299791172413791</v>
      </c>
      <c r="S132" s="309">
        <f t="shared" si="49"/>
        <v>-3.6241263157894735E-2</v>
      </c>
      <c r="T132" s="309">
        <f t="shared" si="49"/>
        <v>19.182098092526694</v>
      </c>
      <c r="U132" s="309">
        <f t="shared" si="49"/>
        <v>34.968109523809524</v>
      </c>
      <c r="V132" s="309">
        <f t="shared" si="49"/>
        <v>0.68610636363636357</v>
      </c>
      <c r="W132" s="309">
        <f t="shared" si="49"/>
        <v>7.2115992972972984</v>
      </c>
      <c r="X132" s="309">
        <f t="shared" si="49"/>
        <v>0.11963311111111123</v>
      </c>
      <c r="Y132" s="309">
        <f t="shared" si="49"/>
        <v>59.340292161290321</v>
      </c>
      <c r="Z132" s="309">
        <f t="shared" si="49"/>
        <v>3.3103448275862073E-5</v>
      </c>
      <c r="AA132" s="309">
        <f t="shared" si="49"/>
        <v>5.4216867469879526E-2</v>
      </c>
      <c r="AB132" s="309">
        <f t="shared" si="49"/>
        <v>0</v>
      </c>
      <c r="AC132" s="118"/>
      <c r="AD132" s="118"/>
      <c r="AE132" s="118"/>
      <c r="AF132" s="118"/>
      <c r="AG132" s="118"/>
      <c r="AH132" s="118"/>
      <c r="AI132" s="118"/>
      <c r="AJ132" s="118"/>
      <c r="AK132" s="297"/>
      <c r="AL132" s="297"/>
      <c r="AM132" s="297"/>
      <c r="AN132" s="297"/>
      <c r="AO132" s="297"/>
      <c r="AP132" s="297"/>
      <c r="AQ132" s="297"/>
      <c r="AR132" s="297"/>
      <c r="AS132" s="297"/>
      <c r="AT132" s="297"/>
      <c r="AU132" s="297"/>
      <c r="AV132" s="297"/>
      <c r="AW132" s="297"/>
      <c r="AX132" s="297"/>
      <c r="AY132" s="297"/>
      <c r="AZ132" s="297"/>
      <c r="BA132" s="297"/>
      <c r="BB132" s="297"/>
      <c r="BC132" s="297"/>
      <c r="BD132" s="297"/>
      <c r="BE132" s="297"/>
      <c r="BF132" s="297"/>
      <c r="BG132" s="297"/>
      <c r="BH132" s="297"/>
      <c r="BI132" s="297"/>
      <c r="BJ132" s="297"/>
      <c r="BK132" s="297"/>
      <c r="BL132" s="297"/>
      <c r="BM132" s="297"/>
      <c r="BN132" s="297"/>
      <c r="BO132" s="297"/>
      <c r="BP132" s="297"/>
      <c r="BQ132" s="297"/>
      <c r="BR132" s="297"/>
      <c r="BS132" s="297"/>
      <c r="BT132" s="297"/>
      <c r="BU132" s="297"/>
      <c r="BV132" s="297"/>
      <c r="BW132" s="297"/>
      <c r="BX132" s="297"/>
      <c r="BY132" s="297"/>
      <c r="BZ132" s="297"/>
      <c r="CA132" s="297"/>
    </row>
    <row r="133" spans="1:79" s="308" customFormat="1">
      <c r="A133" s="209" t="s">
        <v>1204</v>
      </c>
      <c r="B133" s="309">
        <f>B125/B131</f>
        <v>-4.7886070132937819</v>
      </c>
      <c r="C133" s="309"/>
      <c r="D133" s="309">
        <f t="shared" ref="D133:AB133" si="50">D125/D131</f>
        <v>-39.607539675699769</v>
      </c>
      <c r="E133" s="309">
        <f t="shared" si="50"/>
        <v>21.054427471395261</v>
      </c>
      <c r="F133" s="309">
        <f t="shared" si="50"/>
        <v>32.076913472066664</v>
      </c>
      <c r="G133" s="309">
        <f t="shared" si="50"/>
        <v>-297.52490111575372</v>
      </c>
      <c r="H133" s="309">
        <f t="shared" si="50"/>
        <v>-735.63634664444646</v>
      </c>
      <c r="I133" s="309">
        <f t="shared" si="50"/>
        <v>-18.352547838687499</v>
      </c>
      <c r="J133" s="309">
        <f t="shared" si="50"/>
        <v>16.086630694886747</v>
      </c>
      <c r="K133" s="309">
        <f t="shared" si="50"/>
        <v>254.67756755403809</v>
      </c>
      <c r="L133" s="309">
        <f t="shared" si="50"/>
        <v>723.55538020205131</v>
      </c>
      <c r="M133" s="309">
        <f t="shared" si="50"/>
        <v>205.39976456427544</v>
      </c>
      <c r="N133" s="309">
        <f t="shared" si="50"/>
        <v>157.60612607870866</v>
      </c>
      <c r="O133" s="309">
        <f t="shared" si="50"/>
        <v>-299.04833649615</v>
      </c>
      <c r="P133" s="309">
        <f t="shared" si="50"/>
        <v>-185.02338919195719</v>
      </c>
      <c r="Q133" s="309">
        <f t="shared" si="50"/>
        <v>-315.73892801014443</v>
      </c>
      <c r="R133" s="309">
        <f t="shared" si="50"/>
        <v>-63.322715119851729</v>
      </c>
      <c r="S133" s="309">
        <f t="shared" si="50"/>
        <v>-320.43753947368424</v>
      </c>
      <c r="T133" s="309">
        <f t="shared" si="50"/>
        <v>1.3303827087373672</v>
      </c>
      <c r="U133" s="309">
        <f t="shared" si="50"/>
        <v>15.18121702857143</v>
      </c>
      <c r="V133" s="309">
        <f t="shared" si="50"/>
        <v>-17.148380179418183</v>
      </c>
      <c r="W133" s="309">
        <f t="shared" si="50"/>
        <v>-7.5327055676205399</v>
      </c>
      <c r="X133" s="309">
        <f t="shared" si="50"/>
        <v>-16.266785425922222</v>
      </c>
      <c r="Y133" s="309">
        <f t="shared" si="50"/>
        <v>40.408501064516123</v>
      </c>
      <c r="Z133" s="309">
        <f t="shared" si="50"/>
        <v>-17.191778896551725</v>
      </c>
      <c r="AA133" s="309">
        <f t="shared" si="50"/>
        <v>-15.620064289156629</v>
      </c>
      <c r="AB133" s="309">
        <f t="shared" si="50"/>
        <v>-8.3232750743801649</v>
      </c>
      <c r="AC133" s="118"/>
      <c r="AD133" s="118"/>
      <c r="AE133" s="118"/>
      <c r="AF133" s="118"/>
      <c r="AG133" s="118"/>
      <c r="AH133" s="118"/>
      <c r="AI133" s="118"/>
      <c r="AJ133" s="118"/>
      <c r="AK133" s="297"/>
      <c r="AL133" s="297"/>
      <c r="AM133" s="297"/>
      <c r="AN133" s="297"/>
      <c r="AO133" s="297"/>
      <c r="AP133" s="297"/>
      <c r="AQ133" s="297"/>
      <c r="AR133" s="297"/>
      <c r="AS133" s="297"/>
      <c r="AT133" s="297"/>
      <c r="AU133" s="297"/>
      <c r="AV133" s="297"/>
      <c r="AW133" s="297"/>
      <c r="AX133" s="297"/>
      <c r="AY133" s="297"/>
      <c r="AZ133" s="297"/>
      <c r="BA133" s="297"/>
      <c r="BB133" s="297"/>
      <c r="BC133" s="297"/>
      <c r="BD133" s="297"/>
      <c r="BE133" s="297"/>
      <c r="BF133" s="297"/>
      <c r="BG133" s="297"/>
      <c r="BH133" s="297"/>
      <c r="BI133" s="297"/>
      <c r="BJ133" s="297"/>
      <c r="BK133" s="297"/>
      <c r="BL133" s="297"/>
      <c r="BM133" s="297"/>
      <c r="BN133" s="297"/>
      <c r="BO133" s="297"/>
      <c r="BP133" s="297"/>
      <c r="BQ133" s="297"/>
      <c r="BR133" s="297"/>
      <c r="BS133" s="297"/>
      <c r="BT133" s="297"/>
      <c r="BU133" s="297"/>
      <c r="BV133" s="297"/>
      <c r="BW133" s="297"/>
      <c r="BX133" s="297"/>
      <c r="BY133" s="297"/>
      <c r="BZ133" s="297"/>
      <c r="CA133" s="297"/>
    </row>
    <row r="134" spans="1:79" s="308" customFormat="1">
      <c r="A134" s="209" t="s">
        <v>1203</v>
      </c>
      <c r="B134" s="309">
        <f>B129/B131</f>
        <v>-4.7886070132937659</v>
      </c>
      <c r="C134" s="309"/>
      <c r="D134" s="309">
        <f t="shared" ref="D134:AB134" si="51">D129/D131</f>
        <v>-39.607539675699769</v>
      </c>
      <c r="E134" s="309">
        <f t="shared" si="51"/>
        <v>9.8760716888281923</v>
      </c>
      <c r="F134" s="309">
        <f t="shared" si="51"/>
        <v>31.868479603490275</v>
      </c>
      <c r="G134" s="309">
        <f t="shared" si="51"/>
        <v>-412.35897753808035</v>
      </c>
      <c r="H134" s="309">
        <f t="shared" si="51"/>
        <v>-827.0488057507298</v>
      </c>
      <c r="I134" s="309">
        <f t="shared" si="51"/>
        <v>-33.907905581944277</v>
      </c>
      <c r="J134" s="309">
        <f t="shared" si="51"/>
        <v>-181.5585789206842</v>
      </c>
      <c r="K134" s="309">
        <f t="shared" si="51"/>
        <v>127.80875114127187</v>
      </c>
      <c r="L134" s="309">
        <f t="shared" si="51"/>
        <v>449.73918077082124</v>
      </c>
      <c r="M134" s="309">
        <f t="shared" si="51"/>
        <v>110.25818247062952</v>
      </c>
      <c r="N134" s="309">
        <f t="shared" si="51"/>
        <v>107.9082778089048</v>
      </c>
      <c r="O134" s="309">
        <f t="shared" si="51"/>
        <v>-361.9402817295213</v>
      </c>
      <c r="P134" s="309">
        <f t="shared" si="51"/>
        <v>-260.40472542951801</v>
      </c>
      <c r="Q134" s="309">
        <f t="shared" si="51"/>
        <v>-411.73253406454279</v>
      </c>
      <c r="R134" s="309">
        <f t="shared" si="51"/>
        <v>-119.51331739001203</v>
      </c>
      <c r="S134" s="309">
        <f t="shared" si="51"/>
        <v>-320.43753947368424</v>
      </c>
      <c r="T134" s="309">
        <f t="shared" si="51"/>
        <v>1.3303827087373672</v>
      </c>
      <c r="U134" s="309">
        <f t="shared" si="51"/>
        <v>15.18121702857143</v>
      </c>
      <c r="V134" s="309">
        <f t="shared" si="51"/>
        <v>-17.148380179418183</v>
      </c>
      <c r="W134" s="309">
        <f t="shared" si="51"/>
        <v>-7.5327055676205399</v>
      </c>
      <c r="X134" s="309">
        <f t="shared" si="51"/>
        <v>-16.266785425922222</v>
      </c>
      <c r="Y134" s="309">
        <f t="shared" si="51"/>
        <v>40.408501064516123</v>
      </c>
      <c r="Z134" s="309">
        <f t="shared" si="51"/>
        <v>-17.191778896551725</v>
      </c>
      <c r="AA134" s="309">
        <f t="shared" si="51"/>
        <v>-15.620064289156629</v>
      </c>
      <c r="AB134" s="309">
        <f t="shared" si="51"/>
        <v>-8.3232750743801649</v>
      </c>
      <c r="AC134" s="118"/>
      <c r="AD134" s="118"/>
      <c r="AE134" s="118"/>
      <c r="AF134" s="118"/>
      <c r="AG134" s="118"/>
      <c r="AH134" s="118"/>
      <c r="AI134" s="118"/>
      <c r="AJ134" s="118"/>
      <c r="AK134" s="297"/>
      <c r="AL134" s="297"/>
      <c r="AM134" s="297"/>
      <c r="AN134" s="297"/>
      <c r="AO134" s="297"/>
      <c r="AP134" s="297"/>
      <c r="AQ134" s="297"/>
      <c r="AR134" s="297"/>
      <c r="AS134" s="297"/>
      <c r="AT134" s="297"/>
      <c r="AU134" s="297"/>
      <c r="AV134" s="297"/>
      <c r="AW134" s="297"/>
      <c r="AX134" s="297"/>
      <c r="AY134" s="297"/>
      <c r="AZ134" s="297"/>
      <c r="BA134" s="297"/>
      <c r="BB134" s="297"/>
      <c r="BC134" s="297"/>
      <c r="BD134" s="297"/>
      <c r="BE134" s="297"/>
      <c r="BF134" s="297"/>
      <c r="BG134" s="297"/>
      <c r="BH134" s="297"/>
      <c r="BI134" s="297"/>
      <c r="BJ134" s="297"/>
      <c r="BK134" s="297"/>
      <c r="BL134" s="297"/>
      <c r="BM134" s="297"/>
      <c r="BN134" s="297"/>
      <c r="BO134" s="297"/>
      <c r="BP134" s="297"/>
      <c r="BQ134" s="297"/>
      <c r="BR134" s="297"/>
      <c r="BS134" s="297"/>
      <c r="BT134" s="297"/>
      <c r="BU134" s="297"/>
      <c r="BV134" s="297"/>
      <c r="BW134" s="297"/>
      <c r="BX134" s="297"/>
      <c r="BY134" s="297"/>
      <c r="BZ134" s="297"/>
      <c r="CA134" s="297"/>
    </row>
  </sheetData>
  <mergeCells count="1">
    <mergeCell ref="E34:H35"/>
  </mergeCells>
  <phoneticPr fontId="40" type="noConversion"/>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T266"/>
  <sheetViews>
    <sheetView showGridLines="0" workbookViewId="0">
      <selection activeCell="L273" sqref="L273"/>
    </sheetView>
  </sheetViews>
  <sheetFormatPr defaultRowHeight="13.5"/>
  <cols>
    <col min="1" max="3" width="6.75" customWidth="1"/>
    <col min="4" max="9" width="8.875" customWidth="1"/>
    <col min="10" max="10" width="13.375" customWidth="1"/>
    <col min="11" max="11" width="8.875" customWidth="1"/>
    <col min="12" max="12" width="12.25" bestFit="1" customWidth="1"/>
    <col min="13" max="15" width="8.875" customWidth="1"/>
    <col min="16" max="20" width="11.125" customWidth="1"/>
    <col min="21" max="256" width="12" customWidth="1"/>
    <col min="257" max="259" width="6.75" customWidth="1"/>
    <col min="260" max="265" width="8.875" customWidth="1"/>
    <col min="266" max="266" width="13.375" customWidth="1"/>
    <col min="267" max="271" width="8.875" customWidth="1"/>
    <col min="272" max="276" width="11.125" customWidth="1"/>
    <col min="277" max="512" width="12" customWidth="1"/>
    <col min="513" max="515" width="6.75" customWidth="1"/>
    <col min="516" max="521" width="8.875" customWidth="1"/>
    <col min="522" max="522" width="13.375" customWidth="1"/>
    <col min="523" max="527" width="8.875" customWidth="1"/>
    <col min="528" max="532" width="11.125" customWidth="1"/>
    <col min="533" max="768" width="12" customWidth="1"/>
    <col min="769" max="771" width="6.75" customWidth="1"/>
    <col min="772" max="777" width="8.875" customWidth="1"/>
    <col min="778" max="778" width="13.375" customWidth="1"/>
    <col min="779" max="783" width="8.875" customWidth="1"/>
    <col min="784" max="788" width="11.125" customWidth="1"/>
    <col min="789" max="1024" width="12" customWidth="1"/>
    <col min="1025" max="1027" width="6.75" customWidth="1"/>
    <col min="1028" max="1033" width="8.875" customWidth="1"/>
    <col min="1034" max="1034" width="13.375" customWidth="1"/>
    <col min="1035" max="1039" width="8.875" customWidth="1"/>
    <col min="1040" max="1044" width="11.125" customWidth="1"/>
    <col min="1045" max="1280" width="12" customWidth="1"/>
    <col min="1281" max="1283" width="6.75" customWidth="1"/>
    <col min="1284" max="1289" width="8.875" customWidth="1"/>
    <col min="1290" max="1290" width="13.375" customWidth="1"/>
    <col min="1291" max="1295" width="8.875" customWidth="1"/>
    <col min="1296" max="1300" width="11.125" customWidth="1"/>
    <col min="1301" max="1536" width="12" customWidth="1"/>
    <col min="1537" max="1539" width="6.75" customWidth="1"/>
    <col min="1540" max="1545" width="8.875" customWidth="1"/>
    <col min="1546" max="1546" width="13.375" customWidth="1"/>
    <col min="1547" max="1551" width="8.875" customWidth="1"/>
    <col min="1552" max="1556" width="11.125" customWidth="1"/>
    <col min="1557" max="1792" width="12" customWidth="1"/>
    <col min="1793" max="1795" width="6.75" customWidth="1"/>
    <col min="1796" max="1801" width="8.875" customWidth="1"/>
    <col min="1802" max="1802" width="13.375" customWidth="1"/>
    <col min="1803" max="1807" width="8.875" customWidth="1"/>
    <col min="1808" max="1812" width="11.125" customWidth="1"/>
    <col min="1813" max="2048" width="12" customWidth="1"/>
    <col min="2049" max="2051" width="6.75" customWidth="1"/>
    <col min="2052" max="2057" width="8.875" customWidth="1"/>
    <col min="2058" max="2058" width="13.375" customWidth="1"/>
    <col min="2059" max="2063" width="8.875" customWidth="1"/>
    <col min="2064" max="2068" width="11.125" customWidth="1"/>
    <col min="2069" max="2304" width="12" customWidth="1"/>
    <col min="2305" max="2307" width="6.75" customWidth="1"/>
    <col min="2308" max="2313" width="8.875" customWidth="1"/>
    <col min="2314" max="2314" width="13.375" customWidth="1"/>
    <col min="2315" max="2319" width="8.875" customWidth="1"/>
    <col min="2320" max="2324" width="11.125" customWidth="1"/>
    <col min="2325" max="2560" width="12" customWidth="1"/>
    <col min="2561" max="2563" width="6.75" customWidth="1"/>
    <col min="2564" max="2569" width="8.875" customWidth="1"/>
    <col min="2570" max="2570" width="13.375" customWidth="1"/>
    <col min="2571" max="2575" width="8.875" customWidth="1"/>
    <col min="2576" max="2580" width="11.125" customWidth="1"/>
    <col min="2581" max="2816" width="12" customWidth="1"/>
    <col min="2817" max="2819" width="6.75" customWidth="1"/>
    <col min="2820" max="2825" width="8.875" customWidth="1"/>
    <col min="2826" max="2826" width="13.375" customWidth="1"/>
    <col min="2827" max="2831" width="8.875" customWidth="1"/>
    <col min="2832" max="2836" width="11.125" customWidth="1"/>
    <col min="2837" max="3072" width="12" customWidth="1"/>
    <col min="3073" max="3075" width="6.75" customWidth="1"/>
    <col min="3076" max="3081" width="8.875" customWidth="1"/>
    <col min="3082" max="3082" width="13.375" customWidth="1"/>
    <col min="3083" max="3087" width="8.875" customWidth="1"/>
    <col min="3088" max="3092" width="11.125" customWidth="1"/>
    <col min="3093" max="3328" width="12" customWidth="1"/>
    <col min="3329" max="3331" width="6.75" customWidth="1"/>
    <col min="3332" max="3337" width="8.875" customWidth="1"/>
    <col min="3338" max="3338" width="13.375" customWidth="1"/>
    <col min="3339" max="3343" width="8.875" customWidth="1"/>
    <col min="3344" max="3348" width="11.125" customWidth="1"/>
    <col min="3349" max="3584" width="12" customWidth="1"/>
    <col min="3585" max="3587" width="6.75" customWidth="1"/>
    <col min="3588" max="3593" width="8.875" customWidth="1"/>
    <col min="3594" max="3594" width="13.375" customWidth="1"/>
    <col min="3595" max="3599" width="8.875" customWidth="1"/>
    <col min="3600" max="3604" width="11.125" customWidth="1"/>
    <col min="3605" max="3840" width="12" customWidth="1"/>
    <col min="3841" max="3843" width="6.75" customWidth="1"/>
    <col min="3844" max="3849" width="8.875" customWidth="1"/>
    <col min="3850" max="3850" width="13.375" customWidth="1"/>
    <col min="3851" max="3855" width="8.875" customWidth="1"/>
    <col min="3856" max="3860" width="11.125" customWidth="1"/>
    <col min="3861" max="4096" width="12" customWidth="1"/>
    <col min="4097" max="4099" width="6.75" customWidth="1"/>
    <col min="4100" max="4105" width="8.875" customWidth="1"/>
    <col min="4106" max="4106" width="13.375" customWidth="1"/>
    <col min="4107" max="4111" width="8.875" customWidth="1"/>
    <col min="4112" max="4116" width="11.125" customWidth="1"/>
    <col min="4117" max="4352" width="12" customWidth="1"/>
    <col min="4353" max="4355" width="6.75" customWidth="1"/>
    <col min="4356" max="4361" width="8.875" customWidth="1"/>
    <col min="4362" max="4362" width="13.375" customWidth="1"/>
    <col min="4363" max="4367" width="8.875" customWidth="1"/>
    <col min="4368" max="4372" width="11.125" customWidth="1"/>
    <col min="4373" max="4608" width="12" customWidth="1"/>
    <col min="4609" max="4611" width="6.75" customWidth="1"/>
    <col min="4612" max="4617" width="8.875" customWidth="1"/>
    <col min="4618" max="4618" width="13.375" customWidth="1"/>
    <col min="4619" max="4623" width="8.875" customWidth="1"/>
    <col min="4624" max="4628" width="11.125" customWidth="1"/>
    <col min="4629" max="4864" width="12" customWidth="1"/>
    <col min="4865" max="4867" width="6.75" customWidth="1"/>
    <col min="4868" max="4873" width="8.875" customWidth="1"/>
    <col min="4874" max="4874" width="13.375" customWidth="1"/>
    <col min="4875" max="4879" width="8.875" customWidth="1"/>
    <col min="4880" max="4884" width="11.125" customWidth="1"/>
    <col min="4885" max="5120" width="12" customWidth="1"/>
    <col min="5121" max="5123" width="6.75" customWidth="1"/>
    <col min="5124" max="5129" width="8.875" customWidth="1"/>
    <col min="5130" max="5130" width="13.375" customWidth="1"/>
    <col min="5131" max="5135" width="8.875" customWidth="1"/>
    <col min="5136" max="5140" width="11.125" customWidth="1"/>
    <col min="5141" max="5376" width="12" customWidth="1"/>
    <col min="5377" max="5379" width="6.75" customWidth="1"/>
    <col min="5380" max="5385" width="8.875" customWidth="1"/>
    <col min="5386" max="5386" width="13.375" customWidth="1"/>
    <col min="5387" max="5391" width="8.875" customWidth="1"/>
    <col min="5392" max="5396" width="11.125" customWidth="1"/>
    <col min="5397" max="5632" width="12" customWidth="1"/>
    <col min="5633" max="5635" width="6.75" customWidth="1"/>
    <col min="5636" max="5641" width="8.875" customWidth="1"/>
    <col min="5642" max="5642" width="13.375" customWidth="1"/>
    <col min="5643" max="5647" width="8.875" customWidth="1"/>
    <col min="5648" max="5652" width="11.125" customWidth="1"/>
    <col min="5653" max="5888" width="12" customWidth="1"/>
    <col min="5889" max="5891" width="6.75" customWidth="1"/>
    <col min="5892" max="5897" width="8.875" customWidth="1"/>
    <col min="5898" max="5898" width="13.375" customWidth="1"/>
    <col min="5899" max="5903" width="8.875" customWidth="1"/>
    <col min="5904" max="5908" width="11.125" customWidth="1"/>
    <col min="5909" max="6144" width="12" customWidth="1"/>
    <col min="6145" max="6147" width="6.75" customWidth="1"/>
    <col min="6148" max="6153" width="8.875" customWidth="1"/>
    <col min="6154" max="6154" width="13.375" customWidth="1"/>
    <col min="6155" max="6159" width="8.875" customWidth="1"/>
    <col min="6160" max="6164" width="11.125" customWidth="1"/>
    <col min="6165" max="6400" width="12" customWidth="1"/>
    <col min="6401" max="6403" width="6.75" customWidth="1"/>
    <col min="6404" max="6409" width="8.875" customWidth="1"/>
    <col min="6410" max="6410" width="13.375" customWidth="1"/>
    <col min="6411" max="6415" width="8.875" customWidth="1"/>
    <col min="6416" max="6420" width="11.125" customWidth="1"/>
    <col min="6421" max="6656" width="12" customWidth="1"/>
    <col min="6657" max="6659" width="6.75" customWidth="1"/>
    <col min="6660" max="6665" width="8.875" customWidth="1"/>
    <col min="6666" max="6666" width="13.375" customWidth="1"/>
    <col min="6667" max="6671" width="8.875" customWidth="1"/>
    <col min="6672" max="6676" width="11.125" customWidth="1"/>
    <col min="6677" max="6912" width="12" customWidth="1"/>
    <col min="6913" max="6915" width="6.75" customWidth="1"/>
    <col min="6916" max="6921" width="8.875" customWidth="1"/>
    <col min="6922" max="6922" width="13.375" customWidth="1"/>
    <col min="6923" max="6927" width="8.875" customWidth="1"/>
    <col min="6928" max="6932" width="11.125" customWidth="1"/>
    <col min="6933" max="7168" width="12" customWidth="1"/>
    <col min="7169" max="7171" width="6.75" customWidth="1"/>
    <col min="7172" max="7177" width="8.875" customWidth="1"/>
    <col min="7178" max="7178" width="13.375" customWidth="1"/>
    <col min="7179" max="7183" width="8.875" customWidth="1"/>
    <col min="7184" max="7188" width="11.125" customWidth="1"/>
    <col min="7189" max="7424" width="12" customWidth="1"/>
    <col min="7425" max="7427" width="6.75" customWidth="1"/>
    <col min="7428" max="7433" width="8.875" customWidth="1"/>
    <col min="7434" max="7434" width="13.375" customWidth="1"/>
    <col min="7435" max="7439" width="8.875" customWidth="1"/>
    <col min="7440" max="7444" width="11.125" customWidth="1"/>
    <col min="7445" max="7680" width="12" customWidth="1"/>
    <col min="7681" max="7683" width="6.75" customWidth="1"/>
    <col min="7684" max="7689" width="8.875" customWidth="1"/>
    <col min="7690" max="7690" width="13.375" customWidth="1"/>
    <col min="7691" max="7695" width="8.875" customWidth="1"/>
    <col min="7696" max="7700" width="11.125" customWidth="1"/>
    <col min="7701" max="7936" width="12" customWidth="1"/>
    <col min="7937" max="7939" width="6.75" customWidth="1"/>
    <col min="7940" max="7945" width="8.875" customWidth="1"/>
    <col min="7946" max="7946" width="13.375" customWidth="1"/>
    <col min="7947" max="7951" width="8.875" customWidth="1"/>
    <col min="7952" max="7956" width="11.125" customWidth="1"/>
    <col min="7957" max="8192" width="12" customWidth="1"/>
    <col min="8193" max="8195" width="6.75" customWidth="1"/>
    <col min="8196" max="8201" width="8.875" customWidth="1"/>
    <col min="8202" max="8202" width="13.375" customWidth="1"/>
    <col min="8203" max="8207" width="8.875" customWidth="1"/>
    <col min="8208" max="8212" width="11.125" customWidth="1"/>
    <col min="8213" max="8448" width="12" customWidth="1"/>
    <col min="8449" max="8451" width="6.75" customWidth="1"/>
    <col min="8452" max="8457" width="8.875" customWidth="1"/>
    <col min="8458" max="8458" width="13.375" customWidth="1"/>
    <col min="8459" max="8463" width="8.875" customWidth="1"/>
    <col min="8464" max="8468" width="11.125" customWidth="1"/>
    <col min="8469" max="8704" width="12" customWidth="1"/>
    <col min="8705" max="8707" width="6.75" customWidth="1"/>
    <col min="8708" max="8713" width="8.875" customWidth="1"/>
    <col min="8714" max="8714" width="13.375" customWidth="1"/>
    <col min="8715" max="8719" width="8.875" customWidth="1"/>
    <col min="8720" max="8724" width="11.125" customWidth="1"/>
    <col min="8725" max="8960" width="12" customWidth="1"/>
    <col min="8961" max="8963" width="6.75" customWidth="1"/>
    <col min="8964" max="8969" width="8.875" customWidth="1"/>
    <col min="8970" max="8970" width="13.375" customWidth="1"/>
    <col min="8971" max="8975" width="8.875" customWidth="1"/>
    <col min="8976" max="8980" width="11.125" customWidth="1"/>
    <col min="8981" max="9216" width="12" customWidth="1"/>
    <col min="9217" max="9219" width="6.75" customWidth="1"/>
    <col min="9220" max="9225" width="8.875" customWidth="1"/>
    <col min="9226" max="9226" width="13.375" customWidth="1"/>
    <col min="9227" max="9231" width="8.875" customWidth="1"/>
    <col min="9232" max="9236" width="11.125" customWidth="1"/>
    <col min="9237" max="9472" width="12" customWidth="1"/>
    <col min="9473" max="9475" width="6.75" customWidth="1"/>
    <col min="9476" max="9481" width="8.875" customWidth="1"/>
    <col min="9482" max="9482" width="13.375" customWidth="1"/>
    <col min="9483" max="9487" width="8.875" customWidth="1"/>
    <col min="9488" max="9492" width="11.125" customWidth="1"/>
    <col min="9493" max="9728" width="12" customWidth="1"/>
    <col min="9729" max="9731" width="6.75" customWidth="1"/>
    <col min="9732" max="9737" width="8.875" customWidth="1"/>
    <col min="9738" max="9738" width="13.375" customWidth="1"/>
    <col min="9739" max="9743" width="8.875" customWidth="1"/>
    <col min="9744" max="9748" width="11.125" customWidth="1"/>
    <col min="9749" max="9984" width="12" customWidth="1"/>
    <col min="9985" max="9987" width="6.75" customWidth="1"/>
    <col min="9988" max="9993" width="8.875" customWidth="1"/>
    <col min="9994" max="9994" width="13.375" customWidth="1"/>
    <col min="9995" max="9999" width="8.875" customWidth="1"/>
    <col min="10000" max="10004" width="11.125" customWidth="1"/>
    <col min="10005" max="10240" width="12" customWidth="1"/>
    <col min="10241" max="10243" width="6.75" customWidth="1"/>
    <col min="10244" max="10249" width="8.875" customWidth="1"/>
    <col min="10250" max="10250" width="13.375" customWidth="1"/>
    <col min="10251" max="10255" width="8.875" customWidth="1"/>
    <col min="10256" max="10260" width="11.125" customWidth="1"/>
    <col min="10261" max="10496" width="12" customWidth="1"/>
    <col min="10497" max="10499" width="6.75" customWidth="1"/>
    <col min="10500" max="10505" width="8.875" customWidth="1"/>
    <col min="10506" max="10506" width="13.375" customWidth="1"/>
    <col min="10507" max="10511" width="8.875" customWidth="1"/>
    <col min="10512" max="10516" width="11.125" customWidth="1"/>
    <col min="10517" max="10752" width="12" customWidth="1"/>
    <col min="10753" max="10755" width="6.75" customWidth="1"/>
    <col min="10756" max="10761" width="8.875" customWidth="1"/>
    <col min="10762" max="10762" width="13.375" customWidth="1"/>
    <col min="10763" max="10767" width="8.875" customWidth="1"/>
    <col min="10768" max="10772" width="11.125" customWidth="1"/>
    <col min="10773" max="11008" width="12" customWidth="1"/>
    <col min="11009" max="11011" width="6.75" customWidth="1"/>
    <col min="11012" max="11017" width="8.875" customWidth="1"/>
    <col min="11018" max="11018" width="13.375" customWidth="1"/>
    <col min="11019" max="11023" width="8.875" customWidth="1"/>
    <col min="11024" max="11028" width="11.125" customWidth="1"/>
    <col min="11029" max="11264" width="12" customWidth="1"/>
    <col min="11265" max="11267" width="6.75" customWidth="1"/>
    <col min="11268" max="11273" width="8.875" customWidth="1"/>
    <col min="11274" max="11274" width="13.375" customWidth="1"/>
    <col min="11275" max="11279" width="8.875" customWidth="1"/>
    <col min="11280" max="11284" width="11.125" customWidth="1"/>
    <col min="11285" max="11520" width="12" customWidth="1"/>
    <col min="11521" max="11523" width="6.75" customWidth="1"/>
    <col min="11524" max="11529" width="8.875" customWidth="1"/>
    <col min="11530" max="11530" width="13.375" customWidth="1"/>
    <col min="11531" max="11535" width="8.875" customWidth="1"/>
    <col min="11536" max="11540" width="11.125" customWidth="1"/>
    <col min="11541" max="11776" width="12" customWidth="1"/>
    <col min="11777" max="11779" width="6.75" customWidth="1"/>
    <col min="11780" max="11785" width="8.875" customWidth="1"/>
    <col min="11786" max="11786" width="13.375" customWidth="1"/>
    <col min="11787" max="11791" width="8.875" customWidth="1"/>
    <col min="11792" max="11796" width="11.125" customWidth="1"/>
    <col min="11797" max="12032" width="12" customWidth="1"/>
    <col min="12033" max="12035" width="6.75" customWidth="1"/>
    <col min="12036" max="12041" width="8.875" customWidth="1"/>
    <col min="12042" max="12042" width="13.375" customWidth="1"/>
    <col min="12043" max="12047" width="8.875" customWidth="1"/>
    <col min="12048" max="12052" width="11.125" customWidth="1"/>
    <col min="12053" max="12288" width="12" customWidth="1"/>
    <col min="12289" max="12291" width="6.75" customWidth="1"/>
    <col min="12292" max="12297" width="8.875" customWidth="1"/>
    <col min="12298" max="12298" width="13.375" customWidth="1"/>
    <col min="12299" max="12303" width="8.875" customWidth="1"/>
    <col min="12304" max="12308" width="11.125" customWidth="1"/>
    <col min="12309" max="12544" width="12" customWidth="1"/>
    <col min="12545" max="12547" width="6.75" customWidth="1"/>
    <col min="12548" max="12553" width="8.875" customWidth="1"/>
    <col min="12554" max="12554" width="13.375" customWidth="1"/>
    <col min="12555" max="12559" width="8.875" customWidth="1"/>
    <col min="12560" max="12564" width="11.125" customWidth="1"/>
    <col min="12565" max="12800" width="12" customWidth="1"/>
    <col min="12801" max="12803" width="6.75" customWidth="1"/>
    <col min="12804" max="12809" width="8.875" customWidth="1"/>
    <col min="12810" max="12810" width="13.375" customWidth="1"/>
    <col min="12811" max="12815" width="8.875" customWidth="1"/>
    <col min="12816" max="12820" width="11.125" customWidth="1"/>
    <col min="12821" max="13056" width="12" customWidth="1"/>
    <col min="13057" max="13059" width="6.75" customWidth="1"/>
    <col min="13060" max="13065" width="8.875" customWidth="1"/>
    <col min="13066" max="13066" width="13.375" customWidth="1"/>
    <col min="13067" max="13071" width="8.875" customWidth="1"/>
    <col min="13072" max="13076" width="11.125" customWidth="1"/>
    <col min="13077" max="13312" width="12" customWidth="1"/>
    <col min="13313" max="13315" width="6.75" customWidth="1"/>
    <col min="13316" max="13321" width="8.875" customWidth="1"/>
    <col min="13322" max="13322" width="13.375" customWidth="1"/>
    <col min="13323" max="13327" width="8.875" customWidth="1"/>
    <col min="13328" max="13332" width="11.125" customWidth="1"/>
    <col min="13333" max="13568" width="12" customWidth="1"/>
    <col min="13569" max="13571" width="6.75" customWidth="1"/>
    <col min="13572" max="13577" width="8.875" customWidth="1"/>
    <col min="13578" max="13578" width="13.375" customWidth="1"/>
    <col min="13579" max="13583" width="8.875" customWidth="1"/>
    <col min="13584" max="13588" width="11.125" customWidth="1"/>
    <col min="13589" max="13824" width="12" customWidth="1"/>
    <col min="13825" max="13827" width="6.75" customWidth="1"/>
    <col min="13828" max="13833" width="8.875" customWidth="1"/>
    <col min="13834" max="13834" width="13.375" customWidth="1"/>
    <col min="13835" max="13839" width="8.875" customWidth="1"/>
    <col min="13840" max="13844" width="11.125" customWidth="1"/>
    <col min="13845" max="14080" width="12" customWidth="1"/>
    <col min="14081" max="14083" width="6.75" customWidth="1"/>
    <col min="14084" max="14089" width="8.875" customWidth="1"/>
    <col min="14090" max="14090" width="13.375" customWidth="1"/>
    <col min="14091" max="14095" width="8.875" customWidth="1"/>
    <col min="14096" max="14100" width="11.125" customWidth="1"/>
    <col min="14101" max="14336" width="12" customWidth="1"/>
    <col min="14337" max="14339" width="6.75" customWidth="1"/>
    <col min="14340" max="14345" width="8.875" customWidth="1"/>
    <col min="14346" max="14346" width="13.375" customWidth="1"/>
    <col min="14347" max="14351" width="8.875" customWidth="1"/>
    <col min="14352" max="14356" width="11.125" customWidth="1"/>
    <col min="14357" max="14592" width="12" customWidth="1"/>
    <col min="14593" max="14595" width="6.75" customWidth="1"/>
    <col min="14596" max="14601" width="8.875" customWidth="1"/>
    <col min="14602" max="14602" width="13.375" customWidth="1"/>
    <col min="14603" max="14607" width="8.875" customWidth="1"/>
    <col min="14608" max="14612" width="11.125" customWidth="1"/>
    <col min="14613" max="14848" width="12" customWidth="1"/>
    <col min="14849" max="14851" width="6.75" customWidth="1"/>
    <col min="14852" max="14857" width="8.875" customWidth="1"/>
    <col min="14858" max="14858" width="13.375" customWidth="1"/>
    <col min="14859" max="14863" width="8.875" customWidth="1"/>
    <col min="14864" max="14868" width="11.125" customWidth="1"/>
    <col min="14869" max="15104" width="12" customWidth="1"/>
    <col min="15105" max="15107" width="6.75" customWidth="1"/>
    <col min="15108" max="15113" width="8.875" customWidth="1"/>
    <col min="15114" max="15114" width="13.375" customWidth="1"/>
    <col min="15115" max="15119" width="8.875" customWidth="1"/>
    <col min="15120" max="15124" width="11.125" customWidth="1"/>
    <col min="15125" max="15360" width="12" customWidth="1"/>
    <col min="15361" max="15363" width="6.75" customWidth="1"/>
    <col min="15364" max="15369" width="8.875" customWidth="1"/>
    <col min="15370" max="15370" width="13.375" customWidth="1"/>
    <col min="15371" max="15375" width="8.875" customWidth="1"/>
    <col min="15376" max="15380" width="11.125" customWidth="1"/>
    <col min="15381" max="15616" width="12" customWidth="1"/>
    <col min="15617" max="15619" width="6.75" customWidth="1"/>
    <col min="15620" max="15625" width="8.875" customWidth="1"/>
    <col min="15626" max="15626" width="13.375" customWidth="1"/>
    <col min="15627" max="15631" width="8.875" customWidth="1"/>
    <col min="15632" max="15636" width="11.125" customWidth="1"/>
    <col min="15637" max="15872" width="12" customWidth="1"/>
    <col min="15873" max="15875" width="6.75" customWidth="1"/>
    <col min="15876" max="15881" width="8.875" customWidth="1"/>
    <col min="15882" max="15882" width="13.375" customWidth="1"/>
    <col min="15883" max="15887" width="8.875" customWidth="1"/>
    <col min="15888" max="15892" width="11.125" customWidth="1"/>
    <col min="15893" max="16128" width="12" customWidth="1"/>
    <col min="16129" max="16131" width="6.75" customWidth="1"/>
    <col min="16132" max="16137" width="8.875" customWidth="1"/>
    <col min="16138" max="16138" width="13.375" customWidth="1"/>
    <col min="16139" max="16143" width="8.875" customWidth="1"/>
    <col min="16144" max="16148" width="11.125" customWidth="1"/>
    <col min="16149" max="16384" width="12" customWidth="1"/>
  </cols>
  <sheetData>
    <row r="1" spans="1:20" ht="25.5" customHeight="1">
      <c r="A1" s="394" t="s">
        <v>911</v>
      </c>
      <c r="B1" s="394" t="s">
        <v>911</v>
      </c>
      <c r="C1" s="394" t="s">
        <v>911</v>
      </c>
      <c r="D1" s="394" t="s">
        <v>911</v>
      </c>
      <c r="E1" s="394" t="s">
        <v>911</v>
      </c>
      <c r="F1" s="394" t="s">
        <v>911</v>
      </c>
      <c r="G1" s="394" t="s">
        <v>911</v>
      </c>
      <c r="H1" s="394" t="s">
        <v>911</v>
      </c>
      <c r="I1" s="394" t="s">
        <v>911</v>
      </c>
      <c r="J1" s="394" t="s">
        <v>911</v>
      </c>
      <c r="K1" s="394" t="s">
        <v>911</v>
      </c>
      <c r="L1" s="394" t="s">
        <v>911</v>
      </c>
      <c r="M1" s="237"/>
      <c r="N1" s="237"/>
      <c r="O1" s="237"/>
      <c r="P1" s="6"/>
      <c r="Q1" s="6"/>
      <c r="R1" s="6"/>
      <c r="S1" s="6"/>
      <c r="T1" s="6"/>
    </row>
    <row r="2" spans="1:20" ht="19.899999999999999" customHeight="1">
      <c r="A2" s="395" t="s">
        <v>912</v>
      </c>
      <c r="B2" s="395" t="s">
        <v>912</v>
      </c>
      <c r="C2" s="396" t="s">
        <v>913</v>
      </c>
      <c r="D2" s="396" t="s">
        <v>913</v>
      </c>
      <c r="E2" s="1" t="s">
        <v>914</v>
      </c>
      <c r="F2" s="238" t="s">
        <v>915</v>
      </c>
      <c r="G2" s="1" t="s">
        <v>916</v>
      </c>
      <c r="H2" s="396" t="s">
        <v>1024</v>
      </c>
      <c r="I2" s="396" t="s">
        <v>1024</v>
      </c>
      <c r="J2" s="1" t="s">
        <v>917</v>
      </c>
      <c r="K2" s="238" t="s">
        <v>918</v>
      </c>
      <c r="L2" s="237"/>
      <c r="M2" s="6"/>
      <c r="N2" s="237"/>
      <c r="O2" s="237"/>
      <c r="P2" s="6"/>
      <c r="Q2" s="6"/>
      <c r="R2" s="6"/>
      <c r="S2" s="6"/>
      <c r="T2" s="6"/>
    </row>
    <row r="3" spans="1:20" ht="7.15" customHeight="1">
      <c r="A3" s="2"/>
      <c r="B3" s="2"/>
      <c r="C3" s="2"/>
      <c r="D3" s="2"/>
      <c r="E3" s="2"/>
      <c r="F3" s="2"/>
      <c r="G3" s="2"/>
      <c r="H3" s="2"/>
      <c r="I3" s="2"/>
      <c r="J3" s="2"/>
      <c r="K3" s="2"/>
      <c r="L3" s="2"/>
      <c r="M3" s="2"/>
      <c r="N3" s="2"/>
      <c r="O3" s="2"/>
      <c r="P3" s="6"/>
      <c r="Q3" s="6"/>
      <c r="R3" s="6"/>
      <c r="S3" s="6"/>
      <c r="T3" s="6"/>
    </row>
    <row r="4" spans="1:20" ht="15.6" customHeight="1">
      <c r="A4" s="397" t="s">
        <v>919</v>
      </c>
      <c r="B4" s="397" t="s">
        <v>920</v>
      </c>
      <c r="C4" s="397" t="s">
        <v>921</v>
      </c>
      <c r="D4" s="397" t="s">
        <v>922</v>
      </c>
      <c r="E4" s="397" t="s">
        <v>923</v>
      </c>
      <c r="F4" s="397" t="s">
        <v>924</v>
      </c>
      <c r="G4" s="397" t="s">
        <v>925</v>
      </c>
      <c r="H4" s="397" t="s">
        <v>926</v>
      </c>
      <c r="I4" s="397" t="s">
        <v>927</v>
      </c>
      <c r="J4" s="397" t="s">
        <v>928</v>
      </c>
      <c r="K4" s="239" t="s">
        <v>929</v>
      </c>
      <c r="L4" s="239" t="s">
        <v>930</v>
      </c>
      <c r="M4" s="6"/>
      <c r="N4" s="6"/>
      <c r="O4" s="6"/>
      <c r="P4" s="6"/>
      <c r="Q4" s="6"/>
      <c r="R4" s="6"/>
      <c r="S4" s="6"/>
      <c r="T4" s="6"/>
    </row>
    <row r="5" spans="1:20" ht="15.6" customHeight="1">
      <c r="A5" s="397" t="s">
        <v>919</v>
      </c>
      <c r="B5" s="397" t="s">
        <v>920</v>
      </c>
      <c r="C5" s="397" t="s">
        <v>921</v>
      </c>
      <c r="D5" s="397" t="s">
        <v>922</v>
      </c>
      <c r="E5" s="397" t="s">
        <v>923</v>
      </c>
      <c r="F5" s="397" t="s">
        <v>924</v>
      </c>
      <c r="G5" s="397" t="s">
        <v>925</v>
      </c>
      <c r="H5" s="397" t="s">
        <v>926</v>
      </c>
      <c r="I5" s="397" t="s">
        <v>927</v>
      </c>
      <c r="J5" s="397" t="s">
        <v>928</v>
      </c>
      <c r="K5" s="239" t="s">
        <v>915</v>
      </c>
      <c r="L5" s="239" t="s">
        <v>915</v>
      </c>
      <c r="M5" s="6"/>
      <c r="N5" s="6"/>
      <c r="O5" s="6"/>
      <c r="P5" s="6"/>
      <c r="Q5" s="6"/>
      <c r="R5" s="6"/>
      <c r="S5" s="6"/>
      <c r="T5" s="6"/>
    </row>
    <row r="6" spans="1:20" ht="12.75" hidden="1" customHeight="1">
      <c r="A6" s="3" t="s">
        <v>931</v>
      </c>
      <c r="B6" s="3" t="s">
        <v>932</v>
      </c>
      <c r="C6" s="3" t="s">
        <v>933</v>
      </c>
      <c r="D6" s="4" t="s">
        <v>934</v>
      </c>
      <c r="E6" s="5">
        <v>1</v>
      </c>
      <c r="F6" s="4" t="s">
        <v>935</v>
      </c>
      <c r="G6" s="3" t="s">
        <v>936</v>
      </c>
      <c r="H6" s="4" t="s">
        <v>65</v>
      </c>
      <c r="I6" s="3" t="s">
        <v>13</v>
      </c>
      <c r="J6" s="4" t="s">
        <v>937</v>
      </c>
      <c r="K6" s="7"/>
      <c r="L6" s="8">
        <v>-65850</v>
      </c>
      <c r="M6" s="6"/>
      <c r="N6" s="6"/>
      <c r="O6" s="6"/>
      <c r="P6" s="6"/>
      <c r="Q6" s="6"/>
      <c r="R6" s="6"/>
      <c r="S6" s="6"/>
      <c r="T6" s="6"/>
    </row>
    <row r="7" spans="1:20" ht="12.75" hidden="1" customHeight="1">
      <c r="A7" s="3" t="s">
        <v>931</v>
      </c>
      <c r="B7" s="3" t="s">
        <v>932</v>
      </c>
      <c r="C7" s="3" t="s">
        <v>933</v>
      </c>
      <c r="D7" s="4" t="s">
        <v>934</v>
      </c>
      <c r="E7" s="5">
        <v>2</v>
      </c>
      <c r="F7" s="4" t="s">
        <v>935</v>
      </c>
      <c r="G7" s="3" t="s">
        <v>936</v>
      </c>
      <c r="H7" s="4" t="s">
        <v>65</v>
      </c>
      <c r="I7" s="3" t="s">
        <v>4</v>
      </c>
      <c r="J7" s="4" t="s">
        <v>937</v>
      </c>
      <c r="K7" s="7"/>
      <c r="L7" s="8">
        <v>65850</v>
      </c>
      <c r="M7" s="6"/>
      <c r="N7" s="6"/>
      <c r="O7" s="6"/>
      <c r="P7" s="6"/>
      <c r="Q7" s="6"/>
      <c r="R7" s="6"/>
      <c r="S7" s="6"/>
      <c r="T7" s="6"/>
    </row>
    <row r="8" spans="1:20" ht="12.75" hidden="1" customHeight="1">
      <c r="A8" s="3" t="s">
        <v>931</v>
      </c>
      <c r="B8" s="3" t="s">
        <v>932</v>
      </c>
      <c r="C8" s="3" t="s">
        <v>933</v>
      </c>
      <c r="D8" s="4" t="s">
        <v>934</v>
      </c>
      <c r="E8" s="5">
        <v>3</v>
      </c>
      <c r="F8" s="4" t="s">
        <v>938</v>
      </c>
      <c r="G8" s="3" t="s">
        <v>936</v>
      </c>
      <c r="H8" s="4" t="s">
        <v>65</v>
      </c>
      <c r="I8" s="3" t="s">
        <v>12</v>
      </c>
      <c r="J8" s="4" t="s">
        <v>937</v>
      </c>
      <c r="K8" s="7"/>
      <c r="L8" s="8">
        <v>-384657.53</v>
      </c>
      <c r="M8" s="6"/>
      <c r="N8" s="6"/>
      <c r="O8" s="6"/>
      <c r="P8" s="6"/>
      <c r="Q8" s="6"/>
      <c r="R8" s="6"/>
      <c r="S8" s="6"/>
      <c r="T8" s="6"/>
    </row>
    <row r="9" spans="1:20" ht="12.75" hidden="1" customHeight="1">
      <c r="A9" s="3" t="s">
        <v>931</v>
      </c>
      <c r="B9" s="3" t="s">
        <v>932</v>
      </c>
      <c r="C9" s="3" t="s">
        <v>933</v>
      </c>
      <c r="D9" s="4" t="s">
        <v>934</v>
      </c>
      <c r="E9" s="5">
        <v>4</v>
      </c>
      <c r="F9" s="4" t="s">
        <v>938</v>
      </c>
      <c r="G9" s="3" t="s">
        <v>936</v>
      </c>
      <c r="H9" s="4" t="s">
        <v>65</v>
      </c>
      <c r="I9" s="3" t="s">
        <v>4</v>
      </c>
      <c r="J9" s="4" t="s">
        <v>937</v>
      </c>
      <c r="K9" s="7"/>
      <c r="L9" s="8">
        <v>384657.53</v>
      </c>
      <c r="M9" s="6"/>
      <c r="N9" s="6"/>
      <c r="O9" s="6"/>
      <c r="P9" s="6"/>
      <c r="Q9" s="6"/>
      <c r="R9" s="6"/>
      <c r="S9" s="6"/>
      <c r="T9" s="6"/>
    </row>
    <row r="10" spans="1:20" ht="12.75" hidden="1" customHeight="1">
      <c r="A10" s="3" t="s">
        <v>931</v>
      </c>
      <c r="B10" s="3" t="s">
        <v>932</v>
      </c>
      <c r="C10" s="3" t="s">
        <v>933</v>
      </c>
      <c r="D10" s="4" t="s">
        <v>934</v>
      </c>
      <c r="E10" s="5">
        <v>5</v>
      </c>
      <c r="F10" s="4" t="s">
        <v>939</v>
      </c>
      <c r="G10" s="3" t="s">
        <v>940</v>
      </c>
      <c r="H10" s="4" t="s">
        <v>941</v>
      </c>
      <c r="I10" s="3" t="s">
        <v>12</v>
      </c>
      <c r="J10" s="4" t="s">
        <v>942</v>
      </c>
      <c r="K10" s="7"/>
      <c r="L10" s="8">
        <v>-307893.51</v>
      </c>
      <c r="M10" s="6"/>
      <c r="N10" s="6"/>
      <c r="O10" s="6"/>
      <c r="P10" s="6"/>
      <c r="Q10" s="6"/>
      <c r="R10" s="6"/>
      <c r="S10" s="6"/>
      <c r="T10" s="6"/>
    </row>
    <row r="11" spans="1:20" ht="12.75" hidden="1" customHeight="1">
      <c r="A11" s="3" t="s">
        <v>931</v>
      </c>
      <c r="B11" s="3" t="s">
        <v>932</v>
      </c>
      <c r="C11" s="3" t="s">
        <v>933</v>
      </c>
      <c r="D11" s="4" t="s">
        <v>934</v>
      </c>
      <c r="E11" s="5">
        <v>6</v>
      </c>
      <c r="F11" s="4" t="s">
        <v>939</v>
      </c>
      <c r="G11" s="3" t="s">
        <v>940</v>
      </c>
      <c r="H11" s="4" t="s">
        <v>941</v>
      </c>
      <c r="I11" s="3" t="s">
        <v>15</v>
      </c>
      <c r="J11" s="4" t="s">
        <v>942</v>
      </c>
      <c r="K11" s="7"/>
      <c r="L11" s="8">
        <v>153946.76</v>
      </c>
      <c r="M11" s="6"/>
      <c r="N11" s="6"/>
      <c r="O11" s="6"/>
      <c r="P11" s="6"/>
      <c r="Q11" s="6"/>
      <c r="R11" s="6"/>
      <c r="S11" s="6"/>
      <c r="T11" s="6"/>
    </row>
    <row r="12" spans="1:20" ht="12.75" hidden="1" customHeight="1">
      <c r="A12" s="3" t="s">
        <v>931</v>
      </c>
      <c r="B12" s="3" t="s">
        <v>932</v>
      </c>
      <c r="C12" s="3" t="s">
        <v>933</v>
      </c>
      <c r="D12" s="4" t="s">
        <v>934</v>
      </c>
      <c r="E12" s="5">
        <v>7</v>
      </c>
      <c r="F12" s="4" t="s">
        <v>939</v>
      </c>
      <c r="G12" s="3" t="s">
        <v>940</v>
      </c>
      <c r="H12" s="4" t="s">
        <v>941</v>
      </c>
      <c r="I12" s="3" t="s">
        <v>14</v>
      </c>
      <c r="J12" s="4" t="s">
        <v>942</v>
      </c>
      <c r="K12" s="7"/>
      <c r="L12" s="8">
        <v>153946.75</v>
      </c>
      <c r="M12" s="6"/>
      <c r="N12" s="6"/>
      <c r="O12" s="6"/>
      <c r="P12" s="6"/>
      <c r="Q12" s="6"/>
      <c r="R12" s="6"/>
      <c r="S12" s="6"/>
      <c r="T12" s="6"/>
    </row>
    <row r="13" spans="1:20" ht="12.75" hidden="1" customHeight="1">
      <c r="A13" s="3" t="s">
        <v>931</v>
      </c>
      <c r="B13" s="3" t="s">
        <v>932</v>
      </c>
      <c r="C13" s="3" t="s">
        <v>933</v>
      </c>
      <c r="D13" s="4" t="s">
        <v>943</v>
      </c>
      <c r="E13" s="5">
        <v>1</v>
      </c>
      <c r="F13" s="4" t="s">
        <v>944</v>
      </c>
      <c r="G13" s="3" t="s">
        <v>945</v>
      </c>
      <c r="H13" s="4" t="s">
        <v>946</v>
      </c>
      <c r="I13" s="3" t="s">
        <v>22</v>
      </c>
      <c r="J13" s="4" t="s">
        <v>937</v>
      </c>
      <c r="K13" s="7"/>
      <c r="L13" s="8">
        <v>-188679.25</v>
      </c>
      <c r="M13" s="6"/>
      <c r="N13" s="6"/>
      <c r="O13" s="6"/>
      <c r="P13" s="6"/>
      <c r="Q13" s="6"/>
      <c r="R13" s="6"/>
      <c r="S13" s="6"/>
      <c r="T13" s="6"/>
    </row>
    <row r="14" spans="1:20" ht="12.75" hidden="1" customHeight="1">
      <c r="A14" s="3" t="s">
        <v>931</v>
      </c>
      <c r="B14" s="3" t="s">
        <v>932</v>
      </c>
      <c r="C14" s="3" t="s">
        <v>933</v>
      </c>
      <c r="D14" s="4" t="s">
        <v>943</v>
      </c>
      <c r="E14" s="5">
        <v>2</v>
      </c>
      <c r="F14" s="4" t="s">
        <v>944</v>
      </c>
      <c r="G14" s="3" t="s">
        <v>945</v>
      </c>
      <c r="H14" s="4" t="s">
        <v>946</v>
      </c>
      <c r="I14" s="3" t="s">
        <v>1110</v>
      </c>
      <c r="J14" s="4" t="s">
        <v>937</v>
      </c>
      <c r="K14" s="7"/>
      <c r="L14" s="8">
        <v>188679.25</v>
      </c>
      <c r="M14" s="6"/>
      <c r="N14" s="6"/>
      <c r="O14" s="6"/>
      <c r="P14" s="6"/>
      <c r="Q14" s="6"/>
      <c r="R14" s="6"/>
      <c r="S14" s="6"/>
      <c r="T14" s="6"/>
    </row>
    <row r="15" spans="1:20" ht="12.75" hidden="1" customHeight="1">
      <c r="A15" s="3" t="s">
        <v>931</v>
      </c>
      <c r="B15" s="3" t="s">
        <v>932</v>
      </c>
      <c r="C15" s="3" t="s">
        <v>933</v>
      </c>
      <c r="D15" s="4" t="s">
        <v>943</v>
      </c>
      <c r="E15" s="5">
        <v>3</v>
      </c>
      <c r="F15" s="4" t="s">
        <v>947</v>
      </c>
      <c r="G15" s="3" t="s">
        <v>945</v>
      </c>
      <c r="H15" s="4" t="s">
        <v>946</v>
      </c>
      <c r="I15" s="3" t="s">
        <v>23</v>
      </c>
      <c r="J15" s="4" t="s">
        <v>937</v>
      </c>
      <c r="K15" s="7"/>
      <c r="L15" s="8">
        <v>-35377.360000000001</v>
      </c>
      <c r="M15" s="6"/>
      <c r="N15" s="6"/>
      <c r="O15" s="6"/>
      <c r="P15" s="6"/>
      <c r="Q15" s="6"/>
      <c r="R15" s="6"/>
      <c r="S15" s="6"/>
      <c r="T15" s="6"/>
    </row>
    <row r="16" spans="1:20" ht="12.75" hidden="1" customHeight="1">
      <c r="A16" s="3" t="s">
        <v>931</v>
      </c>
      <c r="B16" s="3" t="s">
        <v>932</v>
      </c>
      <c r="C16" s="3" t="s">
        <v>933</v>
      </c>
      <c r="D16" s="4" t="s">
        <v>943</v>
      </c>
      <c r="E16" s="5">
        <v>4</v>
      </c>
      <c r="F16" s="4" t="s">
        <v>947</v>
      </c>
      <c r="G16" s="3" t="s">
        <v>945</v>
      </c>
      <c r="H16" s="4" t="s">
        <v>946</v>
      </c>
      <c r="I16" s="3" t="s">
        <v>1110</v>
      </c>
      <c r="J16" s="4" t="s">
        <v>937</v>
      </c>
      <c r="K16" s="7"/>
      <c r="L16" s="8">
        <v>35377.360000000001</v>
      </c>
      <c r="M16" s="6"/>
      <c r="N16" s="6"/>
      <c r="O16" s="6"/>
      <c r="P16" s="6"/>
      <c r="Q16" s="6"/>
      <c r="R16" s="6"/>
      <c r="S16" s="6"/>
      <c r="T16" s="6"/>
    </row>
    <row r="17" spans="1:20" ht="12.75" hidden="1" customHeight="1">
      <c r="A17" s="3" t="s">
        <v>931</v>
      </c>
      <c r="B17" s="3" t="s">
        <v>932</v>
      </c>
      <c r="C17" s="3" t="s">
        <v>933</v>
      </c>
      <c r="D17" s="4" t="s">
        <v>943</v>
      </c>
      <c r="E17" s="5">
        <v>5</v>
      </c>
      <c r="F17" s="4" t="s">
        <v>948</v>
      </c>
      <c r="G17" s="3" t="s">
        <v>949</v>
      </c>
      <c r="H17" s="4" t="s">
        <v>950</v>
      </c>
      <c r="I17" s="3" t="s">
        <v>10</v>
      </c>
      <c r="J17" s="4" t="s">
        <v>937</v>
      </c>
      <c r="K17" s="7"/>
      <c r="L17" s="8">
        <v>-253988</v>
      </c>
      <c r="M17" s="6"/>
      <c r="N17" s="6"/>
      <c r="O17" s="6"/>
      <c r="P17" s="6"/>
      <c r="Q17" s="6"/>
      <c r="R17" s="6"/>
      <c r="S17" s="6"/>
      <c r="T17" s="6"/>
    </row>
    <row r="18" spans="1:20" ht="12.75" hidden="1" customHeight="1">
      <c r="A18" s="3" t="s">
        <v>931</v>
      </c>
      <c r="B18" s="3" t="s">
        <v>932</v>
      </c>
      <c r="C18" s="3" t="s">
        <v>933</v>
      </c>
      <c r="D18" s="4" t="s">
        <v>943</v>
      </c>
      <c r="E18" s="5">
        <v>6</v>
      </c>
      <c r="F18" s="4" t="s">
        <v>948</v>
      </c>
      <c r="G18" s="3" t="s">
        <v>949</v>
      </c>
      <c r="H18" s="4" t="s">
        <v>950</v>
      </c>
      <c r="I18" s="3" t="s">
        <v>4</v>
      </c>
      <c r="J18" s="4" t="s">
        <v>937</v>
      </c>
      <c r="K18" s="7"/>
      <c r="L18" s="8">
        <v>253988</v>
      </c>
      <c r="M18" s="6"/>
      <c r="N18" s="6"/>
      <c r="O18" s="6"/>
      <c r="P18" s="6"/>
      <c r="Q18" s="6"/>
      <c r="R18" s="6"/>
      <c r="S18" s="6"/>
      <c r="T18" s="6"/>
    </row>
    <row r="19" spans="1:20" ht="12.75" hidden="1" customHeight="1">
      <c r="A19" s="3" t="s">
        <v>931</v>
      </c>
      <c r="B19" s="3" t="s">
        <v>932</v>
      </c>
      <c r="C19" s="3" t="s">
        <v>933</v>
      </c>
      <c r="D19" s="4" t="s">
        <v>943</v>
      </c>
      <c r="E19" s="5">
        <v>7</v>
      </c>
      <c r="F19" s="4" t="s">
        <v>951</v>
      </c>
      <c r="G19" s="3" t="s">
        <v>936</v>
      </c>
      <c r="H19" s="4" t="s">
        <v>65</v>
      </c>
      <c r="I19" s="3" t="s">
        <v>10</v>
      </c>
      <c r="J19" s="4" t="s">
        <v>937</v>
      </c>
      <c r="K19" s="7"/>
      <c r="L19" s="8">
        <v>39713.21</v>
      </c>
      <c r="M19" s="6"/>
      <c r="N19" s="6"/>
      <c r="O19" s="6"/>
      <c r="P19" s="6"/>
      <c r="Q19" s="6"/>
      <c r="R19" s="6"/>
      <c r="S19" s="6"/>
      <c r="T19" s="6"/>
    </row>
    <row r="20" spans="1:20" ht="12.75" hidden="1" customHeight="1">
      <c r="A20" s="3" t="s">
        <v>931</v>
      </c>
      <c r="B20" s="3" t="s">
        <v>932</v>
      </c>
      <c r="C20" s="3" t="s">
        <v>933</v>
      </c>
      <c r="D20" s="4" t="s">
        <v>943</v>
      </c>
      <c r="E20" s="5">
        <v>8</v>
      </c>
      <c r="F20" s="4" t="s">
        <v>951</v>
      </c>
      <c r="G20" s="3" t="s">
        <v>936</v>
      </c>
      <c r="H20" s="4" t="s">
        <v>65</v>
      </c>
      <c r="I20" s="3" t="s">
        <v>12</v>
      </c>
      <c r="J20" s="4" t="s">
        <v>937</v>
      </c>
      <c r="K20" s="7"/>
      <c r="L20" s="8">
        <v>-39713.21</v>
      </c>
      <c r="M20" s="6"/>
      <c r="N20" s="6"/>
      <c r="O20" s="6"/>
      <c r="P20" s="6"/>
      <c r="Q20" s="6"/>
      <c r="R20" s="6"/>
      <c r="S20" s="6"/>
      <c r="T20" s="6"/>
    </row>
    <row r="21" spans="1:20" ht="12.75" hidden="1" customHeight="1">
      <c r="A21" s="3" t="s">
        <v>931</v>
      </c>
      <c r="B21" s="3" t="s">
        <v>932</v>
      </c>
      <c r="C21" s="3" t="s">
        <v>933</v>
      </c>
      <c r="D21" s="4" t="s">
        <v>943</v>
      </c>
      <c r="E21" s="5">
        <v>9</v>
      </c>
      <c r="F21" s="4" t="s">
        <v>951</v>
      </c>
      <c r="G21" s="3" t="s">
        <v>936</v>
      </c>
      <c r="H21" s="4" t="s">
        <v>65</v>
      </c>
      <c r="I21" s="3" t="s">
        <v>10</v>
      </c>
      <c r="J21" s="4" t="s">
        <v>937</v>
      </c>
      <c r="K21" s="7"/>
      <c r="L21" s="8">
        <v>41413.17</v>
      </c>
      <c r="M21" s="6"/>
      <c r="N21" s="6"/>
      <c r="O21" s="6"/>
      <c r="P21" s="6"/>
      <c r="Q21" s="6"/>
      <c r="R21" s="6"/>
      <c r="S21" s="6"/>
      <c r="T21" s="6"/>
    </row>
    <row r="22" spans="1:20" ht="12.75" hidden="1" customHeight="1">
      <c r="A22" s="3" t="s">
        <v>931</v>
      </c>
      <c r="B22" s="3" t="s">
        <v>932</v>
      </c>
      <c r="C22" s="3" t="s">
        <v>933</v>
      </c>
      <c r="D22" s="4" t="s">
        <v>943</v>
      </c>
      <c r="E22" s="5">
        <v>10</v>
      </c>
      <c r="F22" s="4" t="s">
        <v>951</v>
      </c>
      <c r="G22" s="3" t="s">
        <v>936</v>
      </c>
      <c r="H22" s="4" t="s">
        <v>65</v>
      </c>
      <c r="I22" s="3" t="s">
        <v>18</v>
      </c>
      <c r="J22" s="4" t="s">
        <v>937</v>
      </c>
      <c r="K22" s="7"/>
      <c r="L22" s="8">
        <v>-41413.17</v>
      </c>
      <c r="M22" s="6"/>
      <c r="N22" s="6"/>
      <c r="O22" s="6"/>
      <c r="P22" s="6"/>
      <c r="Q22" s="6"/>
      <c r="R22" s="6"/>
      <c r="S22" s="6"/>
      <c r="T22" s="6"/>
    </row>
    <row r="23" spans="1:20" ht="12.75" customHeight="1">
      <c r="A23" s="3" t="s">
        <v>931</v>
      </c>
      <c r="B23" s="3" t="s">
        <v>932</v>
      </c>
      <c r="C23" s="3" t="s">
        <v>933</v>
      </c>
      <c r="D23" s="4" t="s">
        <v>943</v>
      </c>
      <c r="E23" s="5">
        <v>11</v>
      </c>
      <c r="F23" s="4" t="s">
        <v>952</v>
      </c>
      <c r="G23" s="3" t="s">
        <v>940</v>
      </c>
      <c r="H23" s="4" t="s">
        <v>941</v>
      </c>
      <c r="I23" s="3" t="s">
        <v>17</v>
      </c>
      <c r="J23" s="4" t="s">
        <v>937</v>
      </c>
      <c r="K23" s="7"/>
      <c r="L23" s="8">
        <v>48692227.969999999</v>
      </c>
      <c r="M23" s="6"/>
      <c r="N23" s="6"/>
      <c r="O23" s="6"/>
      <c r="P23" s="6"/>
      <c r="Q23" s="6"/>
      <c r="R23" s="6"/>
      <c r="S23" s="6"/>
      <c r="T23" s="6"/>
    </row>
    <row r="24" spans="1:20" ht="12.75" customHeight="1">
      <c r="A24" s="3" t="s">
        <v>931</v>
      </c>
      <c r="B24" s="3" t="s">
        <v>932</v>
      </c>
      <c r="C24" s="3" t="s">
        <v>933</v>
      </c>
      <c r="D24" s="4" t="s">
        <v>943</v>
      </c>
      <c r="E24" s="5">
        <v>12</v>
      </c>
      <c r="F24" s="4" t="s">
        <v>952</v>
      </c>
      <c r="G24" s="3" t="s">
        <v>940</v>
      </c>
      <c r="H24" s="4" t="s">
        <v>941</v>
      </c>
      <c r="I24" s="3" t="s">
        <v>1110</v>
      </c>
      <c r="J24" s="4" t="s">
        <v>937</v>
      </c>
      <c r="K24" s="7"/>
      <c r="L24" s="8">
        <v>-48692227.969999999</v>
      </c>
      <c r="M24" s="6"/>
      <c r="N24" s="6"/>
      <c r="O24" s="6"/>
      <c r="P24" s="6"/>
      <c r="Q24" s="6"/>
      <c r="R24" s="6"/>
      <c r="S24" s="6"/>
      <c r="T24" s="6"/>
    </row>
    <row r="25" spans="1:20" ht="12.75" hidden="1" customHeight="1">
      <c r="A25" s="3" t="s">
        <v>931</v>
      </c>
      <c r="B25" s="3" t="s">
        <v>932</v>
      </c>
      <c r="C25" s="3" t="s">
        <v>933</v>
      </c>
      <c r="D25" s="4" t="s">
        <v>943</v>
      </c>
      <c r="E25" s="5">
        <v>13</v>
      </c>
      <c r="F25" s="4" t="s">
        <v>953</v>
      </c>
      <c r="G25" s="3" t="s">
        <v>940</v>
      </c>
      <c r="H25" s="4" t="s">
        <v>941</v>
      </c>
      <c r="I25" s="3" t="s">
        <v>10</v>
      </c>
      <c r="J25" s="4" t="s">
        <v>942</v>
      </c>
      <c r="K25" s="7"/>
      <c r="L25" s="8">
        <v>294446</v>
      </c>
      <c r="M25" s="6"/>
      <c r="N25" s="6"/>
      <c r="O25" s="6"/>
      <c r="P25" s="6"/>
      <c r="Q25" s="6"/>
      <c r="R25" s="6"/>
      <c r="S25" s="6"/>
      <c r="T25" s="6"/>
    </row>
    <row r="26" spans="1:20" ht="12.75" hidden="1" customHeight="1">
      <c r="A26" s="3" t="s">
        <v>931</v>
      </c>
      <c r="B26" s="3" t="s">
        <v>932</v>
      </c>
      <c r="C26" s="3" t="s">
        <v>933</v>
      </c>
      <c r="D26" s="4" t="s">
        <v>943</v>
      </c>
      <c r="E26" s="5">
        <v>14</v>
      </c>
      <c r="F26" s="4" t="s">
        <v>953</v>
      </c>
      <c r="G26" s="3" t="s">
        <v>940</v>
      </c>
      <c r="H26" s="4" t="s">
        <v>941</v>
      </c>
      <c r="I26" s="3" t="s">
        <v>8</v>
      </c>
      <c r="J26" s="4" t="s">
        <v>942</v>
      </c>
      <c r="K26" s="7"/>
      <c r="L26" s="8">
        <v>-294446</v>
      </c>
      <c r="M26" s="6"/>
      <c r="N26" s="6"/>
      <c r="O26" s="6"/>
      <c r="P26" s="6"/>
      <c r="Q26" s="6"/>
      <c r="R26" s="6"/>
      <c r="S26" s="6"/>
      <c r="T26" s="6"/>
    </row>
    <row r="27" spans="1:20" ht="12.75" hidden="1" customHeight="1">
      <c r="A27" s="3" t="s">
        <v>931</v>
      </c>
      <c r="B27" s="3" t="s">
        <v>932</v>
      </c>
      <c r="C27" s="3" t="s">
        <v>933</v>
      </c>
      <c r="D27" s="4" t="s">
        <v>943</v>
      </c>
      <c r="E27" s="5">
        <v>15</v>
      </c>
      <c r="F27" s="4" t="s">
        <v>954</v>
      </c>
      <c r="G27" s="3" t="s">
        <v>955</v>
      </c>
      <c r="H27" s="4" t="s">
        <v>855</v>
      </c>
      <c r="I27" s="3" t="s">
        <v>10</v>
      </c>
      <c r="J27" s="4" t="s">
        <v>956</v>
      </c>
      <c r="K27" s="7"/>
      <c r="L27" s="8">
        <v>-170923.35</v>
      </c>
      <c r="M27" s="6"/>
      <c r="N27" s="6"/>
      <c r="O27" s="6"/>
      <c r="P27" s="6"/>
      <c r="Q27" s="6"/>
      <c r="R27" s="6"/>
      <c r="S27" s="6"/>
      <c r="T27" s="6"/>
    </row>
    <row r="28" spans="1:20" ht="12.75" hidden="1" customHeight="1">
      <c r="A28" s="3" t="s">
        <v>931</v>
      </c>
      <c r="B28" s="3" t="s">
        <v>932</v>
      </c>
      <c r="C28" s="3" t="s">
        <v>933</v>
      </c>
      <c r="D28" s="4" t="s">
        <v>943</v>
      </c>
      <c r="E28" s="5">
        <v>16</v>
      </c>
      <c r="F28" s="4" t="s">
        <v>954</v>
      </c>
      <c r="G28" s="3" t="s">
        <v>955</v>
      </c>
      <c r="H28" s="4" t="s">
        <v>855</v>
      </c>
      <c r="I28" s="3" t="s">
        <v>18</v>
      </c>
      <c r="J28" s="4" t="s">
        <v>956</v>
      </c>
      <c r="K28" s="7"/>
      <c r="L28" s="8">
        <v>-2550.0100000000002</v>
      </c>
      <c r="M28" s="6"/>
      <c r="N28" s="6"/>
      <c r="O28" s="6"/>
      <c r="P28" s="6"/>
      <c r="Q28" s="6"/>
      <c r="R28" s="6"/>
      <c r="S28" s="6"/>
      <c r="T28" s="6"/>
    </row>
    <row r="29" spans="1:20" ht="12.75" hidden="1" customHeight="1">
      <c r="A29" s="3" t="s">
        <v>931</v>
      </c>
      <c r="B29" s="3" t="s">
        <v>932</v>
      </c>
      <c r="C29" s="3" t="s">
        <v>933</v>
      </c>
      <c r="D29" s="4" t="s">
        <v>943</v>
      </c>
      <c r="E29" s="5">
        <v>17</v>
      </c>
      <c r="F29" s="4" t="s">
        <v>954</v>
      </c>
      <c r="G29" s="3" t="s">
        <v>955</v>
      </c>
      <c r="H29" s="4" t="s">
        <v>855</v>
      </c>
      <c r="I29" s="3" t="s">
        <v>17</v>
      </c>
      <c r="J29" s="4" t="s">
        <v>956</v>
      </c>
      <c r="K29" s="7"/>
      <c r="L29" s="8">
        <v>-50683.03</v>
      </c>
      <c r="M29" s="6"/>
      <c r="N29" s="6"/>
      <c r="O29" s="6"/>
      <c r="P29" s="6"/>
      <c r="Q29" s="6"/>
      <c r="R29" s="6"/>
      <c r="S29" s="6"/>
      <c r="T29" s="6"/>
    </row>
    <row r="30" spans="1:20" ht="12.75" hidden="1" customHeight="1">
      <c r="A30" s="3" t="s">
        <v>931</v>
      </c>
      <c r="B30" s="3" t="s">
        <v>932</v>
      </c>
      <c r="C30" s="3" t="s">
        <v>933</v>
      </c>
      <c r="D30" s="4" t="s">
        <v>943</v>
      </c>
      <c r="E30" s="5">
        <v>18</v>
      </c>
      <c r="F30" s="4" t="s">
        <v>954</v>
      </c>
      <c r="G30" s="3" t="s">
        <v>955</v>
      </c>
      <c r="H30" s="4" t="s">
        <v>855</v>
      </c>
      <c r="I30" s="3" t="s">
        <v>6</v>
      </c>
      <c r="J30" s="4" t="s">
        <v>956</v>
      </c>
      <c r="K30" s="7"/>
      <c r="L30" s="8">
        <v>224156.39</v>
      </c>
      <c r="M30" s="6"/>
      <c r="N30" s="6"/>
      <c r="O30" s="6"/>
      <c r="P30" s="6"/>
      <c r="Q30" s="6"/>
      <c r="R30" s="6"/>
      <c r="S30" s="6"/>
      <c r="T30" s="6"/>
    </row>
    <row r="31" spans="1:20" ht="12.75" hidden="1" customHeight="1">
      <c r="A31" s="3" t="s">
        <v>931</v>
      </c>
      <c r="B31" s="3" t="s">
        <v>932</v>
      </c>
      <c r="C31" s="3" t="s">
        <v>933</v>
      </c>
      <c r="D31" s="4" t="s">
        <v>943</v>
      </c>
      <c r="E31" s="5">
        <v>19</v>
      </c>
      <c r="F31" s="4" t="s">
        <v>957</v>
      </c>
      <c r="G31" s="3" t="s">
        <v>936</v>
      </c>
      <c r="H31" s="4" t="s">
        <v>65</v>
      </c>
      <c r="I31" s="3" t="s">
        <v>10</v>
      </c>
      <c r="J31" s="4" t="s">
        <v>937</v>
      </c>
      <c r="K31" s="7"/>
      <c r="L31" s="8">
        <v>540420.80000000005</v>
      </c>
      <c r="M31" s="6"/>
      <c r="N31" s="6"/>
      <c r="O31" s="6"/>
      <c r="P31" s="6"/>
      <c r="Q31" s="6"/>
      <c r="R31" s="6"/>
      <c r="S31" s="6"/>
      <c r="T31" s="6"/>
    </row>
    <row r="32" spans="1:20" ht="12.75" hidden="1" customHeight="1">
      <c r="A32" s="3" t="s">
        <v>931</v>
      </c>
      <c r="B32" s="3" t="s">
        <v>932</v>
      </c>
      <c r="C32" s="3" t="s">
        <v>933</v>
      </c>
      <c r="D32" s="4" t="s">
        <v>943</v>
      </c>
      <c r="E32" s="5">
        <v>20</v>
      </c>
      <c r="F32" s="4" t="s">
        <v>957</v>
      </c>
      <c r="G32" s="3" t="s">
        <v>936</v>
      </c>
      <c r="H32" s="4" t="s">
        <v>65</v>
      </c>
      <c r="I32" s="3" t="s">
        <v>1110</v>
      </c>
      <c r="J32" s="4" t="s">
        <v>937</v>
      </c>
      <c r="K32" s="7"/>
      <c r="L32" s="8">
        <v>-540420.80000000005</v>
      </c>
      <c r="M32" s="6"/>
      <c r="N32" s="6"/>
      <c r="O32" s="6"/>
      <c r="P32" s="6"/>
      <c r="Q32" s="6"/>
      <c r="R32" s="6"/>
      <c r="S32" s="6"/>
      <c r="T32" s="6"/>
    </row>
    <row r="33" spans="1:20" ht="12.75" hidden="1" customHeight="1">
      <c r="A33" s="3" t="s">
        <v>931</v>
      </c>
      <c r="B33" s="3" t="s">
        <v>932</v>
      </c>
      <c r="C33" s="3" t="s">
        <v>933</v>
      </c>
      <c r="D33" s="4" t="s">
        <v>943</v>
      </c>
      <c r="E33" s="5">
        <v>21</v>
      </c>
      <c r="F33" s="4" t="s">
        <v>957</v>
      </c>
      <c r="G33" s="3" t="s">
        <v>940</v>
      </c>
      <c r="H33" s="4" t="s">
        <v>941</v>
      </c>
      <c r="I33" s="3" t="s">
        <v>10</v>
      </c>
      <c r="J33" s="4" t="s">
        <v>937</v>
      </c>
      <c r="K33" s="7"/>
      <c r="L33" s="8">
        <v>-572846.05000000005</v>
      </c>
      <c r="M33" s="6"/>
      <c r="N33" s="6"/>
      <c r="O33" s="6"/>
      <c r="P33" s="6"/>
      <c r="Q33" s="6"/>
      <c r="R33" s="6"/>
      <c r="S33" s="6"/>
      <c r="T33" s="6"/>
    </row>
    <row r="34" spans="1:20" ht="12.75" hidden="1" customHeight="1">
      <c r="A34" s="3" t="s">
        <v>931</v>
      </c>
      <c r="B34" s="3" t="s">
        <v>932</v>
      </c>
      <c r="C34" s="3" t="s">
        <v>933</v>
      </c>
      <c r="D34" s="4" t="s">
        <v>943</v>
      </c>
      <c r="E34" s="5">
        <v>22</v>
      </c>
      <c r="F34" s="4" t="s">
        <v>957</v>
      </c>
      <c r="G34" s="3" t="s">
        <v>940</v>
      </c>
      <c r="H34" s="4" t="s">
        <v>941</v>
      </c>
      <c r="I34" s="3" t="s">
        <v>1110</v>
      </c>
      <c r="J34" s="4" t="s">
        <v>937</v>
      </c>
      <c r="K34" s="7"/>
      <c r="L34" s="8">
        <v>572846.05000000005</v>
      </c>
      <c r="M34" s="6"/>
      <c r="N34" s="6"/>
      <c r="O34" s="6"/>
      <c r="P34" s="6"/>
      <c r="Q34" s="6"/>
      <c r="R34" s="6"/>
      <c r="S34" s="6"/>
      <c r="T34" s="6"/>
    </row>
    <row r="35" spans="1:20" ht="12.75" hidden="1" customHeight="1">
      <c r="A35" s="3" t="s">
        <v>931</v>
      </c>
      <c r="B35" s="3" t="s">
        <v>932</v>
      </c>
      <c r="C35" s="3" t="s">
        <v>933</v>
      </c>
      <c r="D35" s="4" t="s">
        <v>958</v>
      </c>
      <c r="E35" s="5">
        <v>1</v>
      </c>
      <c r="F35" s="4" t="s">
        <v>959</v>
      </c>
      <c r="G35" s="3" t="s">
        <v>960</v>
      </c>
      <c r="H35" s="4" t="s">
        <v>961</v>
      </c>
      <c r="I35" s="3" t="s">
        <v>14</v>
      </c>
      <c r="J35" s="4" t="s">
        <v>937</v>
      </c>
      <c r="K35" s="7"/>
      <c r="L35" s="8">
        <v>-11688.68</v>
      </c>
      <c r="M35" s="6"/>
      <c r="N35" s="6"/>
      <c r="O35" s="6"/>
      <c r="P35" s="6"/>
      <c r="Q35" s="6"/>
      <c r="R35" s="6"/>
      <c r="S35" s="6"/>
      <c r="T35" s="6"/>
    </row>
    <row r="36" spans="1:20" ht="12.75" hidden="1" customHeight="1">
      <c r="A36" s="3" t="s">
        <v>931</v>
      </c>
      <c r="B36" s="3" t="s">
        <v>932</v>
      </c>
      <c r="C36" s="3" t="s">
        <v>933</v>
      </c>
      <c r="D36" s="4" t="s">
        <v>958</v>
      </c>
      <c r="E36" s="5">
        <v>2</v>
      </c>
      <c r="F36" s="4" t="s">
        <v>959</v>
      </c>
      <c r="G36" s="3" t="s">
        <v>960</v>
      </c>
      <c r="H36" s="4" t="s">
        <v>961</v>
      </c>
      <c r="I36" s="3" t="s">
        <v>724</v>
      </c>
      <c r="J36" s="4" t="s">
        <v>937</v>
      </c>
      <c r="K36" s="7"/>
      <c r="L36" s="8">
        <v>11688.68</v>
      </c>
      <c r="M36" s="6"/>
      <c r="N36" s="6"/>
      <c r="O36" s="6"/>
      <c r="P36" s="6"/>
      <c r="Q36" s="6"/>
      <c r="R36" s="6"/>
      <c r="S36" s="6"/>
      <c r="T36" s="6"/>
    </row>
    <row r="37" spans="1:20" ht="12.75" hidden="1" customHeight="1">
      <c r="A37" s="3" t="s">
        <v>931</v>
      </c>
      <c r="B37" s="3" t="s">
        <v>932</v>
      </c>
      <c r="C37" s="3" t="s">
        <v>933</v>
      </c>
      <c r="D37" s="4" t="s">
        <v>958</v>
      </c>
      <c r="E37" s="5">
        <v>3</v>
      </c>
      <c r="F37" s="4" t="s">
        <v>962</v>
      </c>
      <c r="G37" s="3" t="s">
        <v>963</v>
      </c>
      <c r="H37" s="4" t="s">
        <v>855</v>
      </c>
      <c r="I37" s="3" t="s">
        <v>14</v>
      </c>
      <c r="J37" s="4" t="s">
        <v>937</v>
      </c>
      <c r="K37" s="7"/>
      <c r="L37" s="8">
        <v>-284414.59000000003</v>
      </c>
      <c r="M37" s="6"/>
      <c r="N37" s="6"/>
      <c r="O37" s="6"/>
      <c r="P37" s="6"/>
      <c r="Q37" s="6"/>
      <c r="R37" s="6"/>
      <c r="S37" s="6"/>
      <c r="T37" s="6"/>
    </row>
    <row r="38" spans="1:20" ht="12.75" hidden="1" customHeight="1">
      <c r="A38" s="3" t="s">
        <v>931</v>
      </c>
      <c r="B38" s="3" t="s">
        <v>932</v>
      </c>
      <c r="C38" s="3" t="s">
        <v>933</v>
      </c>
      <c r="D38" s="4" t="s">
        <v>958</v>
      </c>
      <c r="E38" s="5">
        <v>4</v>
      </c>
      <c r="F38" s="4" t="s">
        <v>962</v>
      </c>
      <c r="G38" s="3" t="s">
        <v>963</v>
      </c>
      <c r="H38" s="4" t="s">
        <v>855</v>
      </c>
      <c r="I38" s="3" t="s">
        <v>15</v>
      </c>
      <c r="J38" s="4" t="s">
        <v>937</v>
      </c>
      <c r="K38" s="7"/>
      <c r="L38" s="8">
        <v>284414.59000000003</v>
      </c>
      <c r="M38" s="6"/>
      <c r="N38" s="6"/>
      <c r="O38" s="6"/>
      <c r="P38" s="6"/>
      <c r="Q38" s="6"/>
      <c r="R38" s="6"/>
      <c r="S38" s="6"/>
      <c r="T38" s="6"/>
    </row>
    <row r="39" spans="1:20" ht="12.75" hidden="1" customHeight="1">
      <c r="A39" s="3" t="s">
        <v>931</v>
      </c>
      <c r="B39" s="3" t="s">
        <v>932</v>
      </c>
      <c r="C39" s="3" t="s">
        <v>933</v>
      </c>
      <c r="D39" s="4" t="s">
        <v>958</v>
      </c>
      <c r="E39" s="5">
        <v>5</v>
      </c>
      <c r="F39" s="4" t="s">
        <v>964</v>
      </c>
      <c r="G39" s="3" t="s">
        <v>963</v>
      </c>
      <c r="H39" s="4" t="s">
        <v>855</v>
      </c>
      <c r="I39" s="3" t="s">
        <v>14</v>
      </c>
      <c r="J39" s="4" t="s">
        <v>937</v>
      </c>
      <c r="K39" s="7"/>
      <c r="L39" s="8">
        <v>-55838.19</v>
      </c>
      <c r="M39" s="6"/>
      <c r="N39" s="6"/>
      <c r="O39" s="6"/>
      <c r="P39" s="6"/>
      <c r="Q39" s="6"/>
      <c r="R39" s="6"/>
      <c r="S39" s="6"/>
      <c r="T39" s="6"/>
    </row>
    <row r="40" spans="1:20" ht="12.75" hidden="1" customHeight="1">
      <c r="A40" s="3" t="s">
        <v>931</v>
      </c>
      <c r="B40" s="3" t="s">
        <v>932</v>
      </c>
      <c r="C40" s="3" t="s">
        <v>933</v>
      </c>
      <c r="D40" s="4" t="s">
        <v>958</v>
      </c>
      <c r="E40" s="5">
        <v>6</v>
      </c>
      <c r="F40" s="4" t="s">
        <v>964</v>
      </c>
      <c r="G40" s="3" t="s">
        <v>963</v>
      </c>
      <c r="H40" s="4" t="s">
        <v>855</v>
      </c>
      <c r="I40" s="3" t="s">
        <v>15</v>
      </c>
      <c r="J40" s="4" t="s">
        <v>937</v>
      </c>
      <c r="K40" s="7"/>
      <c r="L40" s="8">
        <v>55838.19</v>
      </c>
      <c r="M40" s="6"/>
      <c r="N40" s="6"/>
      <c r="O40" s="6"/>
      <c r="P40" s="6"/>
      <c r="Q40" s="6"/>
      <c r="R40" s="6"/>
      <c r="S40" s="6"/>
      <c r="T40" s="6"/>
    </row>
    <row r="41" spans="1:20" ht="12.75" hidden="1" customHeight="1">
      <c r="A41" s="3" t="s">
        <v>931</v>
      </c>
      <c r="B41" s="3" t="s">
        <v>932</v>
      </c>
      <c r="C41" s="3" t="s">
        <v>933</v>
      </c>
      <c r="D41" s="4" t="s">
        <v>958</v>
      </c>
      <c r="E41" s="5">
        <v>7</v>
      </c>
      <c r="F41" s="4" t="s">
        <v>965</v>
      </c>
      <c r="G41" s="3" t="s">
        <v>960</v>
      </c>
      <c r="H41" s="4" t="s">
        <v>961</v>
      </c>
      <c r="I41" s="3" t="s">
        <v>14</v>
      </c>
      <c r="J41" s="4" t="s">
        <v>937</v>
      </c>
      <c r="K41" s="7"/>
      <c r="L41" s="8">
        <v>-34159.78</v>
      </c>
      <c r="M41" s="6"/>
      <c r="N41" s="6"/>
      <c r="O41" s="6"/>
      <c r="P41" s="6"/>
      <c r="Q41" s="6"/>
      <c r="R41" s="6"/>
      <c r="S41" s="6"/>
      <c r="T41" s="6"/>
    </row>
    <row r="42" spans="1:20" ht="12.75" hidden="1" customHeight="1">
      <c r="A42" s="3" t="s">
        <v>931</v>
      </c>
      <c r="B42" s="3" t="s">
        <v>932</v>
      </c>
      <c r="C42" s="3" t="s">
        <v>933</v>
      </c>
      <c r="D42" s="4" t="s">
        <v>958</v>
      </c>
      <c r="E42" s="5">
        <v>8</v>
      </c>
      <c r="F42" s="4" t="s">
        <v>965</v>
      </c>
      <c r="G42" s="3" t="s">
        <v>960</v>
      </c>
      <c r="H42" s="4" t="s">
        <v>961</v>
      </c>
      <c r="I42" s="3" t="s">
        <v>15</v>
      </c>
      <c r="J42" s="4" t="s">
        <v>937</v>
      </c>
      <c r="K42" s="7"/>
      <c r="L42" s="8">
        <v>34159.78</v>
      </c>
      <c r="M42" s="6"/>
      <c r="N42" s="6"/>
      <c r="O42" s="6"/>
      <c r="P42" s="6"/>
      <c r="Q42" s="6"/>
      <c r="R42" s="6"/>
      <c r="S42" s="6"/>
      <c r="T42" s="6"/>
    </row>
    <row r="43" spans="1:20" ht="12.75" hidden="1" customHeight="1">
      <c r="A43" s="3" t="s">
        <v>931</v>
      </c>
      <c r="B43" s="3" t="s">
        <v>932</v>
      </c>
      <c r="C43" s="3" t="s">
        <v>933</v>
      </c>
      <c r="D43" s="4" t="s">
        <v>958</v>
      </c>
      <c r="E43" s="5">
        <v>9</v>
      </c>
      <c r="F43" s="4" t="s">
        <v>966</v>
      </c>
      <c r="G43" s="3" t="s">
        <v>960</v>
      </c>
      <c r="H43" s="4" t="s">
        <v>961</v>
      </c>
      <c r="I43" s="3" t="s">
        <v>14</v>
      </c>
      <c r="J43" s="4" t="s">
        <v>937</v>
      </c>
      <c r="K43" s="7"/>
      <c r="L43" s="8">
        <v>-3542.34</v>
      </c>
      <c r="M43" s="6"/>
      <c r="N43" s="6"/>
      <c r="O43" s="6"/>
      <c r="P43" s="6"/>
      <c r="Q43" s="6"/>
      <c r="R43" s="6"/>
      <c r="S43" s="6"/>
      <c r="T43" s="6"/>
    </row>
    <row r="44" spans="1:20" ht="12.75" hidden="1" customHeight="1">
      <c r="A44" s="3" t="s">
        <v>931</v>
      </c>
      <c r="B44" s="3" t="s">
        <v>932</v>
      </c>
      <c r="C44" s="3" t="s">
        <v>933</v>
      </c>
      <c r="D44" s="4" t="s">
        <v>958</v>
      </c>
      <c r="E44" s="5">
        <v>10</v>
      </c>
      <c r="F44" s="4" t="s">
        <v>966</v>
      </c>
      <c r="G44" s="3" t="s">
        <v>960</v>
      </c>
      <c r="H44" s="4" t="s">
        <v>961</v>
      </c>
      <c r="I44" s="3" t="s">
        <v>15</v>
      </c>
      <c r="J44" s="4" t="s">
        <v>937</v>
      </c>
      <c r="K44" s="7"/>
      <c r="L44" s="8">
        <v>3542.34</v>
      </c>
      <c r="M44" s="6"/>
      <c r="N44" s="6"/>
      <c r="O44" s="6"/>
      <c r="P44" s="6"/>
      <c r="Q44" s="6"/>
      <c r="R44" s="6"/>
      <c r="S44" s="6"/>
      <c r="T44" s="6"/>
    </row>
    <row r="45" spans="1:20" ht="12.75" hidden="1" customHeight="1">
      <c r="A45" s="3" t="s">
        <v>931</v>
      </c>
      <c r="B45" s="3" t="s">
        <v>932</v>
      </c>
      <c r="C45" s="3" t="s">
        <v>933</v>
      </c>
      <c r="D45" s="4" t="s">
        <v>958</v>
      </c>
      <c r="E45" s="5">
        <v>11</v>
      </c>
      <c r="F45" s="4" t="s">
        <v>967</v>
      </c>
      <c r="G45" s="3" t="s">
        <v>960</v>
      </c>
      <c r="H45" s="4" t="s">
        <v>961</v>
      </c>
      <c r="I45" s="3" t="s">
        <v>14</v>
      </c>
      <c r="J45" s="4" t="s">
        <v>937</v>
      </c>
      <c r="K45" s="7"/>
      <c r="L45" s="8">
        <v>-1783.02</v>
      </c>
      <c r="M45" s="6"/>
      <c r="N45" s="6"/>
      <c r="O45" s="6"/>
      <c r="P45" s="6"/>
      <c r="Q45" s="6"/>
      <c r="R45" s="6"/>
      <c r="S45" s="6"/>
      <c r="T45" s="6"/>
    </row>
    <row r="46" spans="1:20" ht="12.75" hidden="1" customHeight="1">
      <c r="A46" s="3" t="s">
        <v>931</v>
      </c>
      <c r="B46" s="3" t="s">
        <v>932</v>
      </c>
      <c r="C46" s="3" t="s">
        <v>933</v>
      </c>
      <c r="D46" s="4" t="s">
        <v>958</v>
      </c>
      <c r="E46" s="5">
        <v>12</v>
      </c>
      <c r="F46" s="4" t="s">
        <v>967</v>
      </c>
      <c r="G46" s="3" t="s">
        <v>960</v>
      </c>
      <c r="H46" s="4" t="s">
        <v>961</v>
      </c>
      <c r="I46" s="3" t="s">
        <v>15</v>
      </c>
      <c r="J46" s="4" t="s">
        <v>937</v>
      </c>
      <c r="K46" s="7"/>
      <c r="L46" s="8">
        <v>1783.02</v>
      </c>
      <c r="M46" s="6"/>
      <c r="N46" s="6"/>
      <c r="O46" s="6"/>
      <c r="P46" s="6"/>
      <c r="Q46" s="6"/>
      <c r="R46" s="6"/>
      <c r="S46" s="6"/>
      <c r="T46" s="6"/>
    </row>
    <row r="47" spans="1:20" ht="12.75" hidden="1" customHeight="1">
      <c r="A47" s="3" t="s">
        <v>931</v>
      </c>
      <c r="B47" s="3" t="s">
        <v>932</v>
      </c>
      <c r="C47" s="3" t="s">
        <v>933</v>
      </c>
      <c r="D47" s="4" t="s">
        <v>958</v>
      </c>
      <c r="E47" s="5">
        <v>13</v>
      </c>
      <c r="F47" s="4" t="s">
        <v>968</v>
      </c>
      <c r="G47" s="3" t="s">
        <v>969</v>
      </c>
      <c r="H47" s="4" t="s">
        <v>961</v>
      </c>
      <c r="I47" s="3" t="s">
        <v>14</v>
      </c>
      <c r="J47" s="4" t="s">
        <v>937</v>
      </c>
      <c r="K47" s="7"/>
      <c r="L47" s="8">
        <v>-18274.47</v>
      </c>
      <c r="M47" s="6"/>
      <c r="N47" s="6"/>
      <c r="O47" s="6"/>
      <c r="P47" s="6"/>
      <c r="Q47" s="6"/>
      <c r="R47" s="6"/>
      <c r="S47" s="6"/>
      <c r="T47" s="6"/>
    </row>
    <row r="48" spans="1:20" ht="12.75" hidden="1" customHeight="1">
      <c r="A48" s="3" t="s">
        <v>931</v>
      </c>
      <c r="B48" s="3" t="s">
        <v>932</v>
      </c>
      <c r="C48" s="3" t="s">
        <v>933</v>
      </c>
      <c r="D48" s="4" t="s">
        <v>958</v>
      </c>
      <c r="E48" s="5">
        <v>14</v>
      </c>
      <c r="F48" s="4" t="s">
        <v>968</v>
      </c>
      <c r="G48" s="3" t="s">
        <v>969</v>
      </c>
      <c r="H48" s="4" t="s">
        <v>961</v>
      </c>
      <c r="I48" s="3" t="s">
        <v>15</v>
      </c>
      <c r="J48" s="4" t="s">
        <v>937</v>
      </c>
      <c r="K48" s="7"/>
      <c r="L48" s="8">
        <v>18274.47</v>
      </c>
      <c r="M48" s="6"/>
      <c r="N48" s="6"/>
      <c r="O48" s="6"/>
      <c r="P48" s="6"/>
      <c r="Q48" s="6"/>
      <c r="R48" s="6"/>
      <c r="S48" s="6"/>
      <c r="T48" s="6"/>
    </row>
    <row r="49" spans="1:20" ht="12.75" hidden="1" customHeight="1">
      <c r="A49" s="3" t="s">
        <v>931</v>
      </c>
      <c r="B49" s="3" t="s">
        <v>932</v>
      </c>
      <c r="C49" s="3" t="s">
        <v>933</v>
      </c>
      <c r="D49" s="4" t="s">
        <v>958</v>
      </c>
      <c r="E49" s="5">
        <v>15</v>
      </c>
      <c r="F49" s="4" t="s">
        <v>970</v>
      </c>
      <c r="G49" s="3" t="s">
        <v>971</v>
      </c>
      <c r="H49" s="4" t="s">
        <v>855</v>
      </c>
      <c r="I49" s="3" t="s">
        <v>14</v>
      </c>
      <c r="J49" s="4" t="s">
        <v>937</v>
      </c>
      <c r="K49" s="7"/>
      <c r="L49" s="8">
        <v>-120261.4</v>
      </c>
      <c r="M49" s="6"/>
      <c r="N49" s="6"/>
      <c r="O49" s="6"/>
      <c r="P49" s="6"/>
      <c r="Q49" s="6"/>
      <c r="R49" s="6"/>
      <c r="S49" s="6"/>
      <c r="T49" s="6"/>
    </row>
    <row r="50" spans="1:20" ht="12.75" hidden="1" customHeight="1">
      <c r="A50" s="3" t="s">
        <v>931</v>
      </c>
      <c r="B50" s="3" t="s">
        <v>932</v>
      </c>
      <c r="C50" s="3" t="s">
        <v>933</v>
      </c>
      <c r="D50" s="4" t="s">
        <v>958</v>
      </c>
      <c r="E50" s="5">
        <v>16</v>
      </c>
      <c r="F50" s="4" t="s">
        <v>970</v>
      </c>
      <c r="G50" s="3" t="s">
        <v>971</v>
      </c>
      <c r="H50" s="4" t="s">
        <v>855</v>
      </c>
      <c r="I50" s="3" t="s">
        <v>15</v>
      </c>
      <c r="J50" s="4" t="s">
        <v>937</v>
      </c>
      <c r="K50" s="7"/>
      <c r="L50" s="8">
        <v>120261.4</v>
      </c>
      <c r="M50" s="6"/>
      <c r="N50" s="6"/>
      <c r="O50" s="6"/>
      <c r="P50" s="6"/>
      <c r="Q50" s="6"/>
      <c r="R50" s="6"/>
      <c r="S50" s="6"/>
      <c r="T50" s="6"/>
    </row>
    <row r="51" spans="1:20" ht="12.75" hidden="1" customHeight="1">
      <c r="A51" s="3" t="s">
        <v>931</v>
      </c>
      <c r="B51" s="3" t="s">
        <v>932</v>
      </c>
      <c r="C51" s="3" t="s">
        <v>933</v>
      </c>
      <c r="D51" s="4" t="s">
        <v>958</v>
      </c>
      <c r="E51" s="5">
        <v>17</v>
      </c>
      <c r="F51" s="4" t="s">
        <v>972</v>
      </c>
      <c r="G51" s="3" t="s">
        <v>973</v>
      </c>
      <c r="H51" s="4" t="s">
        <v>119</v>
      </c>
      <c r="I51" s="3" t="s">
        <v>14</v>
      </c>
      <c r="J51" s="4" t="s">
        <v>937</v>
      </c>
      <c r="K51" s="8">
        <v>211344.1</v>
      </c>
      <c r="L51" s="7"/>
      <c r="M51" s="6"/>
      <c r="N51" s="6"/>
      <c r="O51" s="6"/>
      <c r="P51" s="6"/>
      <c r="Q51" s="6"/>
      <c r="R51" s="6"/>
      <c r="S51" s="6"/>
      <c r="T51" s="6"/>
    </row>
    <row r="52" spans="1:20" ht="12.75" hidden="1" customHeight="1">
      <c r="A52" s="3" t="s">
        <v>931</v>
      </c>
      <c r="B52" s="3" t="s">
        <v>932</v>
      </c>
      <c r="C52" s="3" t="s">
        <v>933</v>
      </c>
      <c r="D52" s="4" t="s">
        <v>958</v>
      </c>
      <c r="E52" s="5">
        <v>18</v>
      </c>
      <c r="F52" s="4" t="s">
        <v>972</v>
      </c>
      <c r="G52" s="3" t="s">
        <v>974</v>
      </c>
      <c r="H52" s="4" t="s">
        <v>69</v>
      </c>
      <c r="I52" s="3" t="s">
        <v>724</v>
      </c>
      <c r="J52" s="4" t="s">
        <v>937</v>
      </c>
      <c r="K52" s="7"/>
      <c r="L52" s="8">
        <v>211344.1</v>
      </c>
      <c r="M52" s="6"/>
      <c r="N52" s="6"/>
      <c r="O52" s="6"/>
      <c r="P52" s="6"/>
      <c r="Q52" s="6"/>
      <c r="R52" s="6"/>
      <c r="S52" s="6"/>
      <c r="T52" s="6"/>
    </row>
    <row r="53" spans="1:20" ht="12.75" hidden="1" customHeight="1">
      <c r="A53" s="3" t="s">
        <v>931</v>
      </c>
      <c r="B53" s="3" t="s">
        <v>932</v>
      </c>
      <c r="C53" s="3" t="s">
        <v>933</v>
      </c>
      <c r="D53" s="4" t="s">
        <v>958</v>
      </c>
      <c r="E53" s="5">
        <v>19</v>
      </c>
      <c r="F53" s="4" t="s">
        <v>975</v>
      </c>
      <c r="G53" s="3" t="s">
        <v>973</v>
      </c>
      <c r="H53" s="4" t="s">
        <v>119</v>
      </c>
      <c r="I53" s="3" t="s">
        <v>14</v>
      </c>
      <c r="J53" s="4" t="s">
        <v>937</v>
      </c>
      <c r="K53" s="8">
        <v>55668.56</v>
      </c>
      <c r="L53" s="7"/>
      <c r="M53" s="6"/>
      <c r="N53" s="6"/>
      <c r="O53" s="6"/>
      <c r="P53" s="6"/>
      <c r="Q53" s="6"/>
      <c r="R53" s="6"/>
      <c r="S53" s="6"/>
      <c r="T53" s="6"/>
    </row>
    <row r="54" spans="1:20" ht="12.75" hidden="1" customHeight="1">
      <c r="A54" s="3" t="s">
        <v>931</v>
      </c>
      <c r="B54" s="3" t="s">
        <v>932</v>
      </c>
      <c r="C54" s="3" t="s">
        <v>933</v>
      </c>
      <c r="D54" s="4" t="s">
        <v>958</v>
      </c>
      <c r="E54" s="5">
        <v>20</v>
      </c>
      <c r="F54" s="4" t="s">
        <v>975</v>
      </c>
      <c r="G54" s="3" t="s">
        <v>976</v>
      </c>
      <c r="H54" s="4" t="s">
        <v>125</v>
      </c>
      <c r="I54" s="3" t="s">
        <v>6</v>
      </c>
      <c r="J54" s="4" t="s">
        <v>937</v>
      </c>
      <c r="K54" s="8">
        <v>-55668.56</v>
      </c>
      <c r="L54" s="7"/>
      <c r="M54" s="6"/>
      <c r="N54" s="6"/>
      <c r="O54" s="6"/>
      <c r="P54" s="6"/>
      <c r="Q54" s="6"/>
      <c r="R54" s="6"/>
      <c r="S54" s="6"/>
      <c r="T54" s="6"/>
    </row>
    <row r="55" spans="1:20" ht="12.75" hidden="1" customHeight="1">
      <c r="A55" s="3" t="s">
        <v>931</v>
      </c>
      <c r="B55" s="3" t="s">
        <v>932</v>
      </c>
      <c r="C55" s="3" t="s">
        <v>933</v>
      </c>
      <c r="D55" s="4" t="s">
        <v>958</v>
      </c>
      <c r="E55" s="5">
        <v>21</v>
      </c>
      <c r="F55" s="4" t="s">
        <v>977</v>
      </c>
      <c r="G55" s="3" t="s">
        <v>940</v>
      </c>
      <c r="H55" s="4" t="s">
        <v>941</v>
      </c>
      <c r="I55" s="3" t="s">
        <v>14</v>
      </c>
      <c r="J55" s="4" t="s">
        <v>942</v>
      </c>
      <c r="K55" s="7"/>
      <c r="L55" s="8">
        <v>-357585.86</v>
      </c>
      <c r="M55" s="6"/>
      <c r="N55" s="6"/>
      <c r="O55" s="6"/>
      <c r="P55" s="6"/>
      <c r="Q55" s="6"/>
      <c r="R55" s="6"/>
      <c r="S55" s="6"/>
      <c r="T55" s="6"/>
    </row>
    <row r="56" spans="1:20" ht="12.75" hidden="1" customHeight="1">
      <c r="A56" s="3" t="s">
        <v>931</v>
      </c>
      <c r="B56" s="3" t="s">
        <v>932</v>
      </c>
      <c r="C56" s="3" t="s">
        <v>933</v>
      </c>
      <c r="D56" s="4" t="s">
        <v>958</v>
      </c>
      <c r="E56" s="5">
        <v>22</v>
      </c>
      <c r="F56" s="4" t="s">
        <v>977</v>
      </c>
      <c r="G56" s="3" t="s">
        <v>940</v>
      </c>
      <c r="H56" s="4" t="s">
        <v>941</v>
      </c>
      <c r="I56" s="3" t="s">
        <v>15</v>
      </c>
      <c r="J56" s="4" t="s">
        <v>942</v>
      </c>
      <c r="K56" s="7"/>
      <c r="L56" s="8">
        <v>357585.86</v>
      </c>
      <c r="M56" s="6"/>
      <c r="N56" s="6"/>
      <c r="O56" s="6"/>
      <c r="P56" s="6"/>
      <c r="Q56" s="6"/>
      <c r="R56" s="6"/>
      <c r="S56" s="6"/>
      <c r="T56" s="6"/>
    </row>
    <row r="57" spans="1:20" ht="12.75" hidden="1" customHeight="1">
      <c r="A57" s="3" t="s">
        <v>931</v>
      </c>
      <c r="B57" s="3" t="s">
        <v>932</v>
      </c>
      <c r="C57" s="3" t="s">
        <v>933</v>
      </c>
      <c r="D57" s="4" t="s">
        <v>978</v>
      </c>
      <c r="E57" s="5">
        <v>1</v>
      </c>
      <c r="F57" s="4" t="s">
        <v>979</v>
      </c>
      <c r="G57" s="3" t="s">
        <v>955</v>
      </c>
      <c r="H57" s="4" t="s">
        <v>855</v>
      </c>
      <c r="I57" s="3" t="s">
        <v>12</v>
      </c>
      <c r="J57" s="4" t="s">
        <v>956</v>
      </c>
      <c r="K57" s="7"/>
      <c r="L57" s="8">
        <v>-7015.35</v>
      </c>
      <c r="M57" s="6"/>
      <c r="N57" s="6"/>
      <c r="O57" s="6"/>
      <c r="P57" s="6"/>
      <c r="Q57" s="6"/>
      <c r="R57" s="6"/>
      <c r="S57" s="6"/>
      <c r="T57" s="6"/>
    </row>
    <row r="58" spans="1:20" ht="12.75" hidden="1" customHeight="1">
      <c r="A58" s="3" t="s">
        <v>931</v>
      </c>
      <c r="B58" s="3" t="s">
        <v>932</v>
      </c>
      <c r="C58" s="3" t="s">
        <v>933</v>
      </c>
      <c r="D58" s="4" t="s">
        <v>978</v>
      </c>
      <c r="E58" s="5">
        <v>2</v>
      </c>
      <c r="F58" s="4" t="s">
        <v>980</v>
      </c>
      <c r="G58" s="3" t="s">
        <v>955</v>
      </c>
      <c r="H58" s="4" t="s">
        <v>855</v>
      </c>
      <c r="I58" s="3" t="s">
        <v>13</v>
      </c>
      <c r="J58" s="4" t="s">
        <v>956</v>
      </c>
      <c r="K58" s="7"/>
      <c r="L58" s="8">
        <v>-8724.81</v>
      </c>
      <c r="M58" s="6"/>
      <c r="N58" s="6"/>
      <c r="O58" s="6"/>
      <c r="P58" s="6"/>
      <c r="Q58" s="6"/>
      <c r="R58" s="6"/>
      <c r="S58" s="6"/>
      <c r="T58" s="6"/>
    </row>
    <row r="59" spans="1:20" ht="12.75" hidden="1" customHeight="1">
      <c r="A59" s="3" t="s">
        <v>931</v>
      </c>
      <c r="B59" s="3" t="s">
        <v>932</v>
      </c>
      <c r="C59" s="3" t="s">
        <v>933</v>
      </c>
      <c r="D59" s="4" t="s">
        <v>978</v>
      </c>
      <c r="E59" s="5">
        <v>3</v>
      </c>
      <c r="F59" s="4" t="s">
        <v>981</v>
      </c>
      <c r="G59" s="3" t="s">
        <v>955</v>
      </c>
      <c r="H59" s="4" t="s">
        <v>855</v>
      </c>
      <c r="I59" s="3" t="s">
        <v>15</v>
      </c>
      <c r="J59" s="4" t="s">
        <v>956</v>
      </c>
      <c r="K59" s="7"/>
      <c r="L59" s="8">
        <v>-1137.07</v>
      </c>
      <c r="M59" s="6"/>
      <c r="N59" s="6"/>
      <c r="O59" s="6"/>
      <c r="P59" s="6"/>
      <c r="Q59" s="6"/>
      <c r="R59" s="6"/>
      <c r="S59" s="6"/>
      <c r="T59" s="6"/>
    </row>
    <row r="60" spans="1:20" ht="12.75" hidden="1" customHeight="1">
      <c r="A60" s="3" t="s">
        <v>931</v>
      </c>
      <c r="B60" s="3" t="s">
        <v>932</v>
      </c>
      <c r="C60" s="3" t="s">
        <v>933</v>
      </c>
      <c r="D60" s="4" t="s">
        <v>978</v>
      </c>
      <c r="E60" s="5">
        <v>4</v>
      </c>
      <c r="F60" s="4" t="s">
        <v>982</v>
      </c>
      <c r="G60" s="3" t="s">
        <v>955</v>
      </c>
      <c r="H60" s="4" t="s">
        <v>855</v>
      </c>
      <c r="I60" s="3" t="s">
        <v>6</v>
      </c>
      <c r="J60" s="4" t="s">
        <v>956</v>
      </c>
      <c r="K60" s="7"/>
      <c r="L60" s="8">
        <v>16877.23</v>
      </c>
      <c r="M60" s="6"/>
      <c r="N60" s="6"/>
      <c r="O60" s="6"/>
      <c r="P60" s="6"/>
      <c r="Q60" s="6"/>
      <c r="R60" s="6"/>
      <c r="S60" s="6"/>
      <c r="T60" s="6"/>
    </row>
    <row r="61" spans="1:20" ht="12.75" hidden="1" customHeight="1">
      <c r="A61" s="3" t="s">
        <v>931</v>
      </c>
      <c r="B61" s="3" t="s">
        <v>932</v>
      </c>
      <c r="C61" s="3" t="s">
        <v>933</v>
      </c>
      <c r="D61" s="4" t="s">
        <v>983</v>
      </c>
      <c r="E61" s="5">
        <v>1</v>
      </c>
      <c r="F61" s="4" t="s">
        <v>984</v>
      </c>
      <c r="G61" s="3" t="s">
        <v>976</v>
      </c>
      <c r="H61" s="4" t="s">
        <v>125</v>
      </c>
      <c r="I61" s="3" t="s">
        <v>6</v>
      </c>
      <c r="J61" s="4" t="s">
        <v>937</v>
      </c>
      <c r="K61" s="8">
        <v>285</v>
      </c>
      <c r="L61" s="7"/>
      <c r="M61" s="6"/>
      <c r="N61" s="6"/>
      <c r="O61" s="6"/>
      <c r="P61" s="6"/>
      <c r="Q61" s="6"/>
      <c r="R61" s="6"/>
      <c r="S61" s="6"/>
      <c r="T61" s="6"/>
    </row>
    <row r="62" spans="1:20" ht="12.75" hidden="1" customHeight="1">
      <c r="A62" s="3" t="s">
        <v>931</v>
      </c>
      <c r="B62" s="3" t="s">
        <v>932</v>
      </c>
      <c r="C62" s="3" t="s">
        <v>933</v>
      </c>
      <c r="D62" s="4" t="s">
        <v>983</v>
      </c>
      <c r="E62" s="5">
        <v>2</v>
      </c>
      <c r="F62" s="4" t="s">
        <v>984</v>
      </c>
      <c r="G62" s="3" t="s">
        <v>976</v>
      </c>
      <c r="H62" s="4" t="s">
        <v>125</v>
      </c>
      <c r="I62" s="3" t="s">
        <v>23</v>
      </c>
      <c r="J62" s="4" t="s">
        <v>937</v>
      </c>
      <c r="K62" s="8">
        <v>5400</v>
      </c>
      <c r="L62" s="7"/>
      <c r="M62" s="6"/>
      <c r="N62" s="6"/>
      <c r="O62" s="6"/>
      <c r="P62" s="6"/>
      <c r="Q62" s="6"/>
      <c r="R62" s="6"/>
      <c r="S62" s="6"/>
      <c r="T62" s="6"/>
    </row>
    <row r="63" spans="1:20" ht="12.75" hidden="1" customHeight="1">
      <c r="A63" s="3" t="s">
        <v>931</v>
      </c>
      <c r="B63" s="3" t="s">
        <v>932</v>
      </c>
      <c r="C63" s="3" t="s">
        <v>933</v>
      </c>
      <c r="D63" s="4" t="s">
        <v>983</v>
      </c>
      <c r="E63" s="5">
        <v>3</v>
      </c>
      <c r="F63" s="4" t="s">
        <v>984</v>
      </c>
      <c r="G63" s="3" t="s">
        <v>976</v>
      </c>
      <c r="H63" s="4" t="s">
        <v>125</v>
      </c>
      <c r="I63" s="3" t="s">
        <v>724</v>
      </c>
      <c r="J63" s="4" t="s">
        <v>937</v>
      </c>
      <c r="K63" s="8">
        <v>1680</v>
      </c>
      <c r="L63" s="7"/>
      <c r="M63" s="6"/>
      <c r="N63" s="6"/>
      <c r="O63" s="6"/>
      <c r="P63" s="6"/>
      <c r="Q63" s="6"/>
      <c r="R63" s="6"/>
      <c r="S63" s="6"/>
      <c r="T63" s="6"/>
    </row>
    <row r="64" spans="1:20" ht="12.75" hidden="1" customHeight="1">
      <c r="A64" s="3" t="s">
        <v>931</v>
      </c>
      <c r="B64" s="3" t="s">
        <v>932</v>
      </c>
      <c r="C64" s="3" t="s">
        <v>933</v>
      </c>
      <c r="D64" s="4" t="s">
        <v>983</v>
      </c>
      <c r="E64" s="5">
        <v>4</v>
      </c>
      <c r="F64" s="4" t="s">
        <v>984</v>
      </c>
      <c r="G64" s="3" t="s">
        <v>976</v>
      </c>
      <c r="H64" s="4" t="s">
        <v>125</v>
      </c>
      <c r="I64" s="3" t="s">
        <v>4</v>
      </c>
      <c r="J64" s="4" t="s">
        <v>937</v>
      </c>
      <c r="K64" s="8">
        <v>-7365</v>
      </c>
      <c r="L64" s="7"/>
      <c r="M64" s="6"/>
      <c r="N64" s="6"/>
      <c r="O64" s="6"/>
      <c r="P64" s="6"/>
      <c r="Q64" s="6"/>
      <c r="R64" s="6"/>
      <c r="S64" s="6"/>
      <c r="T64" s="6"/>
    </row>
    <row r="65" spans="1:20" ht="12.75" hidden="1" customHeight="1">
      <c r="A65" s="3" t="s">
        <v>931</v>
      </c>
      <c r="B65" s="3" t="s">
        <v>932</v>
      </c>
      <c r="C65" s="3" t="s">
        <v>933</v>
      </c>
      <c r="D65" s="4"/>
      <c r="E65" s="5"/>
      <c r="F65" s="4" t="s">
        <v>985</v>
      </c>
      <c r="G65" s="3"/>
      <c r="H65" s="4"/>
      <c r="I65" s="3"/>
      <c r="J65" s="4"/>
      <c r="K65" s="8">
        <v>211344.1</v>
      </c>
      <c r="L65" s="8">
        <v>211344.1</v>
      </c>
      <c r="M65" s="6"/>
      <c r="N65" s="6"/>
      <c r="O65" s="6"/>
      <c r="P65" s="6"/>
      <c r="Q65" s="6"/>
      <c r="R65" s="6"/>
      <c r="S65" s="6"/>
      <c r="T65" s="6"/>
    </row>
    <row r="66" spans="1:20" ht="12.75" hidden="1" customHeight="1">
      <c r="A66" s="3" t="s">
        <v>931</v>
      </c>
      <c r="B66" s="3" t="s">
        <v>932</v>
      </c>
      <c r="C66" s="3"/>
      <c r="D66" s="4"/>
      <c r="E66" s="5"/>
      <c r="F66" s="4" t="s">
        <v>986</v>
      </c>
      <c r="G66" s="3"/>
      <c r="H66" s="4"/>
      <c r="I66" s="3"/>
      <c r="J66" s="4"/>
      <c r="K66" s="8">
        <v>211344.1</v>
      </c>
      <c r="L66" s="8">
        <v>211344.1</v>
      </c>
      <c r="M66" s="6"/>
      <c r="N66" s="6"/>
      <c r="O66" s="6"/>
      <c r="P66" s="6"/>
      <c r="Q66" s="6"/>
      <c r="R66" s="6"/>
      <c r="S66" s="6"/>
      <c r="T66" s="6"/>
    </row>
    <row r="67" spans="1:20" ht="12.75" hidden="1" customHeight="1">
      <c r="A67" s="3" t="s">
        <v>931</v>
      </c>
      <c r="B67" s="3" t="s">
        <v>987</v>
      </c>
      <c r="C67" s="3" t="s">
        <v>988</v>
      </c>
      <c r="D67" s="4" t="s">
        <v>989</v>
      </c>
      <c r="E67" s="5">
        <v>1</v>
      </c>
      <c r="F67" s="4" t="s">
        <v>948</v>
      </c>
      <c r="G67" s="3" t="s">
        <v>949</v>
      </c>
      <c r="H67" s="4" t="s">
        <v>950</v>
      </c>
      <c r="I67" s="3" t="s">
        <v>10</v>
      </c>
      <c r="J67" s="4" t="s">
        <v>937</v>
      </c>
      <c r="K67" s="7"/>
      <c r="L67" s="8">
        <v>-358030.45</v>
      </c>
      <c r="M67" s="6"/>
      <c r="N67" s="6"/>
      <c r="O67" s="6"/>
      <c r="P67" s="6"/>
      <c r="Q67" s="6"/>
      <c r="R67" s="6"/>
      <c r="S67" s="6"/>
      <c r="T67" s="6"/>
    </row>
    <row r="68" spans="1:20" ht="12.75" hidden="1" customHeight="1">
      <c r="A68" s="3" t="s">
        <v>931</v>
      </c>
      <c r="B68" s="3" t="s">
        <v>987</v>
      </c>
      <c r="C68" s="3" t="s">
        <v>988</v>
      </c>
      <c r="D68" s="4" t="s">
        <v>989</v>
      </c>
      <c r="E68" s="5">
        <v>2</v>
      </c>
      <c r="F68" s="4" t="s">
        <v>948</v>
      </c>
      <c r="G68" s="3" t="s">
        <v>949</v>
      </c>
      <c r="H68" s="4" t="s">
        <v>950</v>
      </c>
      <c r="I68" s="3" t="s">
        <v>4</v>
      </c>
      <c r="J68" s="4" t="s">
        <v>937</v>
      </c>
      <c r="K68" s="7"/>
      <c r="L68" s="8">
        <v>358030.45</v>
      </c>
      <c r="M68" s="6"/>
      <c r="N68" s="6"/>
      <c r="O68" s="6"/>
      <c r="P68" s="6"/>
      <c r="Q68" s="6"/>
      <c r="R68" s="6"/>
      <c r="S68" s="6"/>
      <c r="T68" s="6"/>
    </row>
    <row r="69" spans="1:20" ht="12.75" hidden="1" customHeight="1">
      <c r="A69" s="3" t="s">
        <v>931</v>
      </c>
      <c r="B69" s="3" t="s">
        <v>987</v>
      </c>
      <c r="C69" s="3" t="s">
        <v>988</v>
      </c>
      <c r="D69" s="4" t="s">
        <v>989</v>
      </c>
      <c r="E69" s="5">
        <v>3</v>
      </c>
      <c r="F69" s="4" t="s">
        <v>951</v>
      </c>
      <c r="G69" s="3" t="s">
        <v>936</v>
      </c>
      <c r="H69" s="4" t="s">
        <v>65</v>
      </c>
      <c r="I69" s="3" t="s">
        <v>10</v>
      </c>
      <c r="J69" s="4" t="s">
        <v>937</v>
      </c>
      <c r="K69" s="7"/>
      <c r="L69" s="8">
        <v>-1177473.1599999999</v>
      </c>
      <c r="M69" s="6"/>
      <c r="N69" s="6"/>
      <c r="O69" s="6"/>
      <c r="P69" s="6"/>
      <c r="Q69" s="6"/>
      <c r="R69" s="6"/>
      <c r="S69" s="6"/>
      <c r="T69" s="6"/>
    </row>
    <row r="70" spans="1:20" ht="12.75" hidden="1" customHeight="1">
      <c r="A70" s="3" t="s">
        <v>931</v>
      </c>
      <c r="B70" s="3" t="s">
        <v>987</v>
      </c>
      <c r="C70" s="3" t="s">
        <v>988</v>
      </c>
      <c r="D70" s="4" t="s">
        <v>989</v>
      </c>
      <c r="E70" s="5">
        <v>4</v>
      </c>
      <c r="F70" s="4" t="s">
        <v>951</v>
      </c>
      <c r="G70" s="3" t="s">
        <v>936</v>
      </c>
      <c r="H70" s="4" t="s">
        <v>65</v>
      </c>
      <c r="I70" s="3" t="s">
        <v>18</v>
      </c>
      <c r="J70" s="4" t="s">
        <v>937</v>
      </c>
      <c r="K70" s="7"/>
      <c r="L70" s="8">
        <v>1177473.1599999999</v>
      </c>
      <c r="M70" s="6"/>
      <c r="N70" s="6"/>
      <c r="O70" s="6"/>
      <c r="P70" s="6"/>
      <c r="Q70" s="6"/>
      <c r="R70" s="6"/>
      <c r="S70" s="6"/>
      <c r="T70" s="6"/>
    </row>
    <row r="71" spans="1:20" ht="12.75" hidden="1" customHeight="1">
      <c r="A71" s="3" t="s">
        <v>931</v>
      </c>
      <c r="B71" s="3" t="s">
        <v>987</v>
      </c>
      <c r="C71" s="3" t="s">
        <v>988</v>
      </c>
      <c r="D71" s="4" t="s">
        <v>989</v>
      </c>
      <c r="E71" s="5">
        <v>5</v>
      </c>
      <c r="F71" s="4" t="s">
        <v>953</v>
      </c>
      <c r="G71" s="3" t="s">
        <v>940</v>
      </c>
      <c r="H71" s="4" t="s">
        <v>941</v>
      </c>
      <c r="I71" s="3" t="s">
        <v>10</v>
      </c>
      <c r="J71" s="4" t="s">
        <v>942</v>
      </c>
      <c r="K71" s="7"/>
      <c r="L71" s="8">
        <v>559049.5</v>
      </c>
      <c r="M71" s="6"/>
      <c r="N71" s="6"/>
      <c r="O71" s="6"/>
      <c r="P71" s="6"/>
      <c r="Q71" s="6"/>
      <c r="R71" s="6"/>
      <c r="S71" s="6"/>
      <c r="T71" s="6"/>
    </row>
    <row r="72" spans="1:20" ht="12.75" hidden="1" customHeight="1">
      <c r="A72" s="3" t="s">
        <v>931</v>
      </c>
      <c r="B72" s="3" t="s">
        <v>987</v>
      </c>
      <c r="C72" s="3" t="s">
        <v>988</v>
      </c>
      <c r="D72" s="4" t="s">
        <v>989</v>
      </c>
      <c r="E72" s="5">
        <v>6</v>
      </c>
      <c r="F72" s="4" t="s">
        <v>953</v>
      </c>
      <c r="G72" s="3" t="s">
        <v>940</v>
      </c>
      <c r="H72" s="4" t="s">
        <v>941</v>
      </c>
      <c r="I72" s="3" t="s">
        <v>8</v>
      </c>
      <c r="J72" s="4" t="s">
        <v>942</v>
      </c>
      <c r="K72" s="7"/>
      <c r="L72" s="8">
        <v>-559049.5</v>
      </c>
      <c r="M72" s="6"/>
      <c r="N72" s="6"/>
      <c r="O72" s="6"/>
      <c r="P72" s="6"/>
      <c r="Q72" s="6"/>
      <c r="R72" s="6"/>
      <c r="S72" s="6"/>
      <c r="T72" s="6"/>
    </row>
    <row r="73" spans="1:20" ht="12.75" hidden="1" customHeight="1">
      <c r="A73" s="3" t="s">
        <v>931</v>
      </c>
      <c r="B73" s="3" t="s">
        <v>987</v>
      </c>
      <c r="C73" s="3" t="s">
        <v>988</v>
      </c>
      <c r="D73" s="4" t="s">
        <v>989</v>
      </c>
      <c r="E73" s="5">
        <v>7</v>
      </c>
      <c r="F73" s="4" t="s">
        <v>954</v>
      </c>
      <c r="G73" s="3" t="s">
        <v>955</v>
      </c>
      <c r="H73" s="4" t="s">
        <v>855</v>
      </c>
      <c r="I73" s="3" t="s">
        <v>10</v>
      </c>
      <c r="J73" s="4" t="s">
        <v>956</v>
      </c>
      <c r="K73" s="7"/>
      <c r="L73" s="8">
        <v>-158905.26999999999</v>
      </c>
      <c r="M73" s="6"/>
      <c r="N73" s="6"/>
      <c r="O73" s="6"/>
      <c r="P73" s="6"/>
      <c r="Q73" s="6"/>
      <c r="R73" s="6"/>
      <c r="S73" s="6"/>
      <c r="T73" s="6"/>
    </row>
    <row r="74" spans="1:20" ht="12.75" hidden="1" customHeight="1">
      <c r="A74" s="3" t="s">
        <v>931</v>
      </c>
      <c r="B74" s="3" t="s">
        <v>987</v>
      </c>
      <c r="C74" s="3" t="s">
        <v>988</v>
      </c>
      <c r="D74" s="4" t="s">
        <v>989</v>
      </c>
      <c r="E74" s="5">
        <v>8</v>
      </c>
      <c r="F74" s="4" t="s">
        <v>954</v>
      </c>
      <c r="G74" s="3" t="s">
        <v>955</v>
      </c>
      <c r="H74" s="4" t="s">
        <v>855</v>
      </c>
      <c r="I74" s="3" t="s">
        <v>18</v>
      </c>
      <c r="J74" s="4" t="s">
        <v>956</v>
      </c>
      <c r="K74" s="7"/>
      <c r="L74" s="8">
        <v>-3285.27</v>
      </c>
      <c r="M74" s="6"/>
      <c r="N74" s="6"/>
      <c r="O74" s="6"/>
      <c r="P74" s="6"/>
      <c r="Q74" s="6"/>
      <c r="R74" s="6"/>
      <c r="S74" s="6"/>
      <c r="T74" s="6"/>
    </row>
    <row r="75" spans="1:20" ht="12.75" hidden="1" customHeight="1">
      <c r="A75" s="3" t="s">
        <v>931</v>
      </c>
      <c r="B75" s="3" t="s">
        <v>987</v>
      </c>
      <c r="C75" s="3" t="s">
        <v>988</v>
      </c>
      <c r="D75" s="4" t="s">
        <v>989</v>
      </c>
      <c r="E75" s="5">
        <v>9</v>
      </c>
      <c r="F75" s="4" t="s">
        <v>954</v>
      </c>
      <c r="G75" s="3" t="s">
        <v>955</v>
      </c>
      <c r="H75" s="4" t="s">
        <v>855</v>
      </c>
      <c r="I75" s="3" t="s">
        <v>17</v>
      </c>
      <c r="J75" s="4" t="s">
        <v>956</v>
      </c>
      <c r="K75" s="7"/>
      <c r="L75" s="8">
        <v>-51621.97</v>
      </c>
      <c r="M75" s="6"/>
      <c r="N75" s="6"/>
      <c r="O75" s="6"/>
      <c r="P75" s="6"/>
      <c r="Q75" s="6"/>
      <c r="R75" s="6"/>
      <c r="S75" s="6"/>
      <c r="T75" s="6"/>
    </row>
    <row r="76" spans="1:20" ht="12.75" hidden="1" customHeight="1">
      <c r="A76" s="3" t="s">
        <v>931</v>
      </c>
      <c r="B76" s="3" t="s">
        <v>987</v>
      </c>
      <c r="C76" s="3" t="s">
        <v>988</v>
      </c>
      <c r="D76" s="4" t="s">
        <v>989</v>
      </c>
      <c r="E76" s="5">
        <v>10</v>
      </c>
      <c r="F76" s="4" t="s">
        <v>954</v>
      </c>
      <c r="G76" s="3" t="s">
        <v>955</v>
      </c>
      <c r="H76" s="4" t="s">
        <v>855</v>
      </c>
      <c r="I76" s="3" t="s">
        <v>6</v>
      </c>
      <c r="J76" s="4" t="s">
        <v>956</v>
      </c>
      <c r="K76" s="7"/>
      <c r="L76" s="8">
        <v>213812.51</v>
      </c>
      <c r="M76" s="6"/>
      <c r="N76" s="6"/>
      <c r="O76" s="6"/>
      <c r="P76" s="6"/>
      <c r="Q76" s="6"/>
      <c r="R76" s="6"/>
      <c r="S76" s="6"/>
      <c r="T76" s="6"/>
    </row>
    <row r="77" spans="1:20" ht="12.75" hidden="1" customHeight="1">
      <c r="A77" s="3" t="s">
        <v>931</v>
      </c>
      <c r="B77" s="3" t="s">
        <v>987</v>
      </c>
      <c r="C77" s="3" t="s">
        <v>988</v>
      </c>
      <c r="D77" s="4" t="s">
        <v>990</v>
      </c>
      <c r="E77" s="5">
        <v>1</v>
      </c>
      <c r="F77" s="4" t="s">
        <v>935</v>
      </c>
      <c r="G77" s="3" t="s">
        <v>936</v>
      </c>
      <c r="H77" s="4" t="s">
        <v>65</v>
      </c>
      <c r="I77" s="3" t="s">
        <v>13</v>
      </c>
      <c r="J77" s="4" t="s">
        <v>937</v>
      </c>
      <c r="K77" s="7"/>
      <c r="L77" s="8">
        <v>-425525</v>
      </c>
      <c r="M77" s="6"/>
      <c r="N77" s="6"/>
      <c r="O77" s="6"/>
      <c r="P77" s="6"/>
      <c r="Q77" s="6"/>
      <c r="R77" s="6"/>
      <c r="S77" s="6"/>
      <c r="T77" s="6"/>
    </row>
    <row r="78" spans="1:20" ht="12.75" hidden="1" customHeight="1">
      <c r="A78" s="3" t="s">
        <v>931</v>
      </c>
      <c r="B78" s="3" t="s">
        <v>987</v>
      </c>
      <c r="C78" s="3" t="s">
        <v>988</v>
      </c>
      <c r="D78" s="4" t="s">
        <v>990</v>
      </c>
      <c r="E78" s="5">
        <v>2</v>
      </c>
      <c r="F78" s="4" t="s">
        <v>935</v>
      </c>
      <c r="G78" s="3" t="s">
        <v>936</v>
      </c>
      <c r="H78" s="4" t="s">
        <v>65</v>
      </c>
      <c r="I78" s="3" t="s">
        <v>4</v>
      </c>
      <c r="J78" s="4" t="s">
        <v>937</v>
      </c>
      <c r="K78" s="7"/>
      <c r="L78" s="8">
        <v>425525</v>
      </c>
      <c r="M78" s="6"/>
      <c r="N78" s="6"/>
      <c r="O78" s="6"/>
      <c r="P78" s="6"/>
      <c r="Q78" s="6"/>
      <c r="R78" s="6"/>
      <c r="S78" s="6"/>
      <c r="T78" s="6"/>
    </row>
    <row r="79" spans="1:20" ht="12.75" hidden="1" customHeight="1">
      <c r="A79" s="3" t="s">
        <v>931</v>
      </c>
      <c r="B79" s="3" t="s">
        <v>987</v>
      </c>
      <c r="C79" s="3" t="s">
        <v>988</v>
      </c>
      <c r="D79" s="4" t="s">
        <v>990</v>
      </c>
      <c r="E79" s="5">
        <v>3</v>
      </c>
      <c r="F79" s="4" t="s">
        <v>939</v>
      </c>
      <c r="G79" s="3" t="s">
        <v>940</v>
      </c>
      <c r="H79" s="4" t="s">
        <v>941</v>
      </c>
      <c r="I79" s="3" t="s">
        <v>12</v>
      </c>
      <c r="J79" s="4" t="s">
        <v>942</v>
      </c>
      <c r="K79" s="7"/>
      <c r="L79" s="8">
        <v>387343.68</v>
      </c>
      <c r="M79" s="6"/>
      <c r="N79" s="6"/>
      <c r="O79" s="6"/>
      <c r="P79" s="6"/>
      <c r="Q79" s="6"/>
      <c r="R79" s="6"/>
      <c r="S79" s="6"/>
      <c r="T79" s="6"/>
    </row>
    <row r="80" spans="1:20" ht="12.75" hidden="1" customHeight="1">
      <c r="A80" s="3" t="s">
        <v>931</v>
      </c>
      <c r="B80" s="3" t="s">
        <v>987</v>
      </c>
      <c r="C80" s="3" t="s">
        <v>988</v>
      </c>
      <c r="D80" s="4" t="s">
        <v>990</v>
      </c>
      <c r="E80" s="5">
        <v>4</v>
      </c>
      <c r="F80" s="4" t="s">
        <v>939</v>
      </c>
      <c r="G80" s="3" t="s">
        <v>940</v>
      </c>
      <c r="H80" s="4" t="s">
        <v>941</v>
      </c>
      <c r="I80" s="3" t="s">
        <v>15</v>
      </c>
      <c r="J80" s="4" t="s">
        <v>942</v>
      </c>
      <c r="K80" s="7"/>
      <c r="L80" s="8">
        <v>-193671.84</v>
      </c>
      <c r="M80" s="6"/>
      <c r="N80" s="6"/>
      <c r="O80" s="6"/>
      <c r="P80" s="6"/>
      <c r="Q80" s="6"/>
      <c r="R80" s="6"/>
      <c r="S80" s="6"/>
      <c r="T80" s="6"/>
    </row>
    <row r="81" spans="1:20" ht="12.75" hidden="1" customHeight="1">
      <c r="A81" s="3" t="s">
        <v>931</v>
      </c>
      <c r="B81" s="3" t="s">
        <v>987</v>
      </c>
      <c r="C81" s="3" t="s">
        <v>988</v>
      </c>
      <c r="D81" s="4" t="s">
        <v>990</v>
      </c>
      <c r="E81" s="5">
        <v>5</v>
      </c>
      <c r="F81" s="4" t="s">
        <v>939</v>
      </c>
      <c r="G81" s="3" t="s">
        <v>940</v>
      </c>
      <c r="H81" s="4" t="s">
        <v>941</v>
      </c>
      <c r="I81" s="3" t="s">
        <v>14</v>
      </c>
      <c r="J81" s="4" t="s">
        <v>942</v>
      </c>
      <c r="K81" s="7"/>
      <c r="L81" s="8">
        <v>-193671.84</v>
      </c>
      <c r="M81" s="6"/>
      <c r="N81" s="6"/>
      <c r="O81" s="6"/>
      <c r="P81" s="6"/>
      <c r="Q81" s="6"/>
      <c r="R81" s="6"/>
      <c r="S81" s="6"/>
      <c r="T81" s="6"/>
    </row>
    <row r="82" spans="1:20" ht="12.75" hidden="1" customHeight="1">
      <c r="A82" s="3" t="s">
        <v>931</v>
      </c>
      <c r="B82" s="3" t="s">
        <v>987</v>
      </c>
      <c r="C82" s="3" t="s">
        <v>988</v>
      </c>
      <c r="D82" s="4" t="s">
        <v>990</v>
      </c>
      <c r="E82" s="5">
        <v>6</v>
      </c>
      <c r="F82" s="4" t="s">
        <v>991</v>
      </c>
      <c r="G82" s="3" t="s">
        <v>992</v>
      </c>
      <c r="H82" s="4" t="s">
        <v>993</v>
      </c>
      <c r="I82" s="3" t="s">
        <v>15</v>
      </c>
      <c r="J82" s="4" t="s">
        <v>937</v>
      </c>
      <c r="K82" s="7"/>
      <c r="L82" s="8">
        <v>-59446.89</v>
      </c>
      <c r="M82" s="6"/>
      <c r="N82" s="6"/>
      <c r="O82" s="6"/>
      <c r="P82" s="6"/>
      <c r="Q82" s="6"/>
      <c r="R82" s="6"/>
      <c r="S82" s="6"/>
      <c r="T82" s="6"/>
    </row>
    <row r="83" spans="1:20" ht="12.75" hidden="1" customHeight="1">
      <c r="A83" s="3" t="s">
        <v>931</v>
      </c>
      <c r="B83" s="3" t="s">
        <v>987</v>
      </c>
      <c r="C83" s="3" t="s">
        <v>988</v>
      </c>
      <c r="D83" s="4" t="s">
        <v>990</v>
      </c>
      <c r="E83" s="5">
        <v>7</v>
      </c>
      <c r="F83" s="4" t="s">
        <v>991</v>
      </c>
      <c r="G83" s="3" t="s">
        <v>992</v>
      </c>
      <c r="H83" s="4" t="s">
        <v>993</v>
      </c>
      <c r="I83" s="3" t="s">
        <v>724</v>
      </c>
      <c r="J83" s="4" t="s">
        <v>994</v>
      </c>
      <c r="K83" s="7"/>
      <c r="L83" s="8">
        <v>59446.89</v>
      </c>
      <c r="M83" s="6"/>
      <c r="N83" s="6"/>
      <c r="O83" s="6"/>
      <c r="P83" s="6"/>
      <c r="Q83" s="6"/>
      <c r="R83" s="6"/>
      <c r="S83" s="6"/>
      <c r="T83" s="6"/>
    </row>
    <row r="84" spans="1:20" ht="12.75" hidden="1" customHeight="1">
      <c r="A84" s="3" t="s">
        <v>931</v>
      </c>
      <c r="B84" s="3" t="s">
        <v>987</v>
      </c>
      <c r="C84" s="3" t="s">
        <v>988</v>
      </c>
      <c r="D84" s="4" t="s">
        <v>990</v>
      </c>
      <c r="E84" s="5">
        <v>8</v>
      </c>
      <c r="F84" s="4" t="s">
        <v>995</v>
      </c>
      <c r="G84" s="3" t="s">
        <v>971</v>
      </c>
      <c r="H84" s="4" t="s">
        <v>855</v>
      </c>
      <c r="I84" s="3" t="s">
        <v>12</v>
      </c>
      <c r="J84" s="4" t="s">
        <v>956</v>
      </c>
      <c r="K84" s="7"/>
      <c r="L84" s="8">
        <v>-10186.780000000001</v>
      </c>
      <c r="M84" s="6"/>
      <c r="N84" s="6"/>
      <c r="O84" s="6"/>
      <c r="P84" s="6"/>
      <c r="Q84" s="6"/>
      <c r="R84" s="6"/>
      <c r="S84" s="6"/>
      <c r="T84" s="6"/>
    </row>
    <row r="85" spans="1:20" ht="12.75" hidden="1" customHeight="1">
      <c r="A85" s="3" t="s">
        <v>931</v>
      </c>
      <c r="B85" s="3" t="s">
        <v>987</v>
      </c>
      <c r="C85" s="3" t="s">
        <v>988</v>
      </c>
      <c r="D85" s="4" t="s">
        <v>990</v>
      </c>
      <c r="E85" s="5">
        <v>9</v>
      </c>
      <c r="F85" s="4" t="s">
        <v>996</v>
      </c>
      <c r="G85" s="3" t="s">
        <v>971</v>
      </c>
      <c r="H85" s="4" t="s">
        <v>855</v>
      </c>
      <c r="I85" s="3" t="s">
        <v>13</v>
      </c>
      <c r="J85" s="4" t="s">
        <v>956</v>
      </c>
      <c r="K85" s="7"/>
      <c r="L85" s="8">
        <v>-5465.36</v>
      </c>
      <c r="M85" s="6"/>
      <c r="N85" s="6"/>
      <c r="O85" s="6"/>
      <c r="P85" s="6"/>
      <c r="Q85" s="6"/>
      <c r="R85" s="6"/>
      <c r="S85" s="6"/>
      <c r="T85" s="6"/>
    </row>
    <row r="86" spans="1:20" ht="12.75" hidden="1" customHeight="1">
      <c r="A86" s="3" t="s">
        <v>931</v>
      </c>
      <c r="B86" s="3" t="s">
        <v>987</v>
      </c>
      <c r="C86" s="3" t="s">
        <v>988</v>
      </c>
      <c r="D86" s="4" t="s">
        <v>990</v>
      </c>
      <c r="E86" s="5">
        <v>10</v>
      </c>
      <c r="F86" s="4" t="s">
        <v>997</v>
      </c>
      <c r="G86" s="3" t="s">
        <v>971</v>
      </c>
      <c r="H86" s="4" t="s">
        <v>855</v>
      </c>
      <c r="I86" s="3" t="s">
        <v>15</v>
      </c>
      <c r="J86" s="4" t="s">
        <v>956</v>
      </c>
      <c r="K86" s="7"/>
      <c r="L86" s="8">
        <v>-1137.08</v>
      </c>
      <c r="M86" s="6"/>
      <c r="N86" s="6"/>
      <c r="O86" s="6"/>
      <c r="P86" s="6"/>
      <c r="Q86" s="6"/>
      <c r="R86" s="6"/>
      <c r="S86" s="6"/>
      <c r="T86" s="6"/>
    </row>
    <row r="87" spans="1:20" ht="12.75" hidden="1" customHeight="1">
      <c r="A87" s="3" t="s">
        <v>931</v>
      </c>
      <c r="B87" s="3" t="s">
        <v>987</v>
      </c>
      <c r="C87" s="3" t="s">
        <v>988</v>
      </c>
      <c r="D87" s="4" t="s">
        <v>990</v>
      </c>
      <c r="E87" s="5">
        <v>11</v>
      </c>
      <c r="F87" s="4" t="s">
        <v>998</v>
      </c>
      <c r="G87" s="3" t="s">
        <v>971</v>
      </c>
      <c r="H87" s="4" t="s">
        <v>855</v>
      </c>
      <c r="I87" s="3" t="s">
        <v>6</v>
      </c>
      <c r="J87" s="4" t="s">
        <v>956</v>
      </c>
      <c r="K87" s="7"/>
      <c r="L87" s="8">
        <v>16789.22</v>
      </c>
      <c r="M87" s="6"/>
      <c r="N87" s="6"/>
      <c r="O87" s="6"/>
      <c r="P87" s="6"/>
      <c r="Q87" s="6"/>
      <c r="R87" s="6"/>
      <c r="S87" s="6"/>
      <c r="T87" s="6"/>
    </row>
    <row r="88" spans="1:20" ht="12.75" hidden="1" customHeight="1">
      <c r="A88" s="3" t="s">
        <v>931</v>
      </c>
      <c r="B88" s="3" t="s">
        <v>987</v>
      </c>
      <c r="C88" s="3" t="s">
        <v>988</v>
      </c>
      <c r="D88" s="4" t="s">
        <v>999</v>
      </c>
      <c r="E88" s="5">
        <v>1</v>
      </c>
      <c r="F88" s="4" t="s">
        <v>959</v>
      </c>
      <c r="G88" s="3" t="s">
        <v>960</v>
      </c>
      <c r="H88" s="4" t="s">
        <v>961</v>
      </c>
      <c r="I88" s="3" t="s">
        <v>14</v>
      </c>
      <c r="J88" s="4" t="s">
        <v>937</v>
      </c>
      <c r="K88" s="7"/>
      <c r="L88" s="8">
        <v>-11627.81</v>
      </c>
      <c r="M88" s="6"/>
      <c r="N88" s="6"/>
      <c r="O88" s="6"/>
      <c r="P88" s="6"/>
      <c r="Q88" s="6"/>
      <c r="R88" s="6"/>
      <c r="S88" s="6"/>
      <c r="T88" s="6"/>
    </row>
    <row r="89" spans="1:20" ht="12.75" hidden="1" customHeight="1">
      <c r="A89" s="3" t="s">
        <v>931</v>
      </c>
      <c r="B89" s="3" t="s">
        <v>987</v>
      </c>
      <c r="C89" s="3" t="s">
        <v>988</v>
      </c>
      <c r="D89" s="4" t="s">
        <v>999</v>
      </c>
      <c r="E89" s="5">
        <v>2</v>
      </c>
      <c r="F89" s="4" t="s">
        <v>959</v>
      </c>
      <c r="G89" s="3" t="s">
        <v>960</v>
      </c>
      <c r="H89" s="4" t="s">
        <v>961</v>
      </c>
      <c r="I89" s="3" t="s">
        <v>724</v>
      </c>
      <c r="J89" s="4" t="s">
        <v>937</v>
      </c>
      <c r="K89" s="7"/>
      <c r="L89" s="8">
        <v>11627.81</v>
      </c>
      <c r="M89" s="6"/>
      <c r="N89" s="6"/>
      <c r="O89" s="6"/>
      <c r="P89" s="6"/>
      <c r="Q89" s="6"/>
      <c r="R89" s="6"/>
      <c r="S89" s="6"/>
      <c r="T89" s="6"/>
    </row>
    <row r="90" spans="1:20" ht="12.75" hidden="1" customHeight="1">
      <c r="A90" s="3" t="s">
        <v>931</v>
      </c>
      <c r="B90" s="3" t="s">
        <v>987</v>
      </c>
      <c r="C90" s="3" t="s">
        <v>988</v>
      </c>
      <c r="D90" s="4" t="s">
        <v>999</v>
      </c>
      <c r="E90" s="5">
        <v>3</v>
      </c>
      <c r="F90" s="4" t="s">
        <v>1000</v>
      </c>
      <c r="G90" s="3" t="s">
        <v>963</v>
      </c>
      <c r="H90" s="4" t="s">
        <v>855</v>
      </c>
      <c r="I90" s="3" t="s">
        <v>14</v>
      </c>
      <c r="J90" s="4" t="s">
        <v>937</v>
      </c>
      <c r="K90" s="7"/>
      <c r="L90" s="8">
        <v>-473008.39</v>
      </c>
      <c r="M90" s="6"/>
      <c r="N90" s="6"/>
      <c r="O90" s="6"/>
      <c r="P90" s="6"/>
      <c r="Q90" s="6"/>
      <c r="R90" s="6"/>
      <c r="S90" s="6"/>
      <c r="T90" s="6"/>
    </row>
    <row r="91" spans="1:20" ht="12.75" hidden="1" customHeight="1">
      <c r="A91" s="3" t="s">
        <v>931</v>
      </c>
      <c r="B91" s="3" t="s">
        <v>987</v>
      </c>
      <c r="C91" s="3" t="s">
        <v>988</v>
      </c>
      <c r="D91" s="4" t="s">
        <v>999</v>
      </c>
      <c r="E91" s="5">
        <v>4</v>
      </c>
      <c r="F91" s="4" t="s">
        <v>1000</v>
      </c>
      <c r="G91" s="3" t="s">
        <v>974</v>
      </c>
      <c r="H91" s="4" t="s">
        <v>69</v>
      </c>
      <c r="I91" s="3" t="s">
        <v>724</v>
      </c>
      <c r="J91" s="4" t="s">
        <v>937</v>
      </c>
      <c r="K91" s="7"/>
      <c r="L91" s="8">
        <v>473008.39</v>
      </c>
      <c r="M91" s="6"/>
      <c r="N91" s="6"/>
      <c r="O91" s="6"/>
      <c r="P91" s="6"/>
      <c r="Q91" s="6"/>
      <c r="R91" s="6"/>
      <c r="S91" s="6"/>
      <c r="T91" s="6"/>
    </row>
    <row r="92" spans="1:20" ht="12.75" hidden="1" customHeight="1">
      <c r="A92" s="3" t="s">
        <v>931</v>
      </c>
      <c r="B92" s="3" t="s">
        <v>987</v>
      </c>
      <c r="C92" s="3" t="s">
        <v>988</v>
      </c>
      <c r="D92" s="4" t="s">
        <v>999</v>
      </c>
      <c r="E92" s="5">
        <v>5</v>
      </c>
      <c r="F92" s="4" t="s">
        <v>1001</v>
      </c>
      <c r="G92" s="3" t="s">
        <v>963</v>
      </c>
      <c r="H92" s="4" t="s">
        <v>855</v>
      </c>
      <c r="I92" s="3" t="s">
        <v>14</v>
      </c>
      <c r="J92" s="4" t="s">
        <v>937</v>
      </c>
      <c r="K92" s="7"/>
      <c r="L92" s="8">
        <v>-94339.62</v>
      </c>
      <c r="M92" s="6"/>
      <c r="N92" s="6"/>
      <c r="O92" s="6"/>
      <c r="P92" s="6"/>
      <c r="Q92" s="6"/>
      <c r="R92" s="6"/>
      <c r="S92" s="6"/>
      <c r="T92" s="6"/>
    </row>
    <row r="93" spans="1:20" ht="12.75" hidden="1" customHeight="1">
      <c r="A93" s="3" t="s">
        <v>931</v>
      </c>
      <c r="B93" s="3" t="s">
        <v>987</v>
      </c>
      <c r="C93" s="3" t="s">
        <v>988</v>
      </c>
      <c r="D93" s="4" t="s">
        <v>999</v>
      </c>
      <c r="E93" s="5">
        <v>6</v>
      </c>
      <c r="F93" s="4" t="s">
        <v>1001</v>
      </c>
      <c r="G93" s="3" t="s">
        <v>963</v>
      </c>
      <c r="H93" s="4" t="s">
        <v>855</v>
      </c>
      <c r="I93" s="3" t="s">
        <v>15</v>
      </c>
      <c r="J93" s="4" t="s">
        <v>937</v>
      </c>
      <c r="K93" s="7"/>
      <c r="L93" s="8">
        <v>94339.62</v>
      </c>
      <c r="M93" s="6"/>
      <c r="N93" s="6"/>
      <c r="O93" s="6"/>
      <c r="P93" s="6"/>
      <c r="Q93" s="6"/>
      <c r="R93" s="6"/>
      <c r="S93" s="6"/>
      <c r="T93" s="6"/>
    </row>
    <row r="94" spans="1:20" ht="12.75" hidden="1" customHeight="1">
      <c r="A94" s="3" t="s">
        <v>931</v>
      </c>
      <c r="B94" s="3" t="s">
        <v>987</v>
      </c>
      <c r="C94" s="3" t="s">
        <v>988</v>
      </c>
      <c r="D94" s="4" t="s">
        <v>999</v>
      </c>
      <c r="E94" s="5">
        <v>7</v>
      </c>
      <c r="F94" s="4" t="s">
        <v>965</v>
      </c>
      <c r="G94" s="3" t="s">
        <v>960</v>
      </c>
      <c r="H94" s="4" t="s">
        <v>961</v>
      </c>
      <c r="I94" s="3" t="s">
        <v>14</v>
      </c>
      <c r="J94" s="4" t="s">
        <v>937</v>
      </c>
      <c r="K94" s="7"/>
      <c r="L94" s="8">
        <v>-35127.980000000003</v>
      </c>
      <c r="M94" s="6"/>
      <c r="N94" s="6"/>
      <c r="O94" s="6"/>
      <c r="P94" s="6"/>
      <c r="Q94" s="6"/>
      <c r="R94" s="6"/>
      <c r="S94" s="6"/>
      <c r="T94" s="6"/>
    </row>
    <row r="95" spans="1:20" ht="12.75" hidden="1" customHeight="1">
      <c r="A95" s="3" t="s">
        <v>931</v>
      </c>
      <c r="B95" s="3" t="s">
        <v>987</v>
      </c>
      <c r="C95" s="3" t="s">
        <v>988</v>
      </c>
      <c r="D95" s="4" t="s">
        <v>999</v>
      </c>
      <c r="E95" s="5">
        <v>8</v>
      </c>
      <c r="F95" s="4" t="s">
        <v>965</v>
      </c>
      <c r="G95" s="3" t="s">
        <v>960</v>
      </c>
      <c r="H95" s="4" t="s">
        <v>961</v>
      </c>
      <c r="I95" s="3" t="s">
        <v>15</v>
      </c>
      <c r="J95" s="4" t="s">
        <v>937</v>
      </c>
      <c r="K95" s="7"/>
      <c r="L95" s="8">
        <v>35127.980000000003</v>
      </c>
      <c r="M95" s="6"/>
      <c r="N95" s="6"/>
      <c r="O95" s="6"/>
      <c r="P95" s="6"/>
      <c r="Q95" s="6"/>
      <c r="R95" s="6"/>
      <c r="S95" s="6"/>
      <c r="T95" s="6"/>
    </row>
    <row r="96" spans="1:20" ht="12.75" hidden="1" customHeight="1">
      <c r="A96" s="3" t="s">
        <v>931</v>
      </c>
      <c r="B96" s="3" t="s">
        <v>987</v>
      </c>
      <c r="C96" s="3" t="s">
        <v>988</v>
      </c>
      <c r="D96" s="4" t="s">
        <v>999</v>
      </c>
      <c r="E96" s="5">
        <v>9</v>
      </c>
      <c r="F96" s="4" t="s">
        <v>966</v>
      </c>
      <c r="G96" s="3" t="s">
        <v>960</v>
      </c>
      <c r="H96" s="4" t="s">
        <v>961</v>
      </c>
      <c r="I96" s="3" t="s">
        <v>14</v>
      </c>
      <c r="J96" s="4" t="s">
        <v>937</v>
      </c>
      <c r="K96" s="7"/>
      <c r="L96" s="8">
        <v>-3570.86</v>
      </c>
      <c r="M96" s="6"/>
      <c r="N96" s="6"/>
      <c r="O96" s="6"/>
      <c r="P96" s="6"/>
      <c r="Q96" s="6"/>
      <c r="R96" s="6"/>
      <c r="S96" s="6"/>
      <c r="T96" s="6"/>
    </row>
    <row r="97" spans="1:20" ht="12.75" hidden="1" customHeight="1">
      <c r="A97" s="3" t="s">
        <v>931</v>
      </c>
      <c r="B97" s="3" t="s">
        <v>987</v>
      </c>
      <c r="C97" s="3" t="s">
        <v>988</v>
      </c>
      <c r="D97" s="4" t="s">
        <v>999</v>
      </c>
      <c r="E97" s="5">
        <v>10</v>
      </c>
      <c r="F97" s="4" t="s">
        <v>966</v>
      </c>
      <c r="G97" s="3" t="s">
        <v>960</v>
      </c>
      <c r="H97" s="4" t="s">
        <v>961</v>
      </c>
      <c r="I97" s="3" t="s">
        <v>15</v>
      </c>
      <c r="J97" s="4" t="s">
        <v>937</v>
      </c>
      <c r="K97" s="7"/>
      <c r="L97" s="8">
        <v>3570.86</v>
      </c>
      <c r="M97" s="6"/>
      <c r="N97" s="6"/>
      <c r="O97" s="6"/>
      <c r="P97" s="6"/>
      <c r="Q97" s="6"/>
      <c r="R97" s="6"/>
      <c r="S97" s="6"/>
      <c r="T97" s="6"/>
    </row>
    <row r="98" spans="1:20" ht="12.75" hidden="1" customHeight="1">
      <c r="A98" s="3" t="s">
        <v>931</v>
      </c>
      <c r="B98" s="3" t="s">
        <v>987</v>
      </c>
      <c r="C98" s="3" t="s">
        <v>988</v>
      </c>
      <c r="D98" s="4" t="s">
        <v>999</v>
      </c>
      <c r="E98" s="5">
        <v>11</v>
      </c>
      <c r="F98" s="4" t="s">
        <v>967</v>
      </c>
      <c r="G98" s="3" t="s">
        <v>960</v>
      </c>
      <c r="H98" s="4" t="s">
        <v>961</v>
      </c>
      <c r="I98" s="3" t="s">
        <v>14</v>
      </c>
      <c r="J98" s="4" t="s">
        <v>937</v>
      </c>
      <c r="K98" s="7"/>
      <c r="L98" s="8">
        <v>-4241.28</v>
      </c>
      <c r="M98" s="6"/>
      <c r="N98" s="6"/>
      <c r="O98" s="6"/>
      <c r="P98" s="6"/>
      <c r="Q98" s="6"/>
      <c r="R98" s="6"/>
      <c r="S98" s="6"/>
      <c r="T98" s="6"/>
    </row>
    <row r="99" spans="1:20" ht="12.75" hidden="1" customHeight="1">
      <c r="A99" s="3" t="s">
        <v>931</v>
      </c>
      <c r="B99" s="3" t="s">
        <v>987</v>
      </c>
      <c r="C99" s="3" t="s">
        <v>988</v>
      </c>
      <c r="D99" s="4" t="s">
        <v>999</v>
      </c>
      <c r="E99" s="5">
        <v>12</v>
      </c>
      <c r="F99" s="4" t="s">
        <v>967</v>
      </c>
      <c r="G99" s="3" t="s">
        <v>960</v>
      </c>
      <c r="H99" s="4" t="s">
        <v>961</v>
      </c>
      <c r="I99" s="3" t="s">
        <v>15</v>
      </c>
      <c r="J99" s="4" t="s">
        <v>937</v>
      </c>
      <c r="K99" s="7"/>
      <c r="L99" s="8">
        <v>4241.28</v>
      </c>
      <c r="M99" s="6"/>
      <c r="N99" s="6"/>
      <c r="O99" s="6"/>
      <c r="P99" s="6"/>
      <c r="Q99" s="6"/>
      <c r="R99" s="6"/>
      <c r="S99" s="6"/>
      <c r="T99" s="6"/>
    </row>
    <row r="100" spans="1:20" ht="12.75" hidden="1" customHeight="1">
      <c r="A100" s="3" t="s">
        <v>931</v>
      </c>
      <c r="B100" s="3" t="s">
        <v>987</v>
      </c>
      <c r="C100" s="3" t="s">
        <v>988</v>
      </c>
      <c r="D100" s="4" t="s">
        <v>999</v>
      </c>
      <c r="E100" s="5">
        <v>13</v>
      </c>
      <c r="F100" s="4" t="s">
        <v>970</v>
      </c>
      <c r="G100" s="3" t="s">
        <v>963</v>
      </c>
      <c r="H100" s="4" t="s">
        <v>855</v>
      </c>
      <c r="I100" s="3" t="s">
        <v>14</v>
      </c>
      <c r="J100" s="4" t="s">
        <v>937</v>
      </c>
      <c r="K100" s="7"/>
      <c r="L100" s="8">
        <v>-109094.21</v>
      </c>
      <c r="M100" s="6"/>
      <c r="N100" s="6"/>
      <c r="O100" s="6"/>
      <c r="P100" s="6"/>
      <c r="Q100" s="6"/>
      <c r="R100" s="6"/>
      <c r="S100" s="6"/>
      <c r="T100" s="6"/>
    </row>
    <row r="101" spans="1:20" ht="12.75" hidden="1" customHeight="1">
      <c r="A101" s="3" t="s">
        <v>931</v>
      </c>
      <c r="B101" s="3" t="s">
        <v>987</v>
      </c>
      <c r="C101" s="3" t="s">
        <v>988</v>
      </c>
      <c r="D101" s="4" t="s">
        <v>999</v>
      </c>
      <c r="E101" s="5">
        <v>14</v>
      </c>
      <c r="F101" s="4" t="s">
        <v>970</v>
      </c>
      <c r="G101" s="3" t="s">
        <v>963</v>
      </c>
      <c r="H101" s="4" t="s">
        <v>855</v>
      </c>
      <c r="I101" s="3" t="s">
        <v>15</v>
      </c>
      <c r="J101" s="4" t="s">
        <v>937</v>
      </c>
      <c r="K101" s="7"/>
      <c r="L101" s="8">
        <v>109094.21</v>
      </c>
      <c r="M101" s="6"/>
      <c r="N101" s="6"/>
      <c r="O101" s="6"/>
      <c r="P101" s="6"/>
      <c r="Q101" s="6"/>
      <c r="R101" s="6"/>
      <c r="S101" s="6"/>
      <c r="T101" s="6"/>
    </row>
    <row r="102" spans="1:20" ht="12.75" hidden="1" customHeight="1">
      <c r="A102" s="3" t="s">
        <v>931</v>
      </c>
      <c r="B102" s="3" t="s">
        <v>987</v>
      </c>
      <c r="C102" s="3" t="s">
        <v>988</v>
      </c>
      <c r="D102" s="4" t="s">
        <v>999</v>
      </c>
      <c r="E102" s="5">
        <v>15</v>
      </c>
      <c r="F102" s="4" t="s">
        <v>1002</v>
      </c>
      <c r="G102" s="3" t="s">
        <v>1003</v>
      </c>
      <c r="H102" s="4" t="s">
        <v>130</v>
      </c>
      <c r="I102" s="3" t="s">
        <v>6</v>
      </c>
      <c r="J102" s="4" t="s">
        <v>937</v>
      </c>
      <c r="K102" s="8">
        <v>-98618.51</v>
      </c>
      <c r="L102" s="7"/>
      <c r="M102" s="6"/>
      <c r="N102" s="6"/>
      <c r="O102" s="6"/>
      <c r="P102" s="6"/>
      <c r="Q102" s="6"/>
      <c r="R102" s="6"/>
      <c r="S102" s="6"/>
      <c r="T102" s="6"/>
    </row>
    <row r="103" spans="1:20" ht="12.75" hidden="1" customHeight="1">
      <c r="A103" s="3" t="s">
        <v>931</v>
      </c>
      <c r="B103" s="3" t="s">
        <v>987</v>
      </c>
      <c r="C103" s="3" t="s">
        <v>988</v>
      </c>
      <c r="D103" s="4" t="s">
        <v>999</v>
      </c>
      <c r="E103" s="5">
        <v>16</v>
      </c>
      <c r="F103" s="4" t="s">
        <v>1004</v>
      </c>
      <c r="G103" s="3" t="s">
        <v>1003</v>
      </c>
      <c r="H103" s="4" t="s">
        <v>130</v>
      </c>
      <c r="I103" s="3" t="s">
        <v>724</v>
      </c>
      <c r="J103" s="4" t="s">
        <v>937</v>
      </c>
      <c r="K103" s="8">
        <v>98618.51</v>
      </c>
      <c r="L103" s="7"/>
      <c r="M103" s="6"/>
      <c r="N103" s="6"/>
      <c r="O103" s="6"/>
      <c r="P103" s="6"/>
      <c r="Q103" s="6"/>
      <c r="R103" s="6"/>
      <c r="S103" s="6"/>
      <c r="T103" s="6"/>
    </row>
    <row r="104" spans="1:20" ht="12.75" hidden="1" customHeight="1">
      <c r="A104" s="3" t="s">
        <v>931</v>
      </c>
      <c r="B104" s="3" t="s">
        <v>987</v>
      </c>
      <c r="C104" s="3" t="s">
        <v>988</v>
      </c>
      <c r="D104" s="4" t="s">
        <v>999</v>
      </c>
      <c r="E104" s="5">
        <v>17</v>
      </c>
      <c r="F104" s="4" t="s">
        <v>977</v>
      </c>
      <c r="G104" s="3" t="s">
        <v>940</v>
      </c>
      <c r="H104" s="4" t="s">
        <v>941</v>
      </c>
      <c r="I104" s="3" t="s">
        <v>14</v>
      </c>
      <c r="J104" s="4" t="s">
        <v>942</v>
      </c>
      <c r="K104" s="7"/>
      <c r="L104" s="8">
        <v>-402284.09</v>
      </c>
      <c r="M104" s="6"/>
      <c r="N104" s="6"/>
      <c r="O104" s="6"/>
      <c r="P104" s="6"/>
      <c r="Q104" s="6"/>
      <c r="R104" s="6"/>
      <c r="S104" s="6"/>
      <c r="T104" s="6"/>
    </row>
    <row r="105" spans="1:20" ht="12.75" hidden="1" customHeight="1">
      <c r="A105" s="3" t="s">
        <v>931</v>
      </c>
      <c r="B105" s="3" t="s">
        <v>987</v>
      </c>
      <c r="C105" s="3" t="s">
        <v>988</v>
      </c>
      <c r="D105" s="4" t="s">
        <v>999</v>
      </c>
      <c r="E105" s="5">
        <v>18</v>
      </c>
      <c r="F105" s="4" t="s">
        <v>977</v>
      </c>
      <c r="G105" s="3" t="s">
        <v>940</v>
      </c>
      <c r="H105" s="4" t="s">
        <v>941</v>
      </c>
      <c r="I105" s="3" t="s">
        <v>15</v>
      </c>
      <c r="J105" s="4" t="s">
        <v>942</v>
      </c>
      <c r="K105" s="7"/>
      <c r="L105" s="8">
        <v>402284.09</v>
      </c>
      <c r="M105" s="6"/>
      <c r="N105" s="6"/>
      <c r="O105" s="6"/>
      <c r="P105" s="6"/>
      <c r="Q105" s="6"/>
      <c r="R105" s="6"/>
      <c r="S105" s="6"/>
      <c r="T105" s="6"/>
    </row>
    <row r="106" spans="1:20" ht="12.75" hidden="1" customHeight="1">
      <c r="A106" s="3" t="s">
        <v>931</v>
      </c>
      <c r="B106" s="3" t="s">
        <v>987</v>
      </c>
      <c r="C106" s="3" t="s">
        <v>988</v>
      </c>
      <c r="D106" s="4" t="s">
        <v>999</v>
      </c>
      <c r="E106" s="5">
        <v>19</v>
      </c>
      <c r="F106" s="4" t="s">
        <v>1005</v>
      </c>
      <c r="G106" s="3" t="s">
        <v>963</v>
      </c>
      <c r="H106" s="4" t="s">
        <v>855</v>
      </c>
      <c r="I106" s="3" t="s">
        <v>9</v>
      </c>
      <c r="J106" s="4" t="s">
        <v>956</v>
      </c>
      <c r="K106" s="7"/>
      <c r="L106" s="8">
        <v>-19400</v>
      </c>
      <c r="M106" s="6"/>
      <c r="N106" s="6"/>
      <c r="O106" s="6"/>
      <c r="P106" s="6"/>
      <c r="Q106" s="6"/>
      <c r="R106" s="6"/>
      <c r="S106" s="6"/>
      <c r="T106" s="6"/>
    </row>
    <row r="107" spans="1:20" ht="12.75" hidden="1" customHeight="1">
      <c r="A107" s="3" t="s">
        <v>931</v>
      </c>
      <c r="B107" s="3" t="s">
        <v>987</v>
      </c>
      <c r="C107" s="3" t="s">
        <v>988</v>
      </c>
      <c r="D107" s="4" t="s">
        <v>999</v>
      </c>
      <c r="E107" s="5">
        <v>20</v>
      </c>
      <c r="F107" s="4" t="s">
        <v>1006</v>
      </c>
      <c r="G107" s="3" t="s">
        <v>963</v>
      </c>
      <c r="H107" s="4" t="s">
        <v>855</v>
      </c>
      <c r="I107" s="3" t="s">
        <v>8</v>
      </c>
      <c r="J107" s="4" t="s">
        <v>956</v>
      </c>
      <c r="K107" s="7"/>
      <c r="L107" s="8">
        <v>-540000</v>
      </c>
      <c r="M107" s="6"/>
      <c r="N107" s="6"/>
      <c r="O107" s="6"/>
      <c r="P107" s="6"/>
      <c r="Q107" s="6"/>
      <c r="R107" s="6"/>
      <c r="S107" s="6"/>
      <c r="T107" s="6"/>
    </row>
    <row r="108" spans="1:20" ht="12.75" hidden="1" customHeight="1">
      <c r="A108" s="3" t="s">
        <v>931</v>
      </c>
      <c r="B108" s="3" t="s">
        <v>987</v>
      </c>
      <c r="C108" s="3" t="s">
        <v>988</v>
      </c>
      <c r="D108" s="4" t="s">
        <v>999</v>
      </c>
      <c r="E108" s="5">
        <v>21</v>
      </c>
      <c r="F108" s="4" t="s">
        <v>1007</v>
      </c>
      <c r="G108" s="3" t="s">
        <v>963</v>
      </c>
      <c r="H108" s="4" t="s">
        <v>855</v>
      </c>
      <c r="I108" s="3" t="s">
        <v>14</v>
      </c>
      <c r="J108" s="4" t="s">
        <v>956</v>
      </c>
      <c r="K108" s="7"/>
      <c r="L108" s="8">
        <v>-75100</v>
      </c>
      <c r="M108" s="6"/>
      <c r="N108" s="6"/>
      <c r="O108" s="6"/>
      <c r="P108" s="6"/>
      <c r="Q108" s="6"/>
      <c r="R108" s="6"/>
      <c r="S108" s="6"/>
      <c r="T108" s="6"/>
    </row>
    <row r="109" spans="1:20" ht="12.75" hidden="1" customHeight="1">
      <c r="A109" s="3" t="s">
        <v>931</v>
      </c>
      <c r="B109" s="3" t="s">
        <v>987</v>
      </c>
      <c r="C109" s="3" t="s">
        <v>988</v>
      </c>
      <c r="D109" s="4" t="s">
        <v>999</v>
      </c>
      <c r="E109" s="5">
        <v>22</v>
      </c>
      <c r="F109" s="4" t="s">
        <v>1008</v>
      </c>
      <c r="G109" s="3" t="s">
        <v>963</v>
      </c>
      <c r="H109" s="4" t="s">
        <v>855</v>
      </c>
      <c r="I109" s="3" t="s">
        <v>6</v>
      </c>
      <c r="J109" s="4" t="s">
        <v>956</v>
      </c>
      <c r="K109" s="7"/>
      <c r="L109" s="8">
        <v>634500</v>
      </c>
      <c r="M109" s="6"/>
      <c r="N109" s="6"/>
      <c r="O109" s="6"/>
      <c r="P109" s="6"/>
      <c r="Q109" s="6"/>
      <c r="R109" s="6"/>
      <c r="S109" s="6"/>
      <c r="T109" s="6"/>
    </row>
    <row r="110" spans="1:20" ht="12.75" hidden="1" customHeight="1">
      <c r="A110" s="3" t="s">
        <v>931</v>
      </c>
      <c r="B110" s="3" t="s">
        <v>987</v>
      </c>
      <c r="C110" s="3" t="s">
        <v>988</v>
      </c>
      <c r="D110" s="4" t="s">
        <v>1009</v>
      </c>
      <c r="E110" s="5">
        <v>1</v>
      </c>
      <c r="F110" s="4" t="s">
        <v>1010</v>
      </c>
      <c r="G110" s="3" t="s">
        <v>1011</v>
      </c>
      <c r="H110" s="4" t="s">
        <v>1012</v>
      </c>
      <c r="I110" s="3" t="s">
        <v>724</v>
      </c>
      <c r="J110" s="4" t="s">
        <v>1013</v>
      </c>
      <c r="K110" s="8">
        <v>-5683666.6600000001</v>
      </c>
      <c r="L110" s="7"/>
      <c r="M110" s="6"/>
      <c r="N110" s="6"/>
      <c r="O110" s="6"/>
      <c r="P110" s="6"/>
      <c r="Q110" s="6"/>
      <c r="R110" s="6"/>
      <c r="S110" s="6"/>
      <c r="T110" s="6"/>
    </row>
    <row r="111" spans="1:20" ht="12.75" hidden="1" customHeight="1">
      <c r="A111" s="3" t="s">
        <v>931</v>
      </c>
      <c r="B111" s="3" t="s">
        <v>987</v>
      </c>
      <c r="C111" s="3" t="s">
        <v>988</v>
      </c>
      <c r="D111" s="4" t="s">
        <v>1009</v>
      </c>
      <c r="E111" s="5">
        <v>2</v>
      </c>
      <c r="F111" s="4" t="s">
        <v>1010</v>
      </c>
      <c r="G111" s="3" t="s">
        <v>1011</v>
      </c>
      <c r="H111" s="4" t="s">
        <v>1012</v>
      </c>
      <c r="I111" s="3" t="s">
        <v>1110</v>
      </c>
      <c r="J111" s="4" t="s">
        <v>1013</v>
      </c>
      <c r="K111" s="8">
        <v>5683666.6600000001</v>
      </c>
      <c r="L111" s="7"/>
      <c r="M111" s="6"/>
      <c r="N111" s="6"/>
      <c r="O111" s="6"/>
      <c r="P111" s="6"/>
      <c r="Q111" s="6"/>
      <c r="R111" s="6"/>
      <c r="S111" s="6"/>
      <c r="T111" s="6"/>
    </row>
    <row r="112" spans="1:20" ht="12.75" hidden="1" customHeight="1">
      <c r="A112" s="3" t="s">
        <v>931</v>
      </c>
      <c r="B112" s="3" t="s">
        <v>987</v>
      </c>
      <c r="C112" s="3" t="s">
        <v>988</v>
      </c>
      <c r="D112" s="4" t="s">
        <v>1009</v>
      </c>
      <c r="E112" s="5">
        <v>3</v>
      </c>
      <c r="F112" s="4" t="s">
        <v>1014</v>
      </c>
      <c r="G112" s="3" t="s">
        <v>974</v>
      </c>
      <c r="H112" s="4" t="s">
        <v>69</v>
      </c>
      <c r="I112" s="3" t="s">
        <v>724</v>
      </c>
      <c r="J112" s="4" t="s">
        <v>1015</v>
      </c>
      <c r="K112" s="7"/>
      <c r="L112" s="8">
        <v>101174.89</v>
      </c>
      <c r="M112" s="6"/>
      <c r="N112" s="6"/>
      <c r="O112" s="6"/>
      <c r="P112" s="6"/>
      <c r="Q112" s="6"/>
      <c r="R112" s="6"/>
      <c r="S112" s="6"/>
      <c r="T112" s="6"/>
    </row>
    <row r="113" spans="1:20" ht="12.75" hidden="1" customHeight="1">
      <c r="A113" s="3" t="s">
        <v>931</v>
      </c>
      <c r="B113" s="3" t="s">
        <v>987</v>
      </c>
      <c r="C113" s="3" t="s">
        <v>988</v>
      </c>
      <c r="D113" s="4" t="s">
        <v>1009</v>
      </c>
      <c r="E113" s="5">
        <v>4</v>
      </c>
      <c r="F113" s="4" t="s">
        <v>1014</v>
      </c>
      <c r="G113" s="3" t="s">
        <v>974</v>
      </c>
      <c r="H113" s="4" t="s">
        <v>69</v>
      </c>
      <c r="I113" s="3" t="s">
        <v>1110</v>
      </c>
      <c r="J113" s="4" t="s">
        <v>1015</v>
      </c>
      <c r="K113" s="7"/>
      <c r="L113" s="8">
        <v>-101174.89</v>
      </c>
      <c r="M113" s="6"/>
      <c r="N113" s="6"/>
      <c r="O113" s="6"/>
      <c r="P113" s="6"/>
      <c r="Q113" s="6"/>
      <c r="R113" s="6"/>
      <c r="S113" s="6"/>
      <c r="T113" s="6"/>
    </row>
    <row r="114" spans="1:20" ht="12.75" hidden="1" customHeight="1">
      <c r="A114" s="3" t="s">
        <v>931</v>
      </c>
      <c r="B114" s="3" t="s">
        <v>987</v>
      </c>
      <c r="C114" s="3" t="s">
        <v>988</v>
      </c>
      <c r="D114" s="4" t="s">
        <v>1009</v>
      </c>
      <c r="E114" s="5">
        <v>5</v>
      </c>
      <c r="F114" s="4" t="s">
        <v>1016</v>
      </c>
      <c r="G114" s="3" t="s">
        <v>1017</v>
      </c>
      <c r="H114" s="4" t="s">
        <v>153</v>
      </c>
      <c r="I114" s="3" t="s">
        <v>724</v>
      </c>
      <c r="J114" s="4" t="s">
        <v>1018</v>
      </c>
      <c r="K114" s="8">
        <v>-21861.360000000001</v>
      </c>
      <c r="L114" s="7"/>
      <c r="M114" s="6"/>
      <c r="N114" s="6"/>
      <c r="O114" s="6"/>
      <c r="P114" s="6"/>
      <c r="Q114" s="6"/>
      <c r="R114" s="6"/>
      <c r="S114" s="6"/>
      <c r="T114" s="6"/>
    </row>
    <row r="115" spans="1:20" ht="12.75" hidden="1" customHeight="1">
      <c r="A115" s="3" t="s">
        <v>931</v>
      </c>
      <c r="B115" s="3" t="s">
        <v>987</v>
      </c>
      <c r="C115" s="3" t="s">
        <v>988</v>
      </c>
      <c r="D115" s="4" t="s">
        <v>1009</v>
      </c>
      <c r="E115" s="5">
        <v>6</v>
      </c>
      <c r="F115" s="4" t="s">
        <v>1016</v>
      </c>
      <c r="G115" s="3" t="s">
        <v>1017</v>
      </c>
      <c r="H115" s="4" t="s">
        <v>153</v>
      </c>
      <c r="I115" s="3" t="s">
        <v>28</v>
      </c>
      <c r="J115" s="4" t="s">
        <v>1018</v>
      </c>
      <c r="K115" s="8">
        <v>21861.360000000001</v>
      </c>
      <c r="L115" s="7"/>
      <c r="M115" s="6"/>
      <c r="N115" s="6"/>
      <c r="O115" s="6"/>
      <c r="P115" s="6"/>
      <c r="Q115" s="6"/>
      <c r="R115" s="6"/>
      <c r="S115" s="6"/>
      <c r="T115" s="6"/>
    </row>
    <row r="116" spans="1:20" ht="12.75" hidden="1" customHeight="1">
      <c r="A116" s="3" t="s">
        <v>931</v>
      </c>
      <c r="B116" s="3" t="s">
        <v>987</v>
      </c>
      <c r="C116" s="3" t="s">
        <v>988</v>
      </c>
      <c r="D116" s="4" t="s">
        <v>1009</v>
      </c>
      <c r="E116" s="5">
        <v>7</v>
      </c>
      <c r="F116" s="4" t="s">
        <v>1019</v>
      </c>
      <c r="G116" s="3" t="s">
        <v>1020</v>
      </c>
      <c r="H116" s="4" t="s">
        <v>151</v>
      </c>
      <c r="I116" s="3" t="s">
        <v>724</v>
      </c>
      <c r="J116" s="4" t="s">
        <v>937</v>
      </c>
      <c r="K116" s="8">
        <v>1666666.67</v>
      </c>
      <c r="L116" s="7"/>
      <c r="M116" s="6"/>
      <c r="N116" s="6"/>
      <c r="O116" s="6"/>
      <c r="P116" s="6"/>
      <c r="Q116" s="6"/>
      <c r="R116" s="6"/>
      <c r="S116" s="6"/>
      <c r="T116" s="6"/>
    </row>
    <row r="117" spans="1:20" ht="12.75" hidden="1" customHeight="1">
      <c r="A117" s="3" t="s">
        <v>931</v>
      </c>
      <c r="B117" s="3" t="s">
        <v>987</v>
      </c>
      <c r="C117" s="3" t="s">
        <v>988</v>
      </c>
      <c r="D117" s="4" t="s">
        <v>1009</v>
      </c>
      <c r="E117" s="5">
        <v>8</v>
      </c>
      <c r="F117" s="4" t="s">
        <v>1019</v>
      </c>
      <c r="G117" s="3" t="s">
        <v>1020</v>
      </c>
      <c r="H117" s="4" t="s">
        <v>151</v>
      </c>
      <c r="I117" s="3" t="s">
        <v>1110</v>
      </c>
      <c r="J117" s="4" t="s">
        <v>937</v>
      </c>
      <c r="K117" s="8">
        <v>-1666666.67</v>
      </c>
      <c r="L117" s="7"/>
      <c r="M117" s="6"/>
      <c r="N117" s="6"/>
      <c r="O117" s="6"/>
      <c r="P117" s="6"/>
      <c r="Q117" s="6"/>
      <c r="R117" s="6"/>
      <c r="S117" s="6"/>
      <c r="T117" s="6"/>
    </row>
    <row r="118" spans="1:20" ht="12.75" hidden="1" customHeight="1">
      <c r="A118" s="3" t="s">
        <v>931</v>
      </c>
      <c r="B118" s="3" t="s">
        <v>987</v>
      </c>
      <c r="C118" s="3" t="s">
        <v>988</v>
      </c>
      <c r="D118" s="4"/>
      <c r="E118" s="5"/>
      <c r="F118" s="4" t="s">
        <v>985</v>
      </c>
      <c r="G118" s="3"/>
      <c r="H118" s="4"/>
      <c r="I118" s="3"/>
      <c r="J118" s="4"/>
      <c r="K118" s="7"/>
      <c r="L118" s="7"/>
      <c r="M118" s="6"/>
      <c r="N118" s="6"/>
      <c r="O118" s="6"/>
      <c r="P118" s="6"/>
      <c r="Q118" s="6"/>
      <c r="R118" s="6"/>
      <c r="S118" s="6"/>
      <c r="T118" s="6"/>
    </row>
    <row r="119" spans="1:20" ht="12.75" hidden="1" customHeight="1">
      <c r="A119" s="3" t="s">
        <v>931</v>
      </c>
      <c r="B119" s="3" t="s">
        <v>987</v>
      </c>
      <c r="C119" s="3"/>
      <c r="D119" s="4"/>
      <c r="E119" s="5"/>
      <c r="F119" s="4" t="s">
        <v>986</v>
      </c>
      <c r="G119" s="3"/>
      <c r="H119" s="4"/>
      <c r="I119" s="3"/>
      <c r="J119" s="4"/>
      <c r="K119" s="7"/>
      <c r="L119" s="7"/>
      <c r="M119" s="6"/>
      <c r="N119" s="6"/>
      <c r="O119" s="6"/>
      <c r="P119" s="6"/>
      <c r="Q119" s="6"/>
      <c r="R119" s="6"/>
      <c r="S119" s="6"/>
      <c r="T119" s="6"/>
    </row>
    <row r="120" spans="1:20" ht="12.75" hidden="1" customHeight="1">
      <c r="A120" s="3" t="s">
        <v>931</v>
      </c>
      <c r="B120" s="3" t="s">
        <v>1025</v>
      </c>
      <c r="C120" s="3" t="s">
        <v>933</v>
      </c>
      <c r="D120" s="4" t="s">
        <v>1026</v>
      </c>
      <c r="E120" s="5">
        <v>1</v>
      </c>
      <c r="F120" s="4" t="s">
        <v>1027</v>
      </c>
      <c r="G120" s="3" t="s">
        <v>945</v>
      </c>
      <c r="H120" s="4" t="s">
        <v>946</v>
      </c>
      <c r="I120" s="3" t="s">
        <v>23</v>
      </c>
      <c r="J120" s="4" t="s">
        <v>937</v>
      </c>
      <c r="K120" s="7"/>
      <c r="L120" s="8">
        <v>-497547.16</v>
      </c>
      <c r="M120" s="6"/>
      <c r="N120" s="6"/>
      <c r="O120" s="6"/>
      <c r="P120" s="6"/>
      <c r="Q120" s="6"/>
      <c r="R120" s="6"/>
      <c r="S120" s="6"/>
      <c r="T120" s="6"/>
    </row>
    <row r="121" spans="1:20" ht="12.75" hidden="1" customHeight="1">
      <c r="A121" s="3" t="s">
        <v>931</v>
      </c>
      <c r="B121" s="3" t="s">
        <v>1025</v>
      </c>
      <c r="C121" s="3" t="s">
        <v>933</v>
      </c>
      <c r="D121" s="4" t="s">
        <v>1026</v>
      </c>
      <c r="E121" s="5">
        <v>2</v>
      </c>
      <c r="F121" s="4" t="s">
        <v>1027</v>
      </c>
      <c r="G121" s="3" t="s">
        <v>945</v>
      </c>
      <c r="H121" s="4" t="s">
        <v>946</v>
      </c>
      <c r="I121" s="3" t="s">
        <v>1110</v>
      </c>
      <c r="J121" s="4" t="s">
        <v>937</v>
      </c>
      <c r="K121" s="7"/>
      <c r="L121" s="8">
        <v>497547.16</v>
      </c>
      <c r="M121" s="6"/>
      <c r="N121" s="6"/>
      <c r="O121" s="6"/>
      <c r="P121" s="6"/>
      <c r="Q121" s="6"/>
      <c r="R121" s="6"/>
      <c r="S121" s="6"/>
      <c r="T121" s="6"/>
    </row>
    <row r="122" spans="1:20" ht="12.75" hidden="1" customHeight="1">
      <c r="A122" s="3" t="s">
        <v>931</v>
      </c>
      <c r="B122" s="3" t="s">
        <v>1025</v>
      </c>
      <c r="C122" s="3" t="s">
        <v>933</v>
      </c>
      <c r="D122" s="4" t="s">
        <v>1026</v>
      </c>
      <c r="E122" s="5">
        <v>3</v>
      </c>
      <c r="F122" s="4" t="s">
        <v>948</v>
      </c>
      <c r="G122" s="3" t="s">
        <v>949</v>
      </c>
      <c r="H122" s="4" t="s">
        <v>950</v>
      </c>
      <c r="I122" s="3" t="s">
        <v>10</v>
      </c>
      <c r="J122" s="4" t="s">
        <v>937</v>
      </c>
      <c r="K122" s="7"/>
      <c r="L122" s="8">
        <v>-1231654.1100000001</v>
      </c>
      <c r="M122" s="6"/>
      <c r="N122" s="6"/>
      <c r="O122" s="6"/>
      <c r="P122" s="6"/>
      <c r="Q122" s="6"/>
      <c r="R122" s="6"/>
      <c r="S122" s="6"/>
      <c r="T122" s="6"/>
    </row>
    <row r="123" spans="1:20" ht="12.75" hidden="1" customHeight="1">
      <c r="A123" s="3" t="s">
        <v>931</v>
      </c>
      <c r="B123" s="3" t="s">
        <v>1025</v>
      </c>
      <c r="C123" s="3" t="s">
        <v>933</v>
      </c>
      <c r="D123" s="4" t="s">
        <v>1026</v>
      </c>
      <c r="E123" s="5">
        <v>4</v>
      </c>
      <c r="F123" s="4" t="s">
        <v>948</v>
      </c>
      <c r="G123" s="3" t="s">
        <v>949</v>
      </c>
      <c r="H123" s="4" t="s">
        <v>950</v>
      </c>
      <c r="I123" s="3" t="s">
        <v>4</v>
      </c>
      <c r="J123" s="4" t="s">
        <v>937</v>
      </c>
      <c r="K123" s="7"/>
      <c r="L123" s="8">
        <v>1231654.1100000001</v>
      </c>
      <c r="M123" s="6"/>
      <c r="N123" s="6"/>
      <c r="O123" s="6"/>
      <c r="P123" s="6"/>
      <c r="Q123" s="6"/>
      <c r="R123" s="6"/>
      <c r="S123" s="6"/>
      <c r="T123" s="6"/>
    </row>
    <row r="124" spans="1:20" ht="12.75" hidden="1" customHeight="1">
      <c r="A124" s="3" t="s">
        <v>931</v>
      </c>
      <c r="B124" s="3" t="s">
        <v>1025</v>
      </c>
      <c r="C124" s="3" t="s">
        <v>933</v>
      </c>
      <c r="D124" s="4" t="s">
        <v>1026</v>
      </c>
      <c r="E124" s="5">
        <v>5</v>
      </c>
      <c r="F124" s="4" t="s">
        <v>951</v>
      </c>
      <c r="G124" s="3" t="s">
        <v>936</v>
      </c>
      <c r="H124" s="4" t="s">
        <v>65</v>
      </c>
      <c r="I124" s="3" t="s">
        <v>10</v>
      </c>
      <c r="J124" s="4" t="s">
        <v>937</v>
      </c>
      <c r="K124" s="7"/>
      <c r="L124" s="8">
        <v>78452.83</v>
      </c>
      <c r="M124" s="6"/>
      <c r="N124" s="6"/>
      <c r="O124" s="6"/>
      <c r="P124" s="6"/>
      <c r="Q124" s="6"/>
      <c r="R124" s="6"/>
      <c r="S124" s="6"/>
      <c r="T124" s="6"/>
    </row>
    <row r="125" spans="1:20" ht="12.75" hidden="1" customHeight="1">
      <c r="A125" s="3" t="s">
        <v>931</v>
      </c>
      <c r="B125" s="3" t="s">
        <v>1025</v>
      </c>
      <c r="C125" s="3" t="s">
        <v>933</v>
      </c>
      <c r="D125" s="4" t="s">
        <v>1026</v>
      </c>
      <c r="E125" s="5">
        <v>6</v>
      </c>
      <c r="F125" s="4" t="s">
        <v>951</v>
      </c>
      <c r="G125" s="3" t="s">
        <v>936</v>
      </c>
      <c r="H125" s="4" t="s">
        <v>65</v>
      </c>
      <c r="I125" s="3" t="s">
        <v>12</v>
      </c>
      <c r="J125" s="4" t="s">
        <v>937</v>
      </c>
      <c r="K125" s="7"/>
      <c r="L125" s="8">
        <v>-78452.83</v>
      </c>
      <c r="M125" s="6"/>
      <c r="N125" s="6"/>
      <c r="O125" s="6"/>
      <c r="P125" s="6"/>
      <c r="Q125" s="6"/>
      <c r="R125" s="6"/>
      <c r="S125" s="6"/>
      <c r="T125" s="6"/>
    </row>
    <row r="126" spans="1:20" ht="12.75" hidden="1" customHeight="1">
      <c r="A126" s="3" t="s">
        <v>931</v>
      </c>
      <c r="B126" s="3" t="s">
        <v>1025</v>
      </c>
      <c r="C126" s="3" t="s">
        <v>933</v>
      </c>
      <c r="D126" s="4" t="s">
        <v>1026</v>
      </c>
      <c r="E126" s="5">
        <v>7</v>
      </c>
      <c r="F126" s="4" t="s">
        <v>951</v>
      </c>
      <c r="G126" s="3" t="s">
        <v>936</v>
      </c>
      <c r="H126" s="4" t="s">
        <v>65</v>
      </c>
      <c r="I126" s="3" t="s">
        <v>10</v>
      </c>
      <c r="J126" s="4" t="s">
        <v>937</v>
      </c>
      <c r="K126" s="7"/>
      <c r="L126" s="8">
        <v>76855.64</v>
      </c>
      <c r="M126" s="6"/>
      <c r="N126" s="6"/>
      <c r="O126" s="6"/>
      <c r="P126" s="6"/>
      <c r="Q126" s="6"/>
      <c r="R126" s="6"/>
      <c r="S126" s="6"/>
      <c r="T126" s="6"/>
    </row>
    <row r="127" spans="1:20" ht="12.75" hidden="1" customHeight="1">
      <c r="A127" s="3" t="s">
        <v>931</v>
      </c>
      <c r="B127" s="3" t="s">
        <v>1025</v>
      </c>
      <c r="C127" s="3" t="s">
        <v>933</v>
      </c>
      <c r="D127" s="4" t="s">
        <v>1026</v>
      </c>
      <c r="E127" s="5">
        <v>8</v>
      </c>
      <c r="F127" s="4" t="s">
        <v>951</v>
      </c>
      <c r="G127" s="3" t="s">
        <v>936</v>
      </c>
      <c r="H127" s="4" t="s">
        <v>65</v>
      </c>
      <c r="I127" s="3" t="s">
        <v>18</v>
      </c>
      <c r="J127" s="4" t="s">
        <v>937</v>
      </c>
      <c r="K127" s="7"/>
      <c r="L127" s="8">
        <v>-76855.64</v>
      </c>
      <c r="M127" s="6"/>
      <c r="N127" s="6"/>
      <c r="O127" s="6"/>
      <c r="P127" s="6"/>
      <c r="Q127" s="6"/>
      <c r="R127" s="6"/>
      <c r="S127" s="6"/>
      <c r="T127" s="6"/>
    </row>
    <row r="128" spans="1:20" ht="12.75" customHeight="1">
      <c r="A128" s="3" t="s">
        <v>931</v>
      </c>
      <c r="B128" s="3" t="s">
        <v>1025</v>
      </c>
      <c r="C128" s="3" t="s">
        <v>933</v>
      </c>
      <c r="D128" s="4" t="s">
        <v>1026</v>
      </c>
      <c r="E128" s="5">
        <v>9</v>
      </c>
      <c r="F128" s="4" t="s">
        <v>1028</v>
      </c>
      <c r="G128" s="3" t="s">
        <v>940</v>
      </c>
      <c r="H128" s="4" t="s">
        <v>941</v>
      </c>
      <c r="I128" s="3" t="s">
        <v>17</v>
      </c>
      <c r="J128" s="4" t="s">
        <v>937</v>
      </c>
      <c r="K128" s="7"/>
      <c r="L128" s="8">
        <v>1824914.89</v>
      </c>
      <c r="M128" s="6"/>
      <c r="N128" s="6"/>
      <c r="O128" s="6"/>
      <c r="P128" s="6"/>
      <c r="Q128" s="6"/>
      <c r="R128" s="6"/>
      <c r="S128" s="6"/>
      <c r="T128" s="6"/>
    </row>
    <row r="129" spans="1:20" ht="12.75" customHeight="1">
      <c r="A129" s="3" t="s">
        <v>931</v>
      </c>
      <c r="B129" s="3" t="s">
        <v>1025</v>
      </c>
      <c r="C129" s="3" t="s">
        <v>933</v>
      </c>
      <c r="D129" s="4" t="s">
        <v>1026</v>
      </c>
      <c r="E129" s="5">
        <v>10</v>
      </c>
      <c r="F129" s="4" t="s">
        <v>1028</v>
      </c>
      <c r="G129" s="3" t="s">
        <v>940</v>
      </c>
      <c r="H129" s="4" t="s">
        <v>941</v>
      </c>
      <c r="I129" s="3" t="s">
        <v>1110</v>
      </c>
      <c r="J129" s="4" t="s">
        <v>937</v>
      </c>
      <c r="K129" s="7"/>
      <c r="L129" s="8">
        <v>-1824914.89</v>
      </c>
      <c r="M129" s="6"/>
      <c r="N129" s="6"/>
      <c r="O129" s="6"/>
      <c r="P129" s="6"/>
      <c r="Q129" s="6"/>
      <c r="R129" s="6"/>
      <c r="S129" s="6"/>
      <c r="T129" s="6"/>
    </row>
    <row r="130" spans="1:20" ht="12.75" hidden="1" customHeight="1">
      <c r="A130" s="3" t="s">
        <v>931</v>
      </c>
      <c r="B130" s="3" t="s">
        <v>1025</v>
      </c>
      <c r="C130" s="3" t="s">
        <v>933</v>
      </c>
      <c r="D130" s="4" t="s">
        <v>1026</v>
      </c>
      <c r="E130" s="5">
        <v>11</v>
      </c>
      <c r="F130" s="4" t="s">
        <v>953</v>
      </c>
      <c r="G130" s="3" t="s">
        <v>940</v>
      </c>
      <c r="H130" s="4" t="s">
        <v>941</v>
      </c>
      <c r="I130" s="3" t="s">
        <v>10</v>
      </c>
      <c r="J130" s="4" t="s">
        <v>942</v>
      </c>
      <c r="K130" s="7"/>
      <c r="L130" s="8">
        <v>-1285217</v>
      </c>
      <c r="M130" s="6"/>
      <c r="N130" s="6"/>
      <c r="O130" s="6"/>
      <c r="P130" s="6"/>
      <c r="Q130" s="6"/>
      <c r="R130" s="6"/>
      <c r="S130" s="6"/>
      <c r="T130" s="6"/>
    </row>
    <row r="131" spans="1:20" ht="12.75" hidden="1" customHeight="1">
      <c r="A131" s="3" t="s">
        <v>931</v>
      </c>
      <c r="B131" s="3" t="s">
        <v>1025</v>
      </c>
      <c r="C131" s="3" t="s">
        <v>933</v>
      </c>
      <c r="D131" s="4" t="s">
        <v>1026</v>
      </c>
      <c r="E131" s="5">
        <v>12</v>
      </c>
      <c r="F131" s="4" t="s">
        <v>953</v>
      </c>
      <c r="G131" s="3" t="s">
        <v>940</v>
      </c>
      <c r="H131" s="4" t="s">
        <v>941</v>
      </c>
      <c r="I131" s="3" t="s">
        <v>8</v>
      </c>
      <c r="J131" s="4" t="s">
        <v>942</v>
      </c>
      <c r="K131" s="7"/>
      <c r="L131" s="8">
        <v>1285217</v>
      </c>
      <c r="M131" s="6"/>
      <c r="N131" s="6"/>
      <c r="O131" s="6"/>
      <c r="P131" s="6"/>
      <c r="Q131" s="6"/>
      <c r="R131" s="6"/>
      <c r="S131" s="6"/>
      <c r="T131" s="6"/>
    </row>
    <row r="132" spans="1:20" ht="12.75" hidden="1" customHeight="1">
      <c r="A132" s="3" t="s">
        <v>931</v>
      </c>
      <c r="B132" s="3" t="s">
        <v>1025</v>
      </c>
      <c r="C132" s="3" t="s">
        <v>933</v>
      </c>
      <c r="D132" s="4" t="s">
        <v>1026</v>
      </c>
      <c r="E132" s="5">
        <v>13</v>
      </c>
      <c r="F132" s="4" t="s">
        <v>954</v>
      </c>
      <c r="G132" s="3" t="s">
        <v>955</v>
      </c>
      <c r="H132" s="4" t="s">
        <v>855</v>
      </c>
      <c r="I132" s="3" t="s">
        <v>10</v>
      </c>
      <c r="J132" s="4" t="s">
        <v>956</v>
      </c>
      <c r="K132" s="7"/>
      <c r="L132" s="8">
        <v>-155003.65</v>
      </c>
      <c r="M132" s="6"/>
      <c r="N132" s="6"/>
      <c r="O132" s="6"/>
      <c r="P132" s="6"/>
      <c r="Q132" s="6"/>
      <c r="R132" s="6"/>
      <c r="S132" s="6"/>
      <c r="T132" s="6"/>
    </row>
    <row r="133" spans="1:20" ht="12.75" hidden="1" customHeight="1">
      <c r="A133" s="3" t="s">
        <v>931</v>
      </c>
      <c r="B133" s="3" t="s">
        <v>1025</v>
      </c>
      <c r="C133" s="3" t="s">
        <v>933</v>
      </c>
      <c r="D133" s="4" t="s">
        <v>1026</v>
      </c>
      <c r="E133" s="5">
        <v>14</v>
      </c>
      <c r="F133" s="4" t="s">
        <v>954</v>
      </c>
      <c r="G133" s="3" t="s">
        <v>955</v>
      </c>
      <c r="H133" s="4" t="s">
        <v>855</v>
      </c>
      <c r="I133" s="3" t="s">
        <v>18</v>
      </c>
      <c r="J133" s="4" t="s">
        <v>956</v>
      </c>
      <c r="K133" s="7"/>
      <c r="L133" s="8">
        <v>-3337.97</v>
      </c>
      <c r="M133" s="6"/>
      <c r="N133" s="6"/>
      <c r="O133" s="6"/>
      <c r="P133" s="6"/>
      <c r="Q133" s="6"/>
      <c r="R133" s="6"/>
      <c r="S133" s="6"/>
      <c r="T133" s="6"/>
    </row>
    <row r="134" spans="1:20" ht="12.75" hidden="1" customHeight="1">
      <c r="A134" s="3" t="s">
        <v>931</v>
      </c>
      <c r="B134" s="3" t="s">
        <v>1025</v>
      </c>
      <c r="C134" s="3" t="s">
        <v>933</v>
      </c>
      <c r="D134" s="4" t="s">
        <v>1026</v>
      </c>
      <c r="E134" s="5">
        <v>15</v>
      </c>
      <c r="F134" s="4" t="s">
        <v>954</v>
      </c>
      <c r="G134" s="3" t="s">
        <v>955</v>
      </c>
      <c r="H134" s="4" t="s">
        <v>855</v>
      </c>
      <c r="I134" s="3" t="s">
        <v>17</v>
      </c>
      <c r="J134" s="4" t="s">
        <v>956</v>
      </c>
      <c r="K134" s="7"/>
      <c r="L134" s="8">
        <v>-48711.83</v>
      </c>
      <c r="M134" s="6"/>
      <c r="N134" s="6"/>
      <c r="O134" s="6"/>
      <c r="P134" s="6"/>
      <c r="Q134" s="6"/>
      <c r="R134" s="6"/>
      <c r="S134" s="6"/>
      <c r="T134" s="6"/>
    </row>
    <row r="135" spans="1:20" ht="12.75" hidden="1" customHeight="1">
      <c r="A135" s="3" t="s">
        <v>931</v>
      </c>
      <c r="B135" s="3" t="s">
        <v>1025</v>
      </c>
      <c r="C135" s="3" t="s">
        <v>933</v>
      </c>
      <c r="D135" s="4" t="s">
        <v>1026</v>
      </c>
      <c r="E135" s="5">
        <v>16</v>
      </c>
      <c r="F135" s="4" t="s">
        <v>954</v>
      </c>
      <c r="G135" s="3" t="s">
        <v>955</v>
      </c>
      <c r="H135" s="4" t="s">
        <v>855</v>
      </c>
      <c r="I135" s="3" t="s">
        <v>6</v>
      </c>
      <c r="J135" s="4" t="s">
        <v>956</v>
      </c>
      <c r="K135" s="7"/>
      <c r="L135" s="8">
        <v>207053.45</v>
      </c>
      <c r="M135" s="6"/>
      <c r="N135" s="6"/>
      <c r="O135" s="6"/>
      <c r="P135" s="6"/>
      <c r="Q135" s="6"/>
      <c r="R135" s="6"/>
      <c r="S135" s="6"/>
      <c r="T135" s="6"/>
    </row>
    <row r="136" spans="1:20" ht="12.75" hidden="1" customHeight="1">
      <c r="A136" s="3" t="s">
        <v>931</v>
      </c>
      <c r="B136" s="3" t="s">
        <v>1025</v>
      </c>
      <c r="C136" s="3" t="s">
        <v>933</v>
      </c>
      <c r="D136" s="4" t="s">
        <v>1026</v>
      </c>
      <c r="E136" s="5">
        <v>17</v>
      </c>
      <c r="F136" s="4" t="s">
        <v>1029</v>
      </c>
      <c r="G136" s="3" t="s">
        <v>936</v>
      </c>
      <c r="H136" s="4" t="s">
        <v>65</v>
      </c>
      <c r="I136" s="3" t="s">
        <v>18</v>
      </c>
      <c r="J136" s="4" t="s">
        <v>937</v>
      </c>
      <c r="K136" s="7"/>
      <c r="L136" s="8">
        <v>-401455.92</v>
      </c>
      <c r="M136" s="6"/>
      <c r="N136" s="6"/>
      <c r="O136" s="6"/>
      <c r="P136" s="6"/>
      <c r="Q136" s="6"/>
      <c r="R136" s="6"/>
      <c r="S136" s="6"/>
      <c r="T136" s="6"/>
    </row>
    <row r="137" spans="1:20" ht="12.75" hidden="1" customHeight="1">
      <c r="A137" s="3" t="s">
        <v>931</v>
      </c>
      <c r="B137" s="3" t="s">
        <v>1025</v>
      </c>
      <c r="C137" s="3" t="s">
        <v>933</v>
      </c>
      <c r="D137" s="4" t="s">
        <v>1026</v>
      </c>
      <c r="E137" s="5">
        <v>18</v>
      </c>
      <c r="F137" s="4" t="s">
        <v>1029</v>
      </c>
      <c r="G137" s="3" t="s">
        <v>936</v>
      </c>
      <c r="H137" s="4" t="s">
        <v>65</v>
      </c>
      <c r="I137" s="3" t="s">
        <v>724</v>
      </c>
      <c r="J137" s="4" t="s">
        <v>994</v>
      </c>
      <c r="K137" s="7"/>
      <c r="L137" s="8">
        <v>401455.92</v>
      </c>
      <c r="M137" s="6"/>
      <c r="N137" s="6"/>
      <c r="O137" s="6"/>
      <c r="P137" s="6"/>
      <c r="Q137" s="6"/>
      <c r="R137" s="6"/>
      <c r="S137" s="6"/>
      <c r="T137" s="6"/>
    </row>
    <row r="138" spans="1:20" ht="12.75" hidden="1" customHeight="1">
      <c r="A138" s="3" t="s">
        <v>931</v>
      </c>
      <c r="B138" s="3" t="s">
        <v>1025</v>
      </c>
      <c r="C138" s="3" t="s">
        <v>933</v>
      </c>
      <c r="D138" s="4" t="s">
        <v>1030</v>
      </c>
      <c r="E138" s="5">
        <v>1</v>
      </c>
      <c r="F138" s="4" t="s">
        <v>935</v>
      </c>
      <c r="G138" s="3" t="s">
        <v>936</v>
      </c>
      <c r="H138" s="4" t="s">
        <v>65</v>
      </c>
      <c r="I138" s="3" t="s">
        <v>13</v>
      </c>
      <c r="J138" s="4" t="s">
        <v>937</v>
      </c>
      <c r="K138" s="7"/>
      <c r="L138" s="8">
        <v>-644948.61</v>
      </c>
      <c r="M138" s="6"/>
      <c r="N138" s="6"/>
      <c r="O138" s="6"/>
      <c r="P138" s="6"/>
      <c r="Q138" s="6"/>
      <c r="R138" s="6"/>
      <c r="S138" s="6"/>
      <c r="T138" s="6"/>
    </row>
    <row r="139" spans="1:20" ht="12.75" hidden="1" customHeight="1">
      <c r="A139" s="3" t="s">
        <v>931</v>
      </c>
      <c r="B139" s="3" t="s">
        <v>1025</v>
      </c>
      <c r="C139" s="3" t="s">
        <v>933</v>
      </c>
      <c r="D139" s="4" t="s">
        <v>1030</v>
      </c>
      <c r="E139" s="5">
        <v>2</v>
      </c>
      <c r="F139" s="4" t="s">
        <v>935</v>
      </c>
      <c r="G139" s="3" t="s">
        <v>936</v>
      </c>
      <c r="H139" s="4" t="s">
        <v>65</v>
      </c>
      <c r="I139" s="3" t="s">
        <v>4</v>
      </c>
      <c r="J139" s="4" t="s">
        <v>937</v>
      </c>
      <c r="K139" s="7"/>
      <c r="L139" s="8">
        <v>644948.61</v>
      </c>
      <c r="M139" s="6"/>
      <c r="N139" s="6"/>
      <c r="O139" s="6"/>
      <c r="P139" s="6"/>
      <c r="Q139" s="6"/>
      <c r="R139" s="6"/>
      <c r="S139" s="6"/>
      <c r="T139" s="6"/>
    </row>
    <row r="140" spans="1:20" ht="12.75" hidden="1" customHeight="1">
      <c r="A140" s="3" t="s">
        <v>931</v>
      </c>
      <c r="B140" s="3" t="s">
        <v>1025</v>
      </c>
      <c r="C140" s="3" t="s">
        <v>933</v>
      </c>
      <c r="D140" s="4" t="s">
        <v>1030</v>
      </c>
      <c r="E140" s="5">
        <v>3</v>
      </c>
      <c r="F140" s="4" t="s">
        <v>939</v>
      </c>
      <c r="G140" s="3" t="s">
        <v>940</v>
      </c>
      <c r="H140" s="4" t="s">
        <v>941</v>
      </c>
      <c r="I140" s="3" t="s">
        <v>12</v>
      </c>
      <c r="J140" s="4" t="s">
        <v>942</v>
      </c>
      <c r="K140" s="7"/>
      <c r="L140" s="8">
        <v>9200184.6999999993</v>
      </c>
      <c r="M140" s="6"/>
      <c r="N140" s="6"/>
      <c r="O140" s="6"/>
      <c r="P140" s="6"/>
      <c r="Q140" s="6"/>
      <c r="R140" s="6"/>
      <c r="S140" s="6"/>
      <c r="T140" s="6"/>
    </row>
    <row r="141" spans="1:20" ht="12.75" hidden="1" customHeight="1">
      <c r="A141" s="3" t="s">
        <v>931</v>
      </c>
      <c r="B141" s="3" t="s">
        <v>1025</v>
      </c>
      <c r="C141" s="3" t="s">
        <v>933</v>
      </c>
      <c r="D141" s="4" t="s">
        <v>1030</v>
      </c>
      <c r="E141" s="5">
        <v>4</v>
      </c>
      <c r="F141" s="4" t="s">
        <v>939</v>
      </c>
      <c r="G141" s="3" t="s">
        <v>940</v>
      </c>
      <c r="H141" s="4" t="s">
        <v>941</v>
      </c>
      <c r="I141" s="3" t="s">
        <v>15</v>
      </c>
      <c r="J141" s="4" t="s">
        <v>942</v>
      </c>
      <c r="K141" s="7"/>
      <c r="L141" s="8">
        <v>-4600092.3499999996</v>
      </c>
      <c r="M141" s="6"/>
      <c r="N141" s="6"/>
      <c r="O141" s="6"/>
      <c r="P141" s="6"/>
      <c r="Q141" s="6"/>
      <c r="R141" s="6"/>
      <c r="S141" s="6"/>
      <c r="T141" s="6"/>
    </row>
    <row r="142" spans="1:20" ht="12.75" hidden="1" customHeight="1">
      <c r="A142" s="3" t="s">
        <v>931</v>
      </c>
      <c r="B142" s="3" t="s">
        <v>1025</v>
      </c>
      <c r="C142" s="3" t="s">
        <v>933</v>
      </c>
      <c r="D142" s="4" t="s">
        <v>1030</v>
      </c>
      <c r="E142" s="5">
        <v>5</v>
      </c>
      <c r="F142" s="4" t="s">
        <v>996</v>
      </c>
      <c r="G142" s="3" t="s">
        <v>971</v>
      </c>
      <c r="H142" s="4" t="s">
        <v>855</v>
      </c>
      <c r="I142" s="3" t="s">
        <v>13</v>
      </c>
      <c r="J142" s="4" t="s">
        <v>956</v>
      </c>
      <c r="K142" s="7"/>
      <c r="L142" s="8">
        <v>-4110.0600000000004</v>
      </c>
      <c r="M142" s="6"/>
      <c r="N142" s="6"/>
      <c r="O142" s="6"/>
      <c r="P142" s="6"/>
      <c r="Q142" s="6"/>
      <c r="R142" s="6"/>
      <c r="S142" s="6"/>
      <c r="T142" s="6"/>
    </row>
    <row r="143" spans="1:20" ht="12.75" hidden="1" customHeight="1">
      <c r="A143" s="3" t="s">
        <v>931</v>
      </c>
      <c r="B143" s="3" t="s">
        <v>1025</v>
      </c>
      <c r="C143" s="3" t="s">
        <v>933</v>
      </c>
      <c r="D143" s="4" t="s">
        <v>1030</v>
      </c>
      <c r="E143" s="5">
        <v>6</v>
      </c>
      <c r="F143" s="4" t="s">
        <v>997</v>
      </c>
      <c r="G143" s="3" t="s">
        <v>971</v>
      </c>
      <c r="H143" s="4" t="s">
        <v>855</v>
      </c>
      <c r="I143" s="3" t="s">
        <v>15</v>
      </c>
      <c r="J143" s="4" t="s">
        <v>956</v>
      </c>
      <c r="K143" s="7"/>
      <c r="L143" s="8">
        <v>-1137.07</v>
      </c>
      <c r="M143" s="6"/>
      <c r="N143" s="6"/>
      <c r="O143" s="6"/>
      <c r="P143" s="6"/>
      <c r="Q143" s="6"/>
      <c r="R143" s="6"/>
      <c r="S143" s="6"/>
      <c r="T143" s="6"/>
    </row>
    <row r="144" spans="1:20" ht="12.75" hidden="1" customHeight="1">
      <c r="A144" s="3" t="s">
        <v>931</v>
      </c>
      <c r="B144" s="3" t="s">
        <v>1025</v>
      </c>
      <c r="C144" s="3" t="s">
        <v>933</v>
      </c>
      <c r="D144" s="4" t="s">
        <v>1030</v>
      </c>
      <c r="E144" s="5">
        <v>7</v>
      </c>
      <c r="F144" s="4" t="s">
        <v>998</v>
      </c>
      <c r="G144" s="3" t="s">
        <v>971</v>
      </c>
      <c r="H144" s="4" t="s">
        <v>855</v>
      </c>
      <c r="I144" s="3" t="s">
        <v>6</v>
      </c>
      <c r="J144" s="4" t="s">
        <v>956</v>
      </c>
      <c r="K144" s="7"/>
      <c r="L144" s="8">
        <v>17062.03</v>
      </c>
      <c r="M144" s="6"/>
      <c r="N144" s="6"/>
      <c r="O144" s="6"/>
      <c r="P144" s="6"/>
      <c r="Q144" s="6"/>
      <c r="R144" s="6"/>
      <c r="S144" s="6"/>
      <c r="T144" s="6"/>
    </row>
    <row r="145" spans="1:20" ht="12.75" hidden="1" customHeight="1">
      <c r="A145" s="3" t="s">
        <v>931</v>
      </c>
      <c r="B145" s="3" t="s">
        <v>1025</v>
      </c>
      <c r="C145" s="3" t="s">
        <v>933</v>
      </c>
      <c r="D145" s="4" t="s">
        <v>1030</v>
      </c>
      <c r="E145" s="5">
        <v>8</v>
      </c>
      <c r="F145" s="4" t="s">
        <v>939</v>
      </c>
      <c r="G145" s="3" t="s">
        <v>940</v>
      </c>
      <c r="H145" s="4" t="s">
        <v>941</v>
      </c>
      <c r="I145" s="3" t="s">
        <v>14</v>
      </c>
      <c r="J145" s="4" t="s">
        <v>942</v>
      </c>
      <c r="K145" s="7"/>
      <c r="L145" s="8">
        <v>-4600092.3499999996</v>
      </c>
      <c r="M145" s="6"/>
      <c r="N145" s="6"/>
      <c r="O145" s="6"/>
      <c r="P145" s="6"/>
      <c r="Q145" s="6"/>
      <c r="R145" s="6"/>
      <c r="S145" s="6"/>
      <c r="T145" s="6"/>
    </row>
    <row r="146" spans="1:20" ht="12.75" hidden="1" customHeight="1">
      <c r="A146" s="3" t="s">
        <v>931</v>
      </c>
      <c r="B146" s="3" t="s">
        <v>1025</v>
      </c>
      <c r="C146" s="3" t="s">
        <v>933</v>
      </c>
      <c r="D146" s="4" t="s">
        <v>1030</v>
      </c>
      <c r="E146" s="5">
        <v>9</v>
      </c>
      <c r="F146" s="4" t="s">
        <v>1031</v>
      </c>
      <c r="G146" s="3" t="s">
        <v>992</v>
      </c>
      <c r="H146" s="4" t="s">
        <v>993</v>
      </c>
      <c r="I146" s="3" t="s">
        <v>15</v>
      </c>
      <c r="J146" s="4" t="s">
        <v>937</v>
      </c>
      <c r="K146" s="7"/>
      <c r="L146" s="8">
        <v>-49935.17</v>
      </c>
      <c r="M146" s="6"/>
      <c r="N146" s="6"/>
      <c r="O146" s="6"/>
      <c r="P146" s="6"/>
      <c r="Q146" s="6"/>
      <c r="R146" s="6"/>
      <c r="S146" s="6"/>
      <c r="T146" s="6"/>
    </row>
    <row r="147" spans="1:20" ht="12.75" hidden="1" customHeight="1">
      <c r="A147" s="3" t="s">
        <v>931</v>
      </c>
      <c r="B147" s="3" t="s">
        <v>1025</v>
      </c>
      <c r="C147" s="3" t="s">
        <v>933</v>
      </c>
      <c r="D147" s="4" t="s">
        <v>1030</v>
      </c>
      <c r="E147" s="5">
        <v>10</v>
      </c>
      <c r="F147" s="4" t="s">
        <v>1031</v>
      </c>
      <c r="G147" s="3" t="s">
        <v>992</v>
      </c>
      <c r="H147" s="4" t="s">
        <v>993</v>
      </c>
      <c r="I147" s="3" t="s">
        <v>14</v>
      </c>
      <c r="J147" s="4" t="s">
        <v>937</v>
      </c>
      <c r="K147" s="7"/>
      <c r="L147" s="8">
        <v>49935.17</v>
      </c>
      <c r="M147" s="6"/>
      <c r="N147" s="6"/>
      <c r="O147" s="6"/>
      <c r="P147" s="6"/>
      <c r="Q147" s="6"/>
      <c r="R147" s="6"/>
      <c r="S147" s="6"/>
      <c r="T147" s="6"/>
    </row>
    <row r="148" spans="1:20" ht="12.75" hidden="1" customHeight="1">
      <c r="A148" s="3" t="s">
        <v>931</v>
      </c>
      <c r="B148" s="3" t="s">
        <v>1025</v>
      </c>
      <c r="C148" s="3" t="s">
        <v>933</v>
      </c>
      <c r="D148" s="4" t="s">
        <v>1030</v>
      </c>
      <c r="E148" s="5">
        <v>11</v>
      </c>
      <c r="F148" s="4" t="s">
        <v>995</v>
      </c>
      <c r="G148" s="3" t="s">
        <v>971</v>
      </c>
      <c r="H148" s="4" t="s">
        <v>855</v>
      </c>
      <c r="I148" s="3" t="s">
        <v>12</v>
      </c>
      <c r="J148" s="4" t="s">
        <v>956</v>
      </c>
      <c r="K148" s="7"/>
      <c r="L148" s="8">
        <v>-11814.9</v>
      </c>
      <c r="M148" s="6"/>
      <c r="N148" s="6"/>
      <c r="O148" s="6"/>
      <c r="P148" s="6"/>
      <c r="Q148" s="6"/>
      <c r="R148" s="6"/>
      <c r="S148" s="6"/>
      <c r="T148" s="6"/>
    </row>
    <row r="149" spans="1:20" ht="12.75" hidden="1" customHeight="1">
      <c r="A149" s="3" t="s">
        <v>931</v>
      </c>
      <c r="B149" s="3" t="s">
        <v>1025</v>
      </c>
      <c r="C149" s="3" t="s">
        <v>933</v>
      </c>
      <c r="D149" s="4" t="s">
        <v>1032</v>
      </c>
      <c r="E149" s="5">
        <v>1</v>
      </c>
      <c r="F149" s="4" t="s">
        <v>959</v>
      </c>
      <c r="G149" s="3" t="s">
        <v>960</v>
      </c>
      <c r="H149" s="4" t="s">
        <v>961</v>
      </c>
      <c r="I149" s="3" t="s">
        <v>14</v>
      </c>
      <c r="J149" s="4" t="s">
        <v>937</v>
      </c>
      <c r="K149" s="7"/>
      <c r="L149" s="8">
        <v>-700.47</v>
      </c>
      <c r="M149" s="6"/>
      <c r="N149" s="6"/>
      <c r="O149" s="6"/>
      <c r="P149" s="6"/>
      <c r="Q149" s="6"/>
      <c r="R149" s="6"/>
      <c r="S149" s="6"/>
      <c r="T149" s="6"/>
    </row>
    <row r="150" spans="1:20" ht="12.75" hidden="1" customHeight="1">
      <c r="A150" s="3" t="s">
        <v>931</v>
      </c>
      <c r="B150" s="3" t="s">
        <v>1025</v>
      </c>
      <c r="C150" s="3" t="s">
        <v>933</v>
      </c>
      <c r="D150" s="4" t="s">
        <v>1032</v>
      </c>
      <c r="E150" s="5">
        <v>2</v>
      </c>
      <c r="F150" s="4" t="s">
        <v>959</v>
      </c>
      <c r="G150" s="3" t="s">
        <v>960</v>
      </c>
      <c r="H150" s="4" t="s">
        <v>961</v>
      </c>
      <c r="I150" s="3" t="s">
        <v>724</v>
      </c>
      <c r="J150" s="4" t="s">
        <v>937</v>
      </c>
      <c r="K150" s="7"/>
      <c r="L150" s="8">
        <v>700.47</v>
      </c>
      <c r="M150" s="6"/>
      <c r="N150" s="6"/>
      <c r="O150" s="6"/>
      <c r="P150" s="6"/>
      <c r="Q150" s="6"/>
      <c r="R150" s="6"/>
      <c r="S150" s="6"/>
      <c r="T150" s="6"/>
    </row>
    <row r="151" spans="1:20" ht="12.75" hidden="1" customHeight="1">
      <c r="A151" s="3" t="s">
        <v>931</v>
      </c>
      <c r="B151" s="3" t="s">
        <v>1025</v>
      </c>
      <c r="C151" s="3" t="s">
        <v>933</v>
      </c>
      <c r="D151" s="4" t="s">
        <v>1032</v>
      </c>
      <c r="E151" s="5">
        <v>3</v>
      </c>
      <c r="F151" s="4" t="s">
        <v>1033</v>
      </c>
      <c r="G151" s="3" t="s">
        <v>963</v>
      </c>
      <c r="H151" s="4" t="s">
        <v>855</v>
      </c>
      <c r="I151" s="3" t="s">
        <v>6</v>
      </c>
      <c r="J151" s="4" t="s">
        <v>937</v>
      </c>
      <c r="K151" s="7"/>
      <c r="L151" s="8">
        <v>-31913.87</v>
      </c>
      <c r="M151" s="6"/>
      <c r="N151" s="6"/>
      <c r="O151" s="6"/>
      <c r="P151" s="6"/>
      <c r="Q151" s="6"/>
      <c r="R151" s="6"/>
      <c r="S151" s="6"/>
      <c r="T151" s="6"/>
    </row>
    <row r="152" spans="1:20" ht="12.75" hidden="1" customHeight="1">
      <c r="A152" s="3" t="s">
        <v>931</v>
      </c>
      <c r="B152" s="3" t="s">
        <v>1025</v>
      </c>
      <c r="C152" s="3" t="s">
        <v>933</v>
      </c>
      <c r="D152" s="4" t="s">
        <v>1032</v>
      </c>
      <c r="E152" s="5">
        <v>4</v>
      </c>
      <c r="F152" s="4" t="s">
        <v>1033</v>
      </c>
      <c r="G152" s="3" t="s">
        <v>963</v>
      </c>
      <c r="H152" s="4" t="s">
        <v>855</v>
      </c>
      <c r="I152" s="3" t="s">
        <v>724</v>
      </c>
      <c r="J152" s="4" t="s">
        <v>937</v>
      </c>
      <c r="K152" s="7"/>
      <c r="L152" s="8">
        <v>31913.87</v>
      </c>
      <c r="M152" s="6"/>
      <c r="N152" s="6"/>
      <c r="O152" s="6"/>
      <c r="P152" s="6"/>
      <c r="Q152" s="6"/>
      <c r="R152" s="6"/>
      <c r="S152" s="6"/>
      <c r="T152" s="6"/>
    </row>
    <row r="153" spans="1:20" ht="12.75" hidden="1" customHeight="1">
      <c r="A153" s="3" t="s">
        <v>931</v>
      </c>
      <c r="B153" s="3" t="s">
        <v>1025</v>
      </c>
      <c r="C153" s="3" t="s">
        <v>933</v>
      </c>
      <c r="D153" s="4" t="s">
        <v>1032</v>
      </c>
      <c r="E153" s="5">
        <v>5</v>
      </c>
      <c r="F153" s="4" t="s">
        <v>1034</v>
      </c>
      <c r="G153" s="3" t="s">
        <v>963</v>
      </c>
      <c r="H153" s="4" t="s">
        <v>855</v>
      </c>
      <c r="I153" s="3" t="s">
        <v>6</v>
      </c>
      <c r="J153" s="4" t="s">
        <v>937</v>
      </c>
      <c r="K153" s="7"/>
      <c r="L153" s="8">
        <v>-30741.15</v>
      </c>
      <c r="M153" s="6"/>
      <c r="N153" s="6"/>
      <c r="O153" s="6"/>
      <c r="P153" s="6"/>
      <c r="Q153" s="6"/>
      <c r="R153" s="6"/>
      <c r="S153" s="6"/>
      <c r="T153" s="6"/>
    </row>
    <row r="154" spans="1:20" ht="12.75" hidden="1" customHeight="1">
      <c r="A154" s="3" t="s">
        <v>931</v>
      </c>
      <c r="B154" s="3" t="s">
        <v>1025</v>
      </c>
      <c r="C154" s="3" t="s">
        <v>933</v>
      </c>
      <c r="D154" s="4" t="s">
        <v>1032</v>
      </c>
      <c r="E154" s="5">
        <v>6</v>
      </c>
      <c r="F154" s="4" t="s">
        <v>1034</v>
      </c>
      <c r="G154" s="3" t="s">
        <v>963</v>
      </c>
      <c r="H154" s="4" t="s">
        <v>855</v>
      </c>
      <c r="I154" s="3" t="s">
        <v>724</v>
      </c>
      <c r="J154" s="4" t="s">
        <v>937</v>
      </c>
      <c r="K154" s="7"/>
      <c r="L154" s="8">
        <v>30741.15</v>
      </c>
      <c r="M154" s="6"/>
      <c r="N154" s="6"/>
      <c r="O154" s="6"/>
      <c r="P154" s="6"/>
      <c r="Q154" s="6"/>
      <c r="R154" s="6"/>
      <c r="S154" s="6"/>
      <c r="T154" s="6"/>
    </row>
    <row r="155" spans="1:20" ht="12.75" hidden="1" customHeight="1">
      <c r="A155" s="3" t="s">
        <v>931</v>
      </c>
      <c r="B155" s="3" t="s">
        <v>1025</v>
      </c>
      <c r="C155" s="3" t="s">
        <v>933</v>
      </c>
      <c r="D155" s="4" t="s">
        <v>1032</v>
      </c>
      <c r="E155" s="5">
        <v>7</v>
      </c>
      <c r="F155" s="4" t="s">
        <v>965</v>
      </c>
      <c r="G155" s="3" t="s">
        <v>960</v>
      </c>
      <c r="H155" s="4" t="s">
        <v>961</v>
      </c>
      <c r="I155" s="3" t="s">
        <v>14</v>
      </c>
      <c r="J155" s="4" t="s">
        <v>937</v>
      </c>
      <c r="K155" s="7"/>
      <c r="L155" s="8">
        <v>-29398.11</v>
      </c>
      <c r="M155" s="6"/>
      <c r="N155" s="6"/>
      <c r="O155" s="6"/>
      <c r="P155" s="6"/>
      <c r="Q155" s="6"/>
      <c r="R155" s="6"/>
      <c r="S155" s="6"/>
      <c r="T155" s="6"/>
    </row>
    <row r="156" spans="1:20" ht="12.75" hidden="1" customHeight="1">
      <c r="A156" s="3" t="s">
        <v>931</v>
      </c>
      <c r="B156" s="3" t="s">
        <v>1025</v>
      </c>
      <c r="C156" s="3" t="s">
        <v>933</v>
      </c>
      <c r="D156" s="4" t="s">
        <v>1032</v>
      </c>
      <c r="E156" s="5">
        <v>8</v>
      </c>
      <c r="F156" s="4" t="s">
        <v>965</v>
      </c>
      <c r="G156" s="3" t="s">
        <v>960</v>
      </c>
      <c r="H156" s="4" t="s">
        <v>961</v>
      </c>
      <c r="I156" s="3" t="s">
        <v>15</v>
      </c>
      <c r="J156" s="4" t="s">
        <v>937</v>
      </c>
      <c r="K156" s="7"/>
      <c r="L156" s="8">
        <v>29398.11</v>
      </c>
      <c r="M156" s="6"/>
      <c r="N156" s="6"/>
      <c r="O156" s="6"/>
      <c r="P156" s="6"/>
      <c r="Q156" s="6"/>
      <c r="R156" s="6"/>
      <c r="S156" s="6"/>
      <c r="T156" s="6"/>
    </row>
    <row r="157" spans="1:20" ht="12.75" hidden="1" customHeight="1">
      <c r="A157" s="3" t="s">
        <v>931</v>
      </c>
      <c r="B157" s="3" t="s">
        <v>1025</v>
      </c>
      <c r="C157" s="3" t="s">
        <v>933</v>
      </c>
      <c r="D157" s="4" t="s">
        <v>1032</v>
      </c>
      <c r="E157" s="5">
        <v>9</v>
      </c>
      <c r="F157" s="4" t="s">
        <v>1035</v>
      </c>
      <c r="G157" s="3" t="s">
        <v>960</v>
      </c>
      <c r="H157" s="4" t="s">
        <v>961</v>
      </c>
      <c r="I157" s="3" t="s">
        <v>9</v>
      </c>
      <c r="J157" s="4" t="s">
        <v>937</v>
      </c>
      <c r="K157" s="7"/>
      <c r="L157" s="8">
        <v>-8054.59</v>
      </c>
      <c r="M157" s="6"/>
      <c r="N157" s="6"/>
      <c r="O157" s="6"/>
      <c r="P157" s="6"/>
      <c r="Q157" s="6"/>
      <c r="R157" s="6"/>
      <c r="S157" s="6"/>
      <c r="T157" s="6"/>
    </row>
    <row r="158" spans="1:20" ht="12.75" hidden="1" customHeight="1">
      <c r="A158" s="3" t="s">
        <v>931</v>
      </c>
      <c r="B158" s="3" t="s">
        <v>1025</v>
      </c>
      <c r="C158" s="3" t="s">
        <v>933</v>
      </c>
      <c r="D158" s="4" t="s">
        <v>1032</v>
      </c>
      <c r="E158" s="5">
        <v>10</v>
      </c>
      <c r="F158" s="4" t="s">
        <v>1036</v>
      </c>
      <c r="G158" s="3" t="s">
        <v>960</v>
      </c>
      <c r="H158" s="4" t="s">
        <v>961</v>
      </c>
      <c r="I158" s="3" t="s">
        <v>724</v>
      </c>
      <c r="J158" s="4" t="s">
        <v>937</v>
      </c>
      <c r="K158" s="7"/>
      <c r="L158" s="8">
        <v>8054.59</v>
      </c>
      <c r="M158" s="6"/>
      <c r="N158" s="6"/>
      <c r="O158" s="6"/>
      <c r="P158" s="6"/>
      <c r="Q158" s="6"/>
      <c r="R158" s="6"/>
      <c r="S158" s="6"/>
      <c r="T158" s="6"/>
    </row>
    <row r="159" spans="1:20" ht="12.75" hidden="1" customHeight="1">
      <c r="A159" s="3" t="s">
        <v>931</v>
      </c>
      <c r="B159" s="3" t="s">
        <v>1025</v>
      </c>
      <c r="C159" s="3" t="s">
        <v>933</v>
      </c>
      <c r="D159" s="4" t="s">
        <v>1032</v>
      </c>
      <c r="E159" s="5">
        <v>11</v>
      </c>
      <c r="F159" s="4" t="s">
        <v>1037</v>
      </c>
      <c r="G159" s="3" t="s">
        <v>960</v>
      </c>
      <c r="H159" s="4" t="s">
        <v>961</v>
      </c>
      <c r="I159" s="3" t="s">
        <v>9</v>
      </c>
      <c r="J159" s="4" t="s">
        <v>937</v>
      </c>
      <c r="K159" s="7"/>
      <c r="L159" s="8">
        <v>-2781.56</v>
      </c>
      <c r="M159" s="6"/>
      <c r="N159" s="6"/>
      <c r="O159" s="6"/>
      <c r="P159" s="6"/>
      <c r="Q159" s="6"/>
      <c r="R159" s="6"/>
      <c r="S159" s="6"/>
      <c r="T159" s="6"/>
    </row>
    <row r="160" spans="1:20" ht="12.75" hidden="1" customHeight="1">
      <c r="A160" s="3" t="s">
        <v>931</v>
      </c>
      <c r="B160" s="3" t="s">
        <v>1025</v>
      </c>
      <c r="C160" s="3" t="s">
        <v>933</v>
      </c>
      <c r="D160" s="4" t="s">
        <v>1032</v>
      </c>
      <c r="E160" s="5">
        <v>12</v>
      </c>
      <c r="F160" s="4" t="s">
        <v>1037</v>
      </c>
      <c r="G160" s="3" t="s">
        <v>960</v>
      </c>
      <c r="H160" s="4" t="s">
        <v>961</v>
      </c>
      <c r="I160" s="3" t="s">
        <v>724</v>
      </c>
      <c r="J160" s="4" t="s">
        <v>937</v>
      </c>
      <c r="K160" s="7"/>
      <c r="L160" s="8">
        <v>2781.56</v>
      </c>
      <c r="M160" s="6"/>
      <c r="N160" s="6"/>
      <c r="O160" s="6"/>
      <c r="P160" s="6"/>
      <c r="Q160" s="6"/>
      <c r="R160" s="6"/>
      <c r="S160" s="6"/>
      <c r="T160" s="6"/>
    </row>
    <row r="161" spans="1:20" ht="12.75" hidden="1" customHeight="1">
      <c r="A161" s="3" t="s">
        <v>931</v>
      </c>
      <c r="B161" s="3" t="s">
        <v>1025</v>
      </c>
      <c r="C161" s="3" t="s">
        <v>933</v>
      </c>
      <c r="D161" s="4" t="s">
        <v>1032</v>
      </c>
      <c r="E161" s="5">
        <v>13</v>
      </c>
      <c r="F161" s="4" t="s">
        <v>970</v>
      </c>
      <c r="G161" s="3" t="s">
        <v>963</v>
      </c>
      <c r="H161" s="4" t="s">
        <v>855</v>
      </c>
      <c r="I161" s="3" t="s">
        <v>14</v>
      </c>
      <c r="J161" s="4" t="s">
        <v>937</v>
      </c>
      <c r="K161" s="7"/>
      <c r="L161" s="8">
        <v>-126257.88</v>
      </c>
      <c r="M161" s="6"/>
      <c r="N161" s="6"/>
      <c r="O161" s="6"/>
      <c r="P161" s="6"/>
      <c r="Q161" s="6"/>
      <c r="R161" s="6"/>
      <c r="S161" s="6"/>
      <c r="T161" s="6"/>
    </row>
    <row r="162" spans="1:20" ht="12.75" hidden="1" customHeight="1">
      <c r="A162" s="3" t="s">
        <v>931</v>
      </c>
      <c r="B162" s="3" t="s">
        <v>1025</v>
      </c>
      <c r="C162" s="3" t="s">
        <v>933</v>
      </c>
      <c r="D162" s="4" t="s">
        <v>1032</v>
      </c>
      <c r="E162" s="5">
        <v>14</v>
      </c>
      <c r="F162" s="4" t="s">
        <v>970</v>
      </c>
      <c r="G162" s="3" t="s">
        <v>963</v>
      </c>
      <c r="H162" s="4" t="s">
        <v>855</v>
      </c>
      <c r="I162" s="3" t="s">
        <v>15</v>
      </c>
      <c r="J162" s="4" t="s">
        <v>937</v>
      </c>
      <c r="K162" s="7"/>
      <c r="L162" s="8">
        <v>126257.88</v>
      </c>
      <c r="M162" s="6"/>
      <c r="N162" s="6"/>
      <c r="O162" s="6"/>
      <c r="P162" s="6"/>
      <c r="Q162" s="6"/>
      <c r="R162" s="6"/>
      <c r="S162" s="6"/>
      <c r="T162" s="6"/>
    </row>
    <row r="163" spans="1:20" ht="12.75" hidden="1" customHeight="1">
      <c r="A163" s="3" t="s">
        <v>931</v>
      </c>
      <c r="B163" s="3" t="s">
        <v>1025</v>
      </c>
      <c r="C163" s="3" t="s">
        <v>933</v>
      </c>
      <c r="D163" s="4" t="s">
        <v>1032</v>
      </c>
      <c r="E163" s="5">
        <v>15</v>
      </c>
      <c r="F163" s="4" t="s">
        <v>977</v>
      </c>
      <c r="G163" s="3" t="s">
        <v>940</v>
      </c>
      <c r="H163" s="4" t="s">
        <v>941</v>
      </c>
      <c r="I163" s="3" t="s">
        <v>14</v>
      </c>
      <c r="J163" s="4" t="s">
        <v>942</v>
      </c>
      <c r="K163" s="7"/>
      <c r="L163" s="8">
        <v>-432082.91</v>
      </c>
      <c r="M163" s="6"/>
      <c r="N163" s="6"/>
      <c r="O163" s="6"/>
      <c r="P163" s="6"/>
      <c r="Q163" s="6"/>
      <c r="R163" s="6"/>
      <c r="S163" s="6"/>
      <c r="T163" s="6"/>
    </row>
    <row r="164" spans="1:20" ht="12.75" hidden="1" customHeight="1">
      <c r="A164" s="3" t="s">
        <v>931</v>
      </c>
      <c r="B164" s="3" t="s">
        <v>1025</v>
      </c>
      <c r="C164" s="3" t="s">
        <v>933</v>
      </c>
      <c r="D164" s="4" t="s">
        <v>1032</v>
      </c>
      <c r="E164" s="5">
        <v>16</v>
      </c>
      <c r="F164" s="4" t="s">
        <v>977</v>
      </c>
      <c r="G164" s="3" t="s">
        <v>940</v>
      </c>
      <c r="H164" s="4" t="s">
        <v>941</v>
      </c>
      <c r="I164" s="3" t="s">
        <v>15</v>
      </c>
      <c r="J164" s="4" t="s">
        <v>942</v>
      </c>
      <c r="K164" s="7"/>
      <c r="L164" s="8">
        <v>432082.91</v>
      </c>
      <c r="M164" s="6"/>
      <c r="N164" s="6"/>
      <c r="O164" s="6"/>
      <c r="P164" s="6"/>
      <c r="Q164" s="6"/>
      <c r="R164" s="6"/>
      <c r="S164" s="6"/>
      <c r="T164" s="6"/>
    </row>
    <row r="165" spans="1:20" ht="12.75" hidden="1" customHeight="1">
      <c r="A165" s="3" t="s">
        <v>931</v>
      </c>
      <c r="B165" s="3" t="s">
        <v>1025</v>
      </c>
      <c r="C165" s="3" t="s">
        <v>933</v>
      </c>
      <c r="D165" s="4" t="s">
        <v>1032</v>
      </c>
      <c r="E165" s="5">
        <v>17</v>
      </c>
      <c r="F165" s="4" t="s">
        <v>1038</v>
      </c>
      <c r="G165" s="3" t="s">
        <v>963</v>
      </c>
      <c r="H165" s="4" t="s">
        <v>855</v>
      </c>
      <c r="I165" s="3" t="s">
        <v>9</v>
      </c>
      <c r="J165" s="4" t="s">
        <v>956</v>
      </c>
      <c r="K165" s="7"/>
      <c r="L165" s="8">
        <v>-81100</v>
      </c>
      <c r="M165" s="6"/>
      <c r="N165" s="6"/>
      <c r="O165" s="6"/>
      <c r="P165" s="6"/>
      <c r="Q165" s="6"/>
      <c r="R165" s="6"/>
      <c r="S165" s="6"/>
      <c r="T165" s="6"/>
    </row>
    <row r="166" spans="1:20" ht="12.75" hidden="1" customHeight="1">
      <c r="A166" s="3" t="s">
        <v>931</v>
      </c>
      <c r="B166" s="3" t="s">
        <v>1025</v>
      </c>
      <c r="C166" s="3" t="s">
        <v>933</v>
      </c>
      <c r="D166" s="4" t="s">
        <v>1032</v>
      </c>
      <c r="E166" s="5">
        <v>18</v>
      </c>
      <c r="F166" s="4" t="s">
        <v>1039</v>
      </c>
      <c r="G166" s="3" t="s">
        <v>963</v>
      </c>
      <c r="H166" s="4" t="s">
        <v>855</v>
      </c>
      <c r="I166" s="3" t="s">
        <v>8</v>
      </c>
      <c r="J166" s="4" t="s">
        <v>956</v>
      </c>
      <c r="K166" s="7"/>
      <c r="L166" s="8">
        <v>-459000</v>
      </c>
      <c r="M166" s="6"/>
      <c r="N166" s="6"/>
      <c r="O166" s="6"/>
      <c r="P166" s="6"/>
      <c r="Q166" s="6"/>
      <c r="R166" s="6"/>
      <c r="S166" s="6"/>
      <c r="T166" s="6"/>
    </row>
    <row r="167" spans="1:20" ht="12.75" hidden="1" customHeight="1">
      <c r="A167" s="3" t="s">
        <v>931</v>
      </c>
      <c r="B167" s="3" t="s">
        <v>1025</v>
      </c>
      <c r="C167" s="3" t="s">
        <v>933</v>
      </c>
      <c r="D167" s="4" t="s">
        <v>1032</v>
      </c>
      <c r="E167" s="5">
        <v>19</v>
      </c>
      <c r="F167" s="4" t="s">
        <v>1040</v>
      </c>
      <c r="G167" s="3" t="s">
        <v>963</v>
      </c>
      <c r="H167" s="4" t="s">
        <v>855</v>
      </c>
      <c r="I167" s="3" t="s">
        <v>14</v>
      </c>
      <c r="J167" s="4" t="s">
        <v>956</v>
      </c>
      <c r="K167" s="7"/>
      <c r="L167" s="8">
        <v>-65300</v>
      </c>
      <c r="M167" s="6"/>
      <c r="N167" s="6"/>
      <c r="O167" s="6"/>
      <c r="P167" s="6"/>
      <c r="Q167" s="6"/>
      <c r="R167" s="6"/>
      <c r="S167" s="6"/>
      <c r="T167" s="6"/>
    </row>
    <row r="168" spans="1:20" ht="12.75" hidden="1" customHeight="1">
      <c r="A168" s="3" t="s">
        <v>931</v>
      </c>
      <c r="B168" s="3" t="s">
        <v>1025</v>
      </c>
      <c r="C168" s="3" t="s">
        <v>933</v>
      </c>
      <c r="D168" s="4" t="s">
        <v>1032</v>
      </c>
      <c r="E168" s="5">
        <v>20</v>
      </c>
      <c r="F168" s="4" t="s">
        <v>1041</v>
      </c>
      <c r="G168" s="3" t="s">
        <v>963</v>
      </c>
      <c r="H168" s="4" t="s">
        <v>855</v>
      </c>
      <c r="I168" s="3" t="s">
        <v>6</v>
      </c>
      <c r="J168" s="4" t="s">
        <v>956</v>
      </c>
      <c r="K168" s="7"/>
      <c r="L168" s="8">
        <v>605400</v>
      </c>
      <c r="M168" s="6"/>
      <c r="N168" s="6"/>
      <c r="O168" s="6"/>
      <c r="P168" s="6"/>
      <c r="Q168" s="6"/>
      <c r="R168" s="6"/>
      <c r="S168" s="6"/>
      <c r="T168" s="6"/>
    </row>
    <row r="169" spans="1:20" ht="12.75" hidden="1" customHeight="1">
      <c r="A169" s="3" t="s">
        <v>931</v>
      </c>
      <c r="B169" s="3" t="s">
        <v>1025</v>
      </c>
      <c r="C169" s="3" t="s">
        <v>933</v>
      </c>
      <c r="D169" s="4" t="s">
        <v>1032</v>
      </c>
      <c r="E169" s="5">
        <v>21</v>
      </c>
      <c r="F169" s="4" t="s">
        <v>1042</v>
      </c>
      <c r="G169" s="3" t="s">
        <v>963</v>
      </c>
      <c r="H169" s="4" t="s">
        <v>855</v>
      </c>
      <c r="I169" s="3" t="s">
        <v>6</v>
      </c>
      <c r="J169" s="4" t="s">
        <v>937</v>
      </c>
      <c r="K169" s="7"/>
      <c r="L169" s="8">
        <v>-16627.36</v>
      </c>
      <c r="M169" s="6"/>
      <c r="N169" s="6"/>
      <c r="O169" s="6"/>
      <c r="P169" s="6"/>
      <c r="Q169" s="6"/>
      <c r="R169" s="6"/>
      <c r="S169" s="6"/>
      <c r="T169" s="6"/>
    </row>
    <row r="170" spans="1:20" ht="12.75" hidden="1" customHeight="1">
      <c r="A170" s="3" t="s">
        <v>931</v>
      </c>
      <c r="B170" s="3" t="s">
        <v>1025</v>
      </c>
      <c r="C170" s="3" t="s">
        <v>933</v>
      </c>
      <c r="D170" s="4" t="s">
        <v>1032</v>
      </c>
      <c r="E170" s="5">
        <v>22</v>
      </c>
      <c r="F170" s="4" t="s">
        <v>1042</v>
      </c>
      <c r="G170" s="3" t="s">
        <v>963</v>
      </c>
      <c r="H170" s="4" t="s">
        <v>855</v>
      </c>
      <c r="I170" s="3" t="s">
        <v>724</v>
      </c>
      <c r="J170" s="4" t="s">
        <v>937</v>
      </c>
      <c r="K170" s="7"/>
      <c r="L170" s="8">
        <v>16627.36</v>
      </c>
      <c r="M170" s="6"/>
      <c r="N170" s="6"/>
      <c r="O170" s="6"/>
      <c r="P170" s="6"/>
      <c r="Q170" s="6"/>
      <c r="R170" s="6"/>
      <c r="S170" s="6"/>
      <c r="T170" s="6"/>
    </row>
    <row r="171" spans="1:20" ht="12.75" hidden="1" customHeight="1">
      <c r="A171" s="3" t="s">
        <v>931</v>
      </c>
      <c r="B171" s="3" t="s">
        <v>1025</v>
      </c>
      <c r="C171" s="3" t="s">
        <v>933</v>
      </c>
      <c r="D171" s="4" t="s">
        <v>1032</v>
      </c>
      <c r="E171" s="5">
        <v>23</v>
      </c>
      <c r="F171" s="4" t="s">
        <v>1043</v>
      </c>
      <c r="G171" s="3" t="s">
        <v>963</v>
      </c>
      <c r="H171" s="4" t="s">
        <v>855</v>
      </c>
      <c r="I171" s="3" t="s">
        <v>6</v>
      </c>
      <c r="J171" s="4" t="s">
        <v>937</v>
      </c>
      <c r="K171" s="7"/>
      <c r="L171" s="8">
        <v>-323113.21000000002</v>
      </c>
      <c r="M171" s="6"/>
      <c r="N171" s="6"/>
      <c r="O171" s="6"/>
      <c r="P171" s="6"/>
      <c r="Q171" s="6"/>
      <c r="R171" s="6"/>
      <c r="S171" s="6"/>
      <c r="T171" s="6"/>
    </row>
    <row r="172" spans="1:20" ht="12.75" hidden="1" customHeight="1">
      <c r="A172" s="3" t="s">
        <v>931</v>
      </c>
      <c r="B172" s="3" t="s">
        <v>1025</v>
      </c>
      <c r="C172" s="3" t="s">
        <v>933</v>
      </c>
      <c r="D172" s="4" t="s">
        <v>1032</v>
      </c>
      <c r="E172" s="5">
        <v>24</v>
      </c>
      <c r="F172" s="4" t="s">
        <v>1043</v>
      </c>
      <c r="G172" s="3" t="s">
        <v>963</v>
      </c>
      <c r="H172" s="4" t="s">
        <v>855</v>
      </c>
      <c r="I172" s="3" t="s">
        <v>724</v>
      </c>
      <c r="J172" s="4" t="s">
        <v>937</v>
      </c>
      <c r="K172" s="7"/>
      <c r="L172" s="8">
        <v>323113.21000000002</v>
      </c>
      <c r="M172" s="6"/>
      <c r="N172" s="6"/>
      <c r="O172" s="6"/>
      <c r="P172" s="6"/>
      <c r="Q172" s="6"/>
      <c r="R172" s="6"/>
      <c r="S172" s="6"/>
      <c r="T172" s="6"/>
    </row>
    <row r="173" spans="1:20" ht="12.75" hidden="1" customHeight="1">
      <c r="A173" s="3" t="s">
        <v>931</v>
      </c>
      <c r="B173" s="3" t="s">
        <v>1025</v>
      </c>
      <c r="C173" s="3" t="s">
        <v>933</v>
      </c>
      <c r="D173" s="4" t="s">
        <v>1032</v>
      </c>
      <c r="E173" s="5">
        <v>25</v>
      </c>
      <c r="F173" s="4" t="s">
        <v>1044</v>
      </c>
      <c r="G173" s="3" t="s">
        <v>963</v>
      </c>
      <c r="H173" s="4" t="s">
        <v>855</v>
      </c>
      <c r="I173" s="3" t="s">
        <v>14</v>
      </c>
      <c r="J173" s="4" t="s">
        <v>937</v>
      </c>
      <c r="K173" s="7"/>
      <c r="L173" s="8">
        <v>-898.35</v>
      </c>
      <c r="M173" s="6"/>
      <c r="N173" s="6"/>
      <c r="O173" s="6"/>
      <c r="P173" s="6"/>
      <c r="Q173" s="6"/>
      <c r="R173" s="6"/>
      <c r="S173" s="6"/>
      <c r="T173" s="6"/>
    </row>
    <row r="174" spans="1:20" ht="12.75" hidden="1" customHeight="1">
      <c r="A174" s="3" t="s">
        <v>931</v>
      </c>
      <c r="B174" s="3" t="s">
        <v>1025</v>
      </c>
      <c r="C174" s="3" t="s">
        <v>933</v>
      </c>
      <c r="D174" s="4" t="s">
        <v>1032</v>
      </c>
      <c r="E174" s="5">
        <v>26</v>
      </c>
      <c r="F174" s="4" t="s">
        <v>1044</v>
      </c>
      <c r="G174" s="3" t="s">
        <v>963</v>
      </c>
      <c r="H174" s="4" t="s">
        <v>855</v>
      </c>
      <c r="I174" s="3" t="s">
        <v>724</v>
      </c>
      <c r="J174" s="4" t="s">
        <v>937</v>
      </c>
      <c r="K174" s="7"/>
      <c r="L174" s="8">
        <v>898.35</v>
      </c>
      <c r="M174" s="6"/>
      <c r="N174" s="6"/>
      <c r="O174" s="6"/>
      <c r="P174" s="6"/>
      <c r="Q174" s="6"/>
      <c r="R174" s="6"/>
      <c r="S174" s="6"/>
      <c r="T174" s="6"/>
    </row>
    <row r="175" spans="1:20" ht="12.75" hidden="1" customHeight="1">
      <c r="A175" s="3" t="s">
        <v>931</v>
      </c>
      <c r="B175" s="3" t="s">
        <v>1025</v>
      </c>
      <c r="C175" s="3" t="s">
        <v>933</v>
      </c>
      <c r="D175" s="4" t="s">
        <v>1032</v>
      </c>
      <c r="E175" s="5">
        <v>27</v>
      </c>
      <c r="F175" s="4" t="s">
        <v>1045</v>
      </c>
      <c r="G175" s="3" t="s">
        <v>974</v>
      </c>
      <c r="H175" s="4" t="s">
        <v>69</v>
      </c>
      <c r="I175" s="3" t="s">
        <v>724</v>
      </c>
      <c r="J175" s="4" t="s">
        <v>994</v>
      </c>
      <c r="K175" s="7"/>
      <c r="L175" s="8">
        <v>36590.75</v>
      </c>
      <c r="M175" s="6"/>
      <c r="N175" s="6"/>
      <c r="O175" s="6"/>
      <c r="P175" s="6"/>
      <c r="Q175" s="6"/>
      <c r="R175" s="6"/>
      <c r="S175" s="6"/>
      <c r="T175" s="6"/>
    </row>
    <row r="176" spans="1:20" ht="12.75" hidden="1" customHeight="1">
      <c r="A176" s="3" t="s">
        <v>931</v>
      </c>
      <c r="B176" s="3" t="s">
        <v>1025</v>
      </c>
      <c r="C176" s="3" t="s">
        <v>933</v>
      </c>
      <c r="D176" s="4" t="s">
        <v>1032</v>
      </c>
      <c r="E176" s="5">
        <v>28</v>
      </c>
      <c r="F176" s="4" t="s">
        <v>1045</v>
      </c>
      <c r="G176" s="3" t="s">
        <v>973</v>
      </c>
      <c r="H176" s="4" t="s">
        <v>119</v>
      </c>
      <c r="I176" s="3" t="s">
        <v>9</v>
      </c>
      <c r="J176" s="4" t="s">
        <v>937</v>
      </c>
      <c r="K176" s="8">
        <v>36590.75</v>
      </c>
      <c r="L176" s="7"/>
      <c r="M176" s="6"/>
      <c r="N176" s="6"/>
      <c r="O176" s="6"/>
      <c r="P176" s="6"/>
      <c r="Q176" s="6"/>
      <c r="R176" s="6"/>
      <c r="S176" s="6"/>
      <c r="T176" s="6"/>
    </row>
    <row r="177" spans="1:20" ht="12.75" hidden="1" customHeight="1">
      <c r="A177" s="3" t="s">
        <v>931</v>
      </c>
      <c r="B177" s="3" t="s">
        <v>1025</v>
      </c>
      <c r="C177" s="3" t="s">
        <v>933</v>
      </c>
      <c r="D177" s="4" t="s">
        <v>1046</v>
      </c>
      <c r="E177" s="5">
        <v>1</v>
      </c>
      <c r="F177" s="4" t="s">
        <v>1010</v>
      </c>
      <c r="G177" s="3" t="s">
        <v>1011</v>
      </c>
      <c r="H177" s="4" t="s">
        <v>1012</v>
      </c>
      <c r="I177" s="3" t="s">
        <v>724</v>
      </c>
      <c r="J177" s="4" t="s">
        <v>1013</v>
      </c>
      <c r="K177" s="8">
        <v>-1486425.72</v>
      </c>
      <c r="L177" s="7"/>
      <c r="M177" s="6"/>
      <c r="N177" s="6"/>
      <c r="O177" s="6"/>
      <c r="P177" s="6"/>
      <c r="Q177" s="6"/>
      <c r="R177" s="6"/>
      <c r="S177" s="6"/>
      <c r="T177" s="6"/>
    </row>
    <row r="178" spans="1:20" ht="12.75" hidden="1" customHeight="1">
      <c r="A178" s="3" t="s">
        <v>931</v>
      </c>
      <c r="B178" s="3" t="s">
        <v>1025</v>
      </c>
      <c r="C178" s="3" t="s">
        <v>933</v>
      </c>
      <c r="D178" s="4" t="s">
        <v>1046</v>
      </c>
      <c r="E178" s="5">
        <v>2</v>
      </c>
      <c r="F178" s="4" t="s">
        <v>1010</v>
      </c>
      <c r="G178" s="3" t="s">
        <v>1011</v>
      </c>
      <c r="H178" s="4" t="s">
        <v>1012</v>
      </c>
      <c r="I178" s="3" t="s">
        <v>1110</v>
      </c>
      <c r="J178" s="4" t="s">
        <v>1013</v>
      </c>
      <c r="K178" s="8">
        <v>1486425.72</v>
      </c>
      <c r="L178" s="7"/>
      <c r="M178" s="6"/>
      <c r="N178" s="6"/>
      <c r="O178" s="6"/>
      <c r="P178" s="6"/>
      <c r="Q178" s="6"/>
      <c r="R178" s="6"/>
      <c r="S178" s="6"/>
      <c r="T178" s="6"/>
    </row>
    <row r="179" spans="1:20" ht="12.75" hidden="1" customHeight="1">
      <c r="A179" s="3" t="s">
        <v>931</v>
      </c>
      <c r="B179" s="3" t="s">
        <v>1025</v>
      </c>
      <c r="C179" s="3" t="s">
        <v>933</v>
      </c>
      <c r="D179" s="4" t="s">
        <v>1046</v>
      </c>
      <c r="E179" s="5">
        <v>3</v>
      </c>
      <c r="F179" s="4" t="s">
        <v>1014</v>
      </c>
      <c r="G179" s="3" t="s">
        <v>974</v>
      </c>
      <c r="H179" s="4" t="s">
        <v>69</v>
      </c>
      <c r="I179" s="3" t="s">
        <v>724</v>
      </c>
      <c r="J179" s="4" t="s">
        <v>1015</v>
      </c>
      <c r="K179" s="7"/>
      <c r="L179" s="8">
        <v>55721.29</v>
      </c>
      <c r="M179" s="6"/>
      <c r="N179" s="6"/>
      <c r="O179" s="6"/>
      <c r="P179" s="6"/>
      <c r="Q179" s="6"/>
      <c r="R179" s="6"/>
      <c r="S179" s="6"/>
      <c r="T179" s="6"/>
    </row>
    <row r="180" spans="1:20" ht="12.75" hidden="1" customHeight="1">
      <c r="A180" s="3" t="s">
        <v>931</v>
      </c>
      <c r="B180" s="3" t="s">
        <v>1025</v>
      </c>
      <c r="C180" s="3" t="s">
        <v>933</v>
      </c>
      <c r="D180" s="4" t="s">
        <v>1046</v>
      </c>
      <c r="E180" s="5">
        <v>4</v>
      </c>
      <c r="F180" s="4" t="s">
        <v>1014</v>
      </c>
      <c r="G180" s="3" t="s">
        <v>974</v>
      </c>
      <c r="H180" s="4" t="s">
        <v>69</v>
      </c>
      <c r="I180" s="3" t="s">
        <v>1110</v>
      </c>
      <c r="J180" s="4" t="s">
        <v>1015</v>
      </c>
      <c r="K180" s="7"/>
      <c r="L180" s="8">
        <v>-55721.29</v>
      </c>
      <c r="M180" s="6"/>
      <c r="N180" s="6"/>
      <c r="O180" s="6"/>
      <c r="P180" s="6"/>
      <c r="Q180" s="6"/>
      <c r="R180" s="6"/>
      <c r="S180" s="6"/>
      <c r="T180" s="6"/>
    </row>
    <row r="181" spans="1:20" ht="12.75" hidden="1" customHeight="1">
      <c r="A181" s="3" t="s">
        <v>931</v>
      </c>
      <c r="B181" s="3" t="s">
        <v>1025</v>
      </c>
      <c r="C181" s="3" t="s">
        <v>933</v>
      </c>
      <c r="D181" s="4" t="s">
        <v>1046</v>
      </c>
      <c r="E181" s="5">
        <v>5</v>
      </c>
      <c r="F181" s="4" t="s">
        <v>1016</v>
      </c>
      <c r="G181" s="3" t="s">
        <v>1017</v>
      </c>
      <c r="H181" s="4" t="s">
        <v>153</v>
      </c>
      <c r="I181" s="3" t="s">
        <v>724</v>
      </c>
      <c r="J181" s="4" t="s">
        <v>1018</v>
      </c>
      <c r="K181" s="8">
        <v>-10930.68</v>
      </c>
      <c r="L181" s="7"/>
      <c r="M181" s="6"/>
      <c r="N181" s="6"/>
      <c r="O181" s="6"/>
      <c r="P181" s="6"/>
      <c r="Q181" s="6"/>
      <c r="R181" s="6"/>
      <c r="S181" s="6"/>
      <c r="T181" s="6"/>
    </row>
    <row r="182" spans="1:20" ht="12.75" hidden="1" customHeight="1">
      <c r="A182" s="3" t="s">
        <v>931</v>
      </c>
      <c r="B182" s="3" t="s">
        <v>1025</v>
      </c>
      <c r="C182" s="3" t="s">
        <v>933</v>
      </c>
      <c r="D182" s="4" t="s">
        <v>1046</v>
      </c>
      <c r="E182" s="5">
        <v>6</v>
      </c>
      <c r="F182" s="4" t="s">
        <v>1016</v>
      </c>
      <c r="G182" s="3" t="s">
        <v>1017</v>
      </c>
      <c r="H182" s="4" t="s">
        <v>153</v>
      </c>
      <c r="I182" s="3" t="s">
        <v>28</v>
      </c>
      <c r="J182" s="4" t="s">
        <v>1018</v>
      </c>
      <c r="K182" s="8">
        <v>10930.68</v>
      </c>
      <c r="L182" s="7"/>
      <c r="M182" s="6"/>
      <c r="N182" s="6"/>
      <c r="O182" s="6"/>
      <c r="P182" s="6"/>
      <c r="Q182" s="6"/>
      <c r="R182" s="6"/>
      <c r="S182" s="6"/>
      <c r="T182" s="6"/>
    </row>
    <row r="183" spans="1:20" ht="12.75" hidden="1" customHeight="1">
      <c r="A183" s="3" t="s">
        <v>931</v>
      </c>
      <c r="B183" s="3" t="s">
        <v>1025</v>
      </c>
      <c r="C183" s="3" t="s">
        <v>933</v>
      </c>
      <c r="D183" s="4" t="s">
        <v>1046</v>
      </c>
      <c r="E183" s="5">
        <v>7</v>
      </c>
      <c r="F183" s="4" t="s">
        <v>1019</v>
      </c>
      <c r="G183" s="3" t="s">
        <v>1020</v>
      </c>
      <c r="H183" s="4" t="s">
        <v>151</v>
      </c>
      <c r="I183" s="3" t="s">
        <v>724</v>
      </c>
      <c r="J183" s="4" t="s">
        <v>937</v>
      </c>
      <c r="K183" s="8">
        <v>833333.33</v>
      </c>
      <c r="L183" s="7"/>
      <c r="M183" s="6"/>
      <c r="N183" s="6"/>
      <c r="O183" s="6"/>
      <c r="P183" s="6"/>
      <c r="Q183" s="6"/>
      <c r="R183" s="6"/>
      <c r="S183" s="6"/>
      <c r="T183" s="6"/>
    </row>
    <row r="184" spans="1:20" ht="12.75" hidden="1" customHeight="1">
      <c r="A184" s="3" t="s">
        <v>931</v>
      </c>
      <c r="B184" s="3" t="s">
        <v>1025</v>
      </c>
      <c r="C184" s="3" t="s">
        <v>933</v>
      </c>
      <c r="D184" s="4" t="s">
        <v>1046</v>
      </c>
      <c r="E184" s="5">
        <v>8</v>
      </c>
      <c r="F184" s="4" t="s">
        <v>1019</v>
      </c>
      <c r="G184" s="3" t="s">
        <v>1020</v>
      </c>
      <c r="H184" s="4" t="s">
        <v>151</v>
      </c>
      <c r="I184" s="3" t="s">
        <v>1110</v>
      </c>
      <c r="J184" s="4" t="s">
        <v>937</v>
      </c>
      <c r="K184" s="8">
        <v>-833333.33</v>
      </c>
      <c r="L184" s="7"/>
      <c r="M184" s="6"/>
      <c r="N184" s="6"/>
      <c r="O184" s="6"/>
      <c r="P184" s="6"/>
      <c r="Q184" s="6"/>
      <c r="R184" s="6"/>
      <c r="S184" s="6"/>
      <c r="T184" s="6"/>
    </row>
    <row r="185" spans="1:20" ht="12.75" hidden="1" customHeight="1">
      <c r="A185" s="3" t="s">
        <v>931</v>
      </c>
      <c r="B185" s="3" t="s">
        <v>1025</v>
      </c>
      <c r="C185" s="3" t="s">
        <v>933</v>
      </c>
      <c r="D185" s="4" t="s">
        <v>1046</v>
      </c>
      <c r="E185" s="5">
        <v>9</v>
      </c>
      <c r="F185" s="4" t="s">
        <v>1047</v>
      </c>
      <c r="G185" s="3" t="s">
        <v>1048</v>
      </c>
      <c r="H185" s="4" t="s">
        <v>120</v>
      </c>
      <c r="I185" s="3" t="s">
        <v>724</v>
      </c>
      <c r="J185" s="4" t="s">
        <v>1049</v>
      </c>
      <c r="K185" s="8">
        <v>-3018867.92</v>
      </c>
      <c r="L185" s="7"/>
      <c r="M185" s="6"/>
      <c r="N185" s="6"/>
      <c r="O185" s="6"/>
      <c r="P185" s="6"/>
      <c r="Q185" s="6"/>
      <c r="R185" s="6"/>
      <c r="S185" s="6"/>
      <c r="T185" s="6"/>
    </row>
    <row r="186" spans="1:20" ht="12.75" hidden="1" customHeight="1">
      <c r="A186" s="3" t="s">
        <v>931</v>
      </c>
      <c r="B186" s="3" t="s">
        <v>1025</v>
      </c>
      <c r="C186" s="3" t="s">
        <v>933</v>
      </c>
      <c r="D186" s="4" t="s">
        <v>1046</v>
      </c>
      <c r="E186" s="5">
        <v>10</v>
      </c>
      <c r="F186" s="4" t="s">
        <v>1047</v>
      </c>
      <c r="G186" s="3" t="s">
        <v>1048</v>
      </c>
      <c r="H186" s="4" t="s">
        <v>120</v>
      </c>
      <c r="I186" s="3" t="s">
        <v>1110</v>
      </c>
      <c r="J186" s="4" t="s">
        <v>1049</v>
      </c>
      <c r="K186" s="8">
        <v>3018867.92</v>
      </c>
      <c r="L186" s="7"/>
      <c r="M186" s="6"/>
      <c r="N186" s="6"/>
      <c r="O186" s="6"/>
      <c r="P186" s="6"/>
      <c r="Q186" s="6"/>
      <c r="R186" s="6"/>
      <c r="S186" s="6"/>
      <c r="T186" s="6"/>
    </row>
    <row r="187" spans="1:20" ht="12.75" hidden="1" customHeight="1">
      <c r="A187" s="3" t="s">
        <v>931</v>
      </c>
      <c r="B187" s="3" t="s">
        <v>1025</v>
      </c>
      <c r="C187" s="3" t="s">
        <v>933</v>
      </c>
      <c r="D187" s="4" t="s">
        <v>1046</v>
      </c>
      <c r="E187" s="5">
        <v>11</v>
      </c>
      <c r="F187" s="4" t="s">
        <v>1050</v>
      </c>
      <c r="G187" s="3" t="s">
        <v>974</v>
      </c>
      <c r="H187" s="4" t="s">
        <v>69</v>
      </c>
      <c r="I187" s="3" t="s">
        <v>724</v>
      </c>
      <c r="J187" s="4" t="s">
        <v>994</v>
      </c>
      <c r="K187" s="7"/>
      <c r="L187" s="8">
        <v>424528.3</v>
      </c>
      <c r="M187" s="6"/>
      <c r="N187" s="6"/>
      <c r="O187" s="6"/>
      <c r="P187" s="6"/>
      <c r="Q187" s="6"/>
      <c r="R187" s="6"/>
      <c r="S187" s="6"/>
      <c r="T187" s="6"/>
    </row>
    <row r="188" spans="1:20" ht="12.75" hidden="1" customHeight="1">
      <c r="A188" s="3" t="s">
        <v>931</v>
      </c>
      <c r="B188" s="3" t="s">
        <v>1025</v>
      </c>
      <c r="C188" s="3" t="s">
        <v>933</v>
      </c>
      <c r="D188" s="4" t="s">
        <v>1046</v>
      </c>
      <c r="E188" s="5">
        <v>12</v>
      </c>
      <c r="F188" s="4" t="s">
        <v>1050</v>
      </c>
      <c r="G188" s="3" t="s">
        <v>974</v>
      </c>
      <c r="H188" s="4" t="s">
        <v>69</v>
      </c>
      <c r="I188" s="3" t="s">
        <v>1110</v>
      </c>
      <c r="J188" s="4" t="s">
        <v>994</v>
      </c>
      <c r="K188" s="7"/>
      <c r="L188" s="8">
        <v>-424528.3</v>
      </c>
      <c r="M188" s="6"/>
      <c r="N188" s="6"/>
      <c r="O188" s="6"/>
      <c r="P188" s="6"/>
      <c r="Q188" s="6"/>
      <c r="R188" s="6"/>
      <c r="S188" s="6"/>
      <c r="T188" s="6"/>
    </row>
    <row r="189" spans="1:20" ht="12.75" hidden="1" customHeight="1">
      <c r="A189" s="3" t="s">
        <v>931</v>
      </c>
      <c r="B189" s="3" t="s">
        <v>1025</v>
      </c>
      <c r="C189" s="3" t="s">
        <v>933</v>
      </c>
      <c r="D189" s="4" t="s">
        <v>1046</v>
      </c>
      <c r="E189" s="5">
        <v>13</v>
      </c>
      <c r="F189" s="4" t="s">
        <v>1051</v>
      </c>
      <c r="G189" s="3" t="s">
        <v>974</v>
      </c>
      <c r="H189" s="4" t="s">
        <v>69</v>
      </c>
      <c r="I189" s="3" t="s">
        <v>724</v>
      </c>
      <c r="J189" s="4" t="s">
        <v>994</v>
      </c>
      <c r="K189" s="7"/>
      <c r="L189" s="8">
        <v>32547.17</v>
      </c>
      <c r="M189" s="6"/>
      <c r="N189" s="6"/>
      <c r="O189" s="6"/>
      <c r="P189" s="6"/>
      <c r="Q189" s="6"/>
      <c r="R189" s="6"/>
      <c r="S189" s="6"/>
      <c r="T189" s="6"/>
    </row>
    <row r="190" spans="1:20" ht="12.75" hidden="1" customHeight="1">
      <c r="A190" s="3" t="s">
        <v>931</v>
      </c>
      <c r="B190" s="3" t="s">
        <v>1025</v>
      </c>
      <c r="C190" s="3" t="s">
        <v>933</v>
      </c>
      <c r="D190" s="4" t="s">
        <v>1046</v>
      </c>
      <c r="E190" s="5">
        <v>14</v>
      </c>
      <c r="F190" s="4" t="s">
        <v>1051</v>
      </c>
      <c r="G190" s="3" t="s">
        <v>974</v>
      </c>
      <c r="H190" s="4" t="s">
        <v>69</v>
      </c>
      <c r="I190" s="3" t="s">
        <v>1110</v>
      </c>
      <c r="J190" s="4" t="s">
        <v>994</v>
      </c>
      <c r="K190" s="7"/>
      <c r="L190" s="8">
        <v>-32547.17</v>
      </c>
      <c r="M190" s="6"/>
      <c r="N190" s="6"/>
      <c r="O190" s="6"/>
      <c r="P190" s="6"/>
      <c r="Q190" s="6"/>
      <c r="R190" s="6"/>
      <c r="S190" s="6"/>
      <c r="T190" s="6"/>
    </row>
    <row r="191" spans="1:20" ht="12.75" hidden="1" customHeight="1">
      <c r="A191" s="3" t="s">
        <v>931</v>
      </c>
      <c r="B191" s="3" t="s">
        <v>1025</v>
      </c>
      <c r="C191" s="3" t="s">
        <v>933</v>
      </c>
      <c r="D191" s="4" t="s">
        <v>1046</v>
      </c>
      <c r="E191" s="5">
        <v>15</v>
      </c>
      <c r="F191" s="4" t="s">
        <v>1052</v>
      </c>
      <c r="G191" s="3" t="s">
        <v>1021</v>
      </c>
      <c r="H191" s="4" t="s">
        <v>121</v>
      </c>
      <c r="I191" s="3" t="s">
        <v>724</v>
      </c>
      <c r="J191" s="4" t="s">
        <v>937</v>
      </c>
      <c r="K191" s="8">
        <v>-4338.8599999999997</v>
      </c>
      <c r="L191" s="7"/>
      <c r="M191" s="6"/>
      <c r="N191" s="6"/>
      <c r="O191" s="6"/>
      <c r="P191" s="6"/>
      <c r="Q191" s="6"/>
      <c r="R191" s="6"/>
      <c r="S191" s="6"/>
      <c r="T191" s="6"/>
    </row>
    <row r="192" spans="1:20" ht="12.75" hidden="1" customHeight="1">
      <c r="A192" s="3" t="s">
        <v>931</v>
      </c>
      <c r="B192" s="3" t="s">
        <v>1025</v>
      </c>
      <c r="C192" s="3" t="s">
        <v>933</v>
      </c>
      <c r="D192" s="4" t="s">
        <v>1046</v>
      </c>
      <c r="E192" s="5">
        <v>16</v>
      </c>
      <c r="F192" s="4" t="s">
        <v>1052</v>
      </c>
      <c r="G192" s="3" t="s">
        <v>1021</v>
      </c>
      <c r="H192" s="4" t="s">
        <v>121</v>
      </c>
      <c r="I192" s="3" t="s">
        <v>1110</v>
      </c>
      <c r="J192" s="4" t="s">
        <v>937</v>
      </c>
      <c r="K192" s="8">
        <v>4338.8599999999997</v>
      </c>
      <c r="L192" s="7"/>
      <c r="M192" s="6"/>
      <c r="N192" s="6"/>
      <c r="O192" s="6"/>
      <c r="P192" s="6"/>
      <c r="Q192" s="6"/>
      <c r="R192" s="6"/>
      <c r="S192" s="6"/>
      <c r="T192" s="6"/>
    </row>
    <row r="193" spans="1:20" ht="12.75" hidden="1" customHeight="1">
      <c r="A193" s="3" t="s">
        <v>931</v>
      </c>
      <c r="B193" s="3" t="s">
        <v>1025</v>
      </c>
      <c r="C193" s="3" t="s">
        <v>933</v>
      </c>
      <c r="D193" s="4" t="s">
        <v>1046</v>
      </c>
      <c r="E193" s="5">
        <v>17</v>
      </c>
      <c r="F193" s="4" t="s">
        <v>1052</v>
      </c>
      <c r="G193" s="3" t="s">
        <v>1022</v>
      </c>
      <c r="H193" s="4" t="s">
        <v>44</v>
      </c>
      <c r="I193" s="3" t="s">
        <v>724</v>
      </c>
      <c r="J193" s="4" t="s">
        <v>937</v>
      </c>
      <c r="K193" s="8">
        <v>-1785.13</v>
      </c>
      <c r="L193" s="7"/>
      <c r="M193" s="6"/>
      <c r="N193" s="6"/>
      <c r="O193" s="6"/>
      <c r="P193" s="6"/>
      <c r="Q193" s="6"/>
      <c r="R193" s="6"/>
      <c r="S193" s="6"/>
      <c r="T193" s="6"/>
    </row>
    <row r="194" spans="1:20" ht="12.75" hidden="1" customHeight="1">
      <c r="A194" s="3" t="s">
        <v>931</v>
      </c>
      <c r="B194" s="3" t="s">
        <v>1025</v>
      </c>
      <c r="C194" s="3" t="s">
        <v>933</v>
      </c>
      <c r="D194" s="4" t="s">
        <v>1046</v>
      </c>
      <c r="E194" s="5">
        <v>18</v>
      </c>
      <c r="F194" s="4" t="s">
        <v>1052</v>
      </c>
      <c r="G194" s="3" t="s">
        <v>1022</v>
      </c>
      <c r="H194" s="4" t="s">
        <v>44</v>
      </c>
      <c r="I194" s="3" t="s">
        <v>1110</v>
      </c>
      <c r="J194" s="4" t="s">
        <v>937</v>
      </c>
      <c r="K194" s="8">
        <v>1785.13</v>
      </c>
      <c r="L194" s="7"/>
      <c r="M194" s="6"/>
      <c r="N194" s="6"/>
      <c r="O194" s="6"/>
      <c r="P194" s="6"/>
      <c r="Q194" s="6"/>
      <c r="R194" s="6"/>
      <c r="S194" s="6"/>
      <c r="T194" s="6"/>
    </row>
    <row r="195" spans="1:20" ht="12.75" hidden="1" customHeight="1">
      <c r="A195" s="3" t="s">
        <v>931</v>
      </c>
      <c r="B195" s="3" t="s">
        <v>1025</v>
      </c>
      <c r="C195" s="3" t="s">
        <v>933</v>
      </c>
      <c r="D195" s="4"/>
      <c r="E195" s="5"/>
      <c r="F195" s="4" t="s">
        <v>985</v>
      </c>
      <c r="G195" s="3"/>
      <c r="H195" s="4"/>
      <c r="I195" s="3"/>
      <c r="J195" s="4"/>
      <c r="K195" s="8">
        <v>36590.75</v>
      </c>
      <c r="L195" s="8">
        <v>36590.75</v>
      </c>
      <c r="M195" s="6"/>
      <c r="N195" s="6"/>
      <c r="O195" s="6"/>
      <c r="P195" s="6"/>
      <c r="Q195" s="6"/>
      <c r="R195" s="6"/>
      <c r="S195" s="6"/>
      <c r="T195" s="6"/>
    </row>
    <row r="196" spans="1:20" ht="12.75" hidden="1" customHeight="1">
      <c r="A196" s="3" t="s">
        <v>931</v>
      </c>
      <c r="B196" s="3" t="s">
        <v>1025</v>
      </c>
      <c r="C196" s="3"/>
      <c r="D196" s="4"/>
      <c r="E196" s="5"/>
      <c r="F196" s="4" t="s">
        <v>986</v>
      </c>
      <c r="G196" s="3"/>
      <c r="H196" s="4"/>
      <c r="I196" s="3"/>
      <c r="J196" s="4"/>
      <c r="K196" s="8">
        <v>36590.75</v>
      </c>
      <c r="L196" s="8">
        <v>36590.75</v>
      </c>
      <c r="M196" s="6"/>
      <c r="N196" s="6"/>
      <c r="O196" s="6"/>
      <c r="P196" s="6"/>
      <c r="Q196" s="6"/>
      <c r="R196" s="6"/>
      <c r="S196" s="6"/>
      <c r="T196" s="6"/>
    </row>
    <row r="197" spans="1:20" ht="12.75" hidden="1" customHeight="1">
      <c r="A197" s="3" t="s">
        <v>931</v>
      </c>
      <c r="B197" s="3" t="s">
        <v>1107</v>
      </c>
      <c r="C197" s="3" t="s">
        <v>1108</v>
      </c>
      <c r="D197" s="4" t="s">
        <v>1109</v>
      </c>
      <c r="E197" s="5">
        <v>1</v>
      </c>
      <c r="F197" s="4" t="s">
        <v>1027</v>
      </c>
      <c r="G197" s="3" t="s">
        <v>945</v>
      </c>
      <c r="H197" s="4" t="s">
        <v>946</v>
      </c>
      <c r="I197" s="3" t="s">
        <v>23</v>
      </c>
      <c r="J197" s="4" t="s">
        <v>937</v>
      </c>
      <c r="K197" s="8"/>
      <c r="L197" s="8">
        <v>35377.56</v>
      </c>
      <c r="M197" s="6"/>
      <c r="N197" s="6"/>
      <c r="O197" s="6"/>
      <c r="P197" s="6"/>
      <c r="Q197" s="6"/>
      <c r="R197" s="6"/>
      <c r="S197" s="6"/>
      <c r="T197" s="6"/>
    </row>
    <row r="198" spans="1:20" hidden="1">
      <c r="A198">
        <v>2018</v>
      </c>
      <c r="B198">
        <v>4</v>
      </c>
      <c r="C198">
        <v>30</v>
      </c>
      <c r="D198" t="s">
        <v>1109</v>
      </c>
      <c r="E198">
        <v>2</v>
      </c>
      <c r="F198" t="s">
        <v>1027</v>
      </c>
      <c r="G198">
        <v>60210703</v>
      </c>
      <c r="H198" t="s">
        <v>946</v>
      </c>
      <c r="I198" t="s">
        <v>1110</v>
      </c>
      <c r="J198" t="s">
        <v>937</v>
      </c>
      <c r="L198">
        <v>-35377.56</v>
      </c>
    </row>
    <row r="199" spans="1:20" hidden="1">
      <c r="A199">
        <v>2018</v>
      </c>
      <c r="B199">
        <v>4</v>
      </c>
      <c r="C199">
        <v>30</v>
      </c>
      <c r="D199" t="s">
        <v>1109</v>
      </c>
      <c r="E199">
        <v>3</v>
      </c>
      <c r="F199" t="s">
        <v>948</v>
      </c>
      <c r="G199">
        <v>60110205</v>
      </c>
      <c r="H199" t="s">
        <v>950</v>
      </c>
      <c r="I199" t="s">
        <v>10</v>
      </c>
      <c r="J199" t="s">
        <v>937</v>
      </c>
      <c r="L199">
        <v>-1988444.95</v>
      </c>
    </row>
    <row r="200" spans="1:20" hidden="1">
      <c r="A200">
        <v>2018</v>
      </c>
      <c r="B200">
        <v>4</v>
      </c>
      <c r="C200">
        <v>30</v>
      </c>
      <c r="D200" t="s">
        <v>1109</v>
      </c>
      <c r="E200">
        <v>4</v>
      </c>
      <c r="F200" t="s">
        <v>948</v>
      </c>
      <c r="G200">
        <v>60110205</v>
      </c>
      <c r="H200" t="s">
        <v>950</v>
      </c>
      <c r="I200" t="s">
        <v>4</v>
      </c>
      <c r="J200" t="s">
        <v>937</v>
      </c>
      <c r="L200">
        <v>1988444.95</v>
      </c>
    </row>
    <row r="201" spans="1:20" hidden="1">
      <c r="A201">
        <v>2018</v>
      </c>
      <c r="B201">
        <v>4</v>
      </c>
      <c r="C201">
        <v>30</v>
      </c>
      <c r="D201" t="s">
        <v>1109</v>
      </c>
      <c r="E201">
        <v>5</v>
      </c>
      <c r="F201" t="s">
        <v>951</v>
      </c>
      <c r="G201">
        <v>6111</v>
      </c>
      <c r="H201" t="s">
        <v>65</v>
      </c>
      <c r="I201" t="s">
        <v>10</v>
      </c>
      <c r="J201" t="s">
        <v>937</v>
      </c>
      <c r="L201">
        <v>324546.24</v>
      </c>
    </row>
    <row r="202" spans="1:20" hidden="1">
      <c r="A202">
        <v>2018</v>
      </c>
      <c r="B202">
        <v>4</v>
      </c>
      <c r="C202">
        <v>30</v>
      </c>
      <c r="D202" t="s">
        <v>1109</v>
      </c>
      <c r="E202">
        <v>6</v>
      </c>
      <c r="F202" t="s">
        <v>951</v>
      </c>
      <c r="G202">
        <v>6111</v>
      </c>
      <c r="H202" t="s">
        <v>65</v>
      </c>
      <c r="I202" t="s">
        <v>18</v>
      </c>
      <c r="J202" t="s">
        <v>937</v>
      </c>
      <c r="L202">
        <v>-324546.24</v>
      </c>
    </row>
    <row r="203" spans="1:20" hidden="1">
      <c r="A203">
        <v>2018</v>
      </c>
      <c r="B203">
        <v>4</v>
      </c>
      <c r="C203">
        <v>30</v>
      </c>
      <c r="D203" t="s">
        <v>1109</v>
      </c>
      <c r="E203">
        <v>7</v>
      </c>
      <c r="F203" t="s">
        <v>953</v>
      </c>
      <c r="G203">
        <v>6101</v>
      </c>
      <c r="H203" t="s">
        <v>941</v>
      </c>
      <c r="I203" t="s">
        <v>10</v>
      </c>
      <c r="J203" t="s">
        <v>942</v>
      </c>
      <c r="L203">
        <v>453606</v>
      </c>
    </row>
    <row r="204" spans="1:20" hidden="1">
      <c r="A204">
        <v>2018</v>
      </c>
      <c r="B204">
        <v>4</v>
      </c>
      <c r="C204">
        <v>30</v>
      </c>
      <c r="D204" t="s">
        <v>1109</v>
      </c>
      <c r="E204">
        <v>8</v>
      </c>
      <c r="F204" t="s">
        <v>953</v>
      </c>
      <c r="G204">
        <v>6101</v>
      </c>
      <c r="H204" t="s">
        <v>941</v>
      </c>
      <c r="I204" t="s">
        <v>8</v>
      </c>
      <c r="J204" t="s">
        <v>942</v>
      </c>
      <c r="L204">
        <v>-453606</v>
      </c>
    </row>
    <row r="205" spans="1:20" hidden="1">
      <c r="A205">
        <v>2018</v>
      </c>
      <c r="B205">
        <v>4</v>
      </c>
      <c r="C205">
        <v>30</v>
      </c>
      <c r="D205" t="s">
        <v>1109</v>
      </c>
      <c r="E205">
        <v>9</v>
      </c>
      <c r="F205" t="s">
        <v>954</v>
      </c>
      <c r="G205">
        <v>6021060301</v>
      </c>
      <c r="H205" t="s">
        <v>855</v>
      </c>
      <c r="I205" t="s">
        <v>10</v>
      </c>
      <c r="J205" t="s">
        <v>956</v>
      </c>
      <c r="L205">
        <v>-155323.35</v>
      </c>
    </row>
    <row r="206" spans="1:20" hidden="1">
      <c r="A206">
        <v>2018</v>
      </c>
      <c r="B206">
        <v>4</v>
      </c>
      <c r="C206">
        <v>30</v>
      </c>
      <c r="D206" t="s">
        <v>1109</v>
      </c>
      <c r="E206">
        <v>10</v>
      </c>
      <c r="F206" t="s">
        <v>954</v>
      </c>
      <c r="G206">
        <v>6021060301</v>
      </c>
      <c r="H206" t="s">
        <v>855</v>
      </c>
      <c r="I206" t="s">
        <v>18</v>
      </c>
      <c r="J206" t="s">
        <v>956</v>
      </c>
      <c r="L206">
        <v>-3324.42</v>
      </c>
    </row>
    <row r="207" spans="1:20" hidden="1">
      <c r="A207">
        <v>2018</v>
      </c>
      <c r="B207">
        <v>4</v>
      </c>
      <c r="C207">
        <v>30</v>
      </c>
      <c r="D207" t="s">
        <v>1109</v>
      </c>
      <c r="E207">
        <v>11</v>
      </c>
      <c r="F207" t="s">
        <v>954</v>
      </c>
      <c r="G207">
        <v>6021060301</v>
      </c>
      <c r="H207" t="s">
        <v>855</v>
      </c>
      <c r="I207" t="s">
        <v>17</v>
      </c>
      <c r="J207" t="s">
        <v>956</v>
      </c>
      <c r="L207">
        <v>-50338.94</v>
      </c>
    </row>
    <row r="208" spans="1:20" hidden="1">
      <c r="A208">
        <v>2018</v>
      </c>
      <c r="B208">
        <v>4</v>
      </c>
      <c r="C208">
        <v>30</v>
      </c>
      <c r="D208" t="s">
        <v>1109</v>
      </c>
      <c r="E208">
        <v>12</v>
      </c>
      <c r="F208" t="s">
        <v>954</v>
      </c>
      <c r="G208">
        <v>6021060301</v>
      </c>
      <c r="H208" t="s">
        <v>855</v>
      </c>
      <c r="I208" t="s">
        <v>6</v>
      </c>
      <c r="J208" t="s">
        <v>956</v>
      </c>
      <c r="L208">
        <v>208986.71</v>
      </c>
    </row>
    <row r="209" spans="1:12" hidden="1">
      <c r="A209">
        <v>2018</v>
      </c>
      <c r="B209">
        <v>4</v>
      </c>
      <c r="C209">
        <v>30</v>
      </c>
      <c r="D209" t="s">
        <v>1111</v>
      </c>
      <c r="E209">
        <v>1</v>
      </c>
      <c r="F209" t="s">
        <v>1010</v>
      </c>
      <c r="G209">
        <v>64110302</v>
      </c>
      <c r="H209" t="s">
        <v>1012</v>
      </c>
      <c r="I209" t="s">
        <v>724</v>
      </c>
      <c r="J209" t="s">
        <v>1013</v>
      </c>
      <c r="K209">
        <v>-2890000</v>
      </c>
    </row>
    <row r="210" spans="1:12" hidden="1">
      <c r="A210">
        <v>2018</v>
      </c>
      <c r="B210">
        <v>4</v>
      </c>
      <c r="C210">
        <v>30</v>
      </c>
      <c r="D210" t="s">
        <v>1111</v>
      </c>
      <c r="E210">
        <v>2</v>
      </c>
      <c r="F210" t="s">
        <v>1010</v>
      </c>
      <c r="G210">
        <v>64110302</v>
      </c>
      <c r="H210" t="s">
        <v>1012</v>
      </c>
      <c r="I210" t="s">
        <v>1110</v>
      </c>
      <c r="J210" t="s">
        <v>1013</v>
      </c>
      <c r="K210">
        <v>2890000</v>
      </c>
    </row>
    <row r="211" spans="1:12" hidden="1">
      <c r="A211">
        <v>2018</v>
      </c>
      <c r="B211">
        <v>4</v>
      </c>
      <c r="C211">
        <v>30</v>
      </c>
      <c r="D211" t="s">
        <v>1111</v>
      </c>
      <c r="E211">
        <v>3</v>
      </c>
      <c r="F211" t="s">
        <v>1014</v>
      </c>
      <c r="G211">
        <v>6051</v>
      </c>
      <c r="H211" t="s">
        <v>69</v>
      </c>
      <c r="I211" t="s">
        <v>724</v>
      </c>
      <c r="J211" t="s">
        <v>1015</v>
      </c>
      <c r="L211">
        <v>53213.16</v>
      </c>
    </row>
    <row r="212" spans="1:12" hidden="1">
      <c r="A212">
        <v>2018</v>
      </c>
      <c r="B212">
        <v>4</v>
      </c>
      <c r="C212">
        <v>30</v>
      </c>
      <c r="D212" t="s">
        <v>1111</v>
      </c>
      <c r="E212">
        <v>4</v>
      </c>
      <c r="F212" t="s">
        <v>1014</v>
      </c>
      <c r="G212">
        <v>6051</v>
      </c>
      <c r="H212" t="s">
        <v>69</v>
      </c>
      <c r="I212" t="s">
        <v>1110</v>
      </c>
      <c r="J212" t="s">
        <v>1015</v>
      </c>
      <c r="L212">
        <v>-53213.16</v>
      </c>
    </row>
    <row r="213" spans="1:12" hidden="1">
      <c r="A213">
        <v>2018</v>
      </c>
      <c r="B213">
        <v>4</v>
      </c>
      <c r="C213">
        <v>30</v>
      </c>
      <c r="D213" t="s">
        <v>1111</v>
      </c>
      <c r="E213">
        <v>5</v>
      </c>
      <c r="F213" t="s">
        <v>1016</v>
      </c>
      <c r="G213">
        <v>660243</v>
      </c>
      <c r="H213" t="s">
        <v>153</v>
      </c>
      <c r="I213" t="s">
        <v>724</v>
      </c>
      <c r="J213" t="s">
        <v>1018</v>
      </c>
      <c r="K213">
        <v>-10930.68</v>
      </c>
    </row>
    <row r="214" spans="1:12" hidden="1">
      <c r="A214">
        <v>2018</v>
      </c>
      <c r="B214">
        <v>4</v>
      </c>
      <c r="C214">
        <v>30</v>
      </c>
      <c r="D214" t="s">
        <v>1111</v>
      </c>
      <c r="E214">
        <v>6</v>
      </c>
      <c r="F214" t="s">
        <v>1016</v>
      </c>
      <c r="G214">
        <v>660243</v>
      </c>
      <c r="H214" t="s">
        <v>153</v>
      </c>
      <c r="I214" t="s">
        <v>28</v>
      </c>
      <c r="J214" t="s">
        <v>1018</v>
      </c>
      <c r="K214">
        <v>10930.68</v>
      </c>
    </row>
    <row r="215" spans="1:12" hidden="1">
      <c r="A215">
        <v>2018</v>
      </c>
      <c r="B215">
        <v>4</v>
      </c>
      <c r="C215">
        <v>30</v>
      </c>
      <c r="D215" t="s">
        <v>1111</v>
      </c>
      <c r="E215">
        <v>7</v>
      </c>
      <c r="F215" t="s">
        <v>1019</v>
      </c>
      <c r="G215">
        <v>660241</v>
      </c>
      <c r="H215" t="s">
        <v>151</v>
      </c>
      <c r="I215" t="s">
        <v>724</v>
      </c>
      <c r="J215" t="s">
        <v>937</v>
      </c>
      <c r="K215">
        <v>833333.33</v>
      </c>
    </row>
    <row r="216" spans="1:12" hidden="1">
      <c r="A216">
        <v>2018</v>
      </c>
      <c r="B216">
        <v>4</v>
      </c>
      <c r="C216">
        <v>30</v>
      </c>
      <c r="D216" t="s">
        <v>1111</v>
      </c>
      <c r="E216">
        <v>8</v>
      </c>
      <c r="F216" t="s">
        <v>1019</v>
      </c>
      <c r="G216">
        <v>660241</v>
      </c>
      <c r="H216" t="s">
        <v>151</v>
      </c>
      <c r="I216" t="s">
        <v>1110</v>
      </c>
      <c r="J216" t="s">
        <v>937</v>
      </c>
      <c r="K216">
        <v>-833333.33</v>
      </c>
    </row>
    <row r="217" spans="1:12" hidden="1">
      <c r="A217">
        <v>2018</v>
      </c>
      <c r="B217">
        <v>4</v>
      </c>
      <c r="C217">
        <v>30</v>
      </c>
      <c r="D217" t="s">
        <v>1111</v>
      </c>
      <c r="E217">
        <v>9</v>
      </c>
      <c r="F217" t="s">
        <v>1052</v>
      </c>
      <c r="G217">
        <v>660213</v>
      </c>
      <c r="H217" t="s">
        <v>121</v>
      </c>
      <c r="I217" t="s">
        <v>724</v>
      </c>
      <c r="J217" t="s">
        <v>937</v>
      </c>
      <c r="K217">
        <v>-12365.9</v>
      </c>
    </row>
    <row r="218" spans="1:12" hidden="1">
      <c r="A218">
        <v>2018</v>
      </c>
      <c r="B218">
        <v>4</v>
      </c>
      <c r="C218">
        <v>30</v>
      </c>
      <c r="D218" t="s">
        <v>1111</v>
      </c>
      <c r="E218">
        <v>10</v>
      </c>
      <c r="F218" t="s">
        <v>1052</v>
      </c>
      <c r="G218">
        <v>660213</v>
      </c>
      <c r="H218" t="s">
        <v>121</v>
      </c>
      <c r="I218" t="s">
        <v>1110</v>
      </c>
      <c r="J218" t="s">
        <v>937</v>
      </c>
      <c r="K218">
        <v>12365.9</v>
      </c>
    </row>
    <row r="219" spans="1:12" hidden="1">
      <c r="A219">
        <v>2018</v>
      </c>
      <c r="B219">
        <v>4</v>
      </c>
      <c r="C219">
        <v>30</v>
      </c>
      <c r="D219" t="s">
        <v>1111</v>
      </c>
      <c r="E219">
        <v>11</v>
      </c>
      <c r="F219" t="s">
        <v>1052</v>
      </c>
      <c r="G219">
        <v>6403</v>
      </c>
      <c r="H219" t="s">
        <v>44</v>
      </c>
      <c r="I219" t="s">
        <v>724</v>
      </c>
      <c r="J219" t="s">
        <v>937</v>
      </c>
      <c r="K219">
        <v>-5087.6899999999996</v>
      </c>
    </row>
    <row r="220" spans="1:12" hidden="1">
      <c r="A220">
        <v>2018</v>
      </c>
      <c r="B220">
        <v>4</v>
      </c>
      <c r="C220">
        <v>30</v>
      </c>
      <c r="D220" t="s">
        <v>1111</v>
      </c>
      <c r="E220">
        <v>12</v>
      </c>
      <c r="F220" t="s">
        <v>1052</v>
      </c>
      <c r="G220">
        <v>6403</v>
      </c>
      <c r="H220" t="s">
        <v>44</v>
      </c>
      <c r="I220" t="s">
        <v>1110</v>
      </c>
      <c r="J220" t="s">
        <v>937</v>
      </c>
      <c r="K220">
        <v>5087.6899999999996</v>
      </c>
    </row>
    <row r="221" spans="1:12" hidden="1">
      <c r="A221">
        <v>2018</v>
      </c>
      <c r="B221">
        <v>4</v>
      </c>
      <c r="C221">
        <v>30</v>
      </c>
      <c r="D221" t="s">
        <v>1112</v>
      </c>
      <c r="E221">
        <v>1</v>
      </c>
      <c r="F221" t="s">
        <v>935</v>
      </c>
      <c r="G221">
        <v>6111</v>
      </c>
      <c r="H221" t="s">
        <v>65</v>
      </c>
      <c r="I221" t="s">
        <v>13</v>
      </c>
      <c r="J221" t="s">
        <v>937</v>
      </c>
      <c r="L221">
        <v>-1052666.67</v>
      </c>
    </row>
    <row r="222" spans="1:12" hidden="1">
      <c r="A222">
        <v>2018</v>
      </c>
      <c r="B222">
        <v>4</v>
      </c>
      <c r="C222">
        <v>30</v>
      </c>
      <c r="D222" t="s">
        <v>1112</v>
      </c>
      <c r="E222">
        <v>2</v>
      </c>
      <c r="F222" t="s">
        <v>935</v>
      </c>
      <c r="G222">
        <v>6111</v>
      </c>
      <c r="H222" t="s">
        <v>65</v>
      </c>
      <c r="I222" t="s">
        <v>4</v>
      </c>
      <c r="J222" t="s">
        <v>937</v>
      </c>
      <c r="L222">
        <v>1052666.67</v>
      </c>
    </row>
    <row r="223" spans="1:12" hidden="1">
      <c r="A223">
        <v>2018</v>
      </c>
      <c r="B223">
        <v>4</v>
      </c>
      <c r="C223">
        <v>30</v>
      </c>
      <c r="D223" t="s">
        <v>1112</v>
      </c>
      <c r="E223">
        <v>3</v>
      </c>
      <c r="F223" t="s">
        <v>939</v>
      </c>
      <c r="G223">
        <v>6101</v>
      </c>
      <c r="H223" t="s">
        <v>941</v>
      </c>
      <c r="I223" t="s">
        <v>12</v>
      </c>
      <c r="J223" t="s">
        <v>942</v>
      </c>
      <c r="L223">
        <v>1876512.36</v>
      </c>
    </row>
    <row r="224" spans="1:12" hidden="1">
      <c r="A224">
        <v>2018</v>
      </c>
      <c r="B224">
        <v>4</v>
      </c>
      <c r="C224">
        <v>30</v>
      </c>
      <c r="D224" t="s">
        <v>1112</v>
      </c>
      <c r="E224">
        <v>4</v>
      </c>
      <c r="F224" t="s">
        <v>939</v>
      </c>
      <c r="G224">
        <v>6101</v>
      </c>
      <c r="H224" t="s">
        <v>941</v>
      </c>
      <c r="I224" t="s">
        <v>15</v>
      </c>
      <c r="J224" t="s">
        <v>942</v>
      </c>
      <c r="L224">
        <v>-6516329.7999999998</v>
      </c>
    </row>
    <row r="225" spans="1:12" hidden="1">
      <c r="A225">
        <v>2018</v>
      </c>
      <c r="B225">
        <v>4</v>
      </c>
      <c r="C225">
        <v>30</v>
      </c>
      <c r="D225" t="s">
        <v>1112</v>
      </c>
      <c r="E225">
        <v>5</v>
      </c>
      <c r="F225" t="s">
        <v>996</v>
      </c>
      <c r="G225">
        <v>6021060201</v>
      </c>
      <c r="H225" t="s">
        <v>855</v>
      </c>
      <c r="I225" t="s">
        <v>13</v>
      </c>
      <c r="J225" t="s">
        <v>956</v>
      </c>
      <c r="L225">
        <v>-4061.18</v>
      </c>
    </row>
    <row r="226" spans="1:12" hidden="1">
      <c r="A226">
        <v>2018</v>
      </c>
      <c r="B226">
        <v>4</v>
      </c>
      <c r="C226">
        <v>30</v>
      </c>
      <c r="D226" t="s">
        <v>1112</v>
      </c>
      <c r="E226">
        <v>6</v>
      </c>
      <c r="F226" t="s">
        <v>997</v>
      </c>
      <c r="G226">
        <v>6021060201</v>
      </c>
      <c r="H226" t="s">
        <v>855</v>
      </c>
      <c r="I226" t="s">
        <v>15</v>
      </c>
      <c r="J226" t="s">
        <v>956</v>
      </c>
      <c r="L226">
        <v>-2011.59</v>
      </c>
    </row>
    <row r="227" spans="1:12" hidden="1">
      <c r="A227">
        <v>2018</v>
      </c>
      <c r="B227">
        <v>4</v>
      </c>
      <c r="C227">
        <v>30</v>
      </c>
      <c r="D227" t="s">
        <v>1112</v>
      </c>
      <c r="E227">
        <v>7</v>
      </c>
      <c r="F227" t="s">
        <v>998</v>
      </c>
      <c r="G227">
        <v>6021060201</v>
      </c>
      <c r="H227" t="s">
        <v>855</v>
      </c>
      <c r="I227" t="s">
        <v>6</v>
      </c>
      <c r="J227" t="s">
        <v>956</v>
      </c>
      <c r="L227">
        <v>17683.77</v>
      </c>
    </row>
    <row r="228" spans="1:12" hidden="1">
      <c r="A228">
        <v>2018</v>
      </c>
      <c r="B228">
        <v>4</v>
      </c>
      <c r="C228">
        <v>30</v>
      </c>
      <c r="D228" t="s">
        <v>1112</v>
      </c>
      <c r="E228">
        <v>8</v>
      </c>
      <c r="F228" t="s">
        <v>1113</v>
      </c>
      <c r="G228">
        <v>6101</v>
      </c>
      <c r="H228" t="s">
        <v>941</v>
      </c>
      <c r="I228" t="s">
        <v>14</v>
      </c>
      <c r="J228" t="s">
        <v>942</v>
      </c>
      <c r="L228">
        <v>4639817.4400000004</v>
      </c>
    </row>
    <row r="229" spans="1:12" hidden="1">
      <c r="A229">
        <v>2018</v>
      </c>
      <c r="B229">
        <v>4</v>
      </c>
      <c r="C229">
        <v>30</v>
      </c>
      <c r="D229" t="s">
        <v>1112</v>
      </c>
      <c r="E229">
        <v>9</v>
      </c>
      <c r="F229" t="s">
        <v>1114</v>
      </c>
      <c r="G229">
        <v>602103</v>
      </c>
      <c r="H229" t="s">
        <v>993</v>
      </c>
      <c r="I229" t="s">
        <v>15</v>
      </c>
      <c r="J229" t="s">
        <v>937</v>
      </c>
      <c r="L229">
        <v>49935.17</v>
      </c>
    </row>
    <row r="230" spans="1:12" hidden="1">
      <c r="A230">
        <v>2018</v>
      </c>
      <c r="B230">
        <v>4</v>
      </c>
      <c r="C230">
        <v>30</v>
      </c>
      <c r="D230" t="s">
        <v>1112</v>
      </c>
      <c r="E230">
        <v>10</v>
      </c>
      <c r="F230" t="s">
        <v>1114</v>
      </c>
      <c r="G230">
        <v>602103</v>
      </c>
      <c r="H230" t="s">
        <v>993</v>
      </c>
      <c r="I230" t="s">
        <v>14</v>
      </c>
      <c r="J230" t="s">
        <v>937</v>
      </c>
      <c r="L230">
        <v>-49935.17</v>
      </c>
    </row>
    <row r="231" spans="1:12" hidden="1">
      <c r="A231">
        <v>2018</v>
      </c>
      <c r="B231">
        <v>4</v>
      </c>
      <c r="C231">
        <v>30</v>
      </c>
      <c r="D231" t="s">
        <v>1112</v>
      </c>
      <c r="E231">
        <v>11</v>
      </c>
      <c r="F231" t="s">
        <v>995</v>
      </c>
      <c r="G231">
        <v>6021060201</v>
      </c>
      <c r="H231" t="s">
        <v>855</v>
      </c>
      <c r="I231" t="s">
        <v>12</v>
      </c>
      <c r="J231" t="s">
        <v>956</v>
      </c>
      <c r="L231">
        <v>-11611</v>
      </c>
    </row>
    <row r="232" spans="1:12" hidden="1">
      <c r="A232">
        <v>2018</v>
      </c>
      <c r="B232">
        <v>4</v>
      </c>
      <c r="C232">
        <v>30</v>
      </c>
      <c r="D232" t="s">
        <v>1112</v>
      </c>
      <c r="E232">
        <v>12</v>
      </c>
      <c r="F232" t="s">
        <v>991</v>
      </c>
      <c r="G232">
        <v>602103</v>
      </c>
      <c r="H232" t="s">
        <v>993</v>
      </c>
      <c r="I232" t="s">
        <v>15</v>
      </c>
      <c r="J232" t="s">
        <v>937</v>
      </c>
      <c r="L232">
        <v>-54923.75</v>
      </c>
    </row>
    <row r="233" spans="1:12" hidden="1">
      <c r="A233">
        <v>2018</v>
      </c>
      <c r="B233">
        <v>4</v>
      </c>
      <c r="C233">
        <v>30</v>
      </c>
      <c r="D233" t="s">
        <v>1112</v>
      </c>
      <c r="E233">
        <v>13</v>
      </c>
      <c r="F233" t="s">
        <v>991</v>
      </c>
      <c r="G233">
        <v>602103</v>
      </c>
      <c r="H233" t="s">
        <v>993</v>
      </c>
      <c r="I233" t="s">
        <v>724</v>
      </c>
      <c r="J233" t="s">
        <v>994</v>
      </c>
      <c r="L233">
        <v>54923.75</v>
      </c>
    </row>
    <row r="234" spans="1:12" hidden="1">
      <c r="A234">
        <v>2018</v>
      </c>
      <c r="B234">
        <v>4</v>
      </c>
      <c r="C234">
        <v>30</v>
      </c>
      <c r="D234" t="s">
        <v>1115</v>
      </c>
      <c r="E234">
        <v>1</v>
      </c>
      <c r="F234" t="s">
        <v>959</v>
      </c>
      <c r="G234">
        <v>6021060102</v>
      </c>
      <c r="H234" t="s">
        <v>961</v>
      </c>
      <c r="I234" t="s">
        <v>14</v>
      </c>
      <c r="J234" t="s">
        <v>937</v>
      </c>
      <c r="L234">
        <v>-3363.64</v>
      </c>
    </row>
    <row r="235" spans="1:12" hidden="1">
      <c r="A235">
        <v>2018</v>
      </c>
      <c r="B235">
        <v>4</v>
      </c>
      <c r="C235">
        <v>30</v>
      </c>
      <c r="D235" t="s">
        <v>1115</v>
      </c>
      <c r="E235">
        <v>2</v>
      </c>
      <c r="F235" t="s">
        <v>959</v>
      </c>
      <c r="G235">
        <v>6021060102</v>
      </c>
      <c r="H235" t="s">
        <v>961</v>
      </c>
      <c r="I235" t="s">
        <v>724</v>
      </c>
      <c r="J235" t="s">
        <v>937</v>
      </c>
      <c r="L235">
        <v>3363.64</v>
      </c>
    </row>
    <row r="236" spans="1:12" hidden="1">
      <c r="A236">
        <v>2018</v>
      </c>
      <c r="B236">
        <v>4</v>
      </c>
      <c r="C236">
        <v>30</v>
      </c>
      <c r="D236" t="s">
        <v>1115</v>
      </c>
      <c r="E236">
        <v>3</v>
      </c>
      <c r="F236" t="s">
        <v>1116</v>
      </c>
      <c r="G236">
        <v>6021060101</v>
      </c>
      <c r="H236" t="s">
        <v>855</v>
      </c>
      <c r="I236" t="s">
        <v>14</v>
      </c>
      <c r="J236" t="s">
        <v>937</v>
      </c>
      <c r="L236">
        <v>-49048.19</v>
      </c>
    </row>
    <row r="237" spans="1:12" hidden="1">
      <c r="A237">
        <v>2018</v>
      </c>
      <c r="B237">
        <v>4</v>
      </c>
      <c r="C237">
        <v>30</v>
      </c>
      <c r="D237" t="s">
        <v>1115</v>
      </c>
      <c r="E237">
        <v>4</v>
      </c>
      <c r="F237" t="s">
        <v>1116</v>
      </c>
      <c r="G237">
        <v>6021060101</v>
      </c>
      <c r="H237" t="s">
        <v>855</v>
      </c>
      <c r="I237" t="s">
        <v>724</v>
      </c>
      <c r="J237" t="s">
        <v>937</v>
      </c>
      <c r="L237">
        <v>49048.19</v>
      </c>
    </row>
    <row r="238" spans="1:12" hidden="1">
      <c r="A238">
        <v>2018</v>
      </c>
      <c r="B238">
        <v>4</v>
      </c>
      <c r="C238">
        <v>30</v>
      </c>
      <c r="D238" t="s">
        <v>1115</v>
      </c>
      <c r="E238">
        <v>5</v>
      </c>
      <c r="F238" t="s">
        <v>965</v>
      </c>
      <c r="G238">
        <v>6021060102</v>
      </c>
      <c r="H238" t="s">
        <v>961</v>
      </c>
      <c r="I238" t="s">
        <v>14</v>
      </c>
      <c r="J238" t="s">
        <v>937</v>
      </c>
      <c r="L238">
        <v>-32336.080000000002</v>
      </c>
    </row>
    <row r="239" spans="1:12" hidden="1">
      <c r="A239">
        <v>2018</v>
      </c>
      <c r="B239">
        <v>4</v>
      </c>
      <c r="C239">
        <v>30</v>
      </c>
      <c r="D239" t="s">
        <v>1115</v>
      </c>
      <c r="E239">
        <v>6</v>
      </c>
      <c r="F239" t="s">
        <v>965</v>
      </c>
      <c r="G239">
        <v>6021060102</v>
      </c>
      <c r="H239" t="s">
        <v>961</v>
      </c>
      <c r="I239" t="s">
        <v>15</v>
      </c>
      <c r="J239" t="s">
        <v>937</v>
      </c>
      <c r="L239">
        <v>32336.080000000002</v>
      </c>
    </row>
    <row r="240" spans="1:12" hidden="1">
      <c r="A240">
        <v>2018</v>
      </c>
      <c r="B240">
        <v>4</v>
      </c>
      <c r="C240">
        <v>30</v>
      </c>
      <c r="D240" t="s">
        <v>1115</v>
      </c>
      <c r="E240">
        <v>7</v>
      </c>
      <c r="F240" t="s">
        <v>962</v>
      </c>
      <c r="G240">
        <v>6021060101</v>
      </c>
      <c r="H240" t="s">
        <v>855</v>
      </c>
      <c r="I240" t="s">
        <v>14</v>
      </c>
      <c r="J240" t="s">
        <v>937</v>
      </c>
      <c r="L240">
        <v>-195399.34</v>
      </c>
    </row>
    <row r="241" spans="1:12" hidden="1">
      <c r="A241">
        <v>2018</v>
      </c>
      <c r="B241">
        <v>4</v>
      </c>
      <c r="C241">
        <v>30</v>
      </c>
      <c r="D241" t="s">
        <v>1115</v>
      </c>
      <c r="E241">
        <v>8</v>
      </c>
      <c r="F241" t="s">
        <v>962</v>
      </c>
      <c r="G241">
        <v>6021060101</v>
      </c>
      <c r="H241" t="s">
        <v>855</v>
      </c>
      <c r="I241" t="s">
        <v>15</v>
      </c>
      <c r="J241" t="s">
        <v>937</v>
      </c>
      <c r="L241">
        <v>195399.34</v>
      </c>
    </row>
    <row r="242" spans="1:12" hidden="1">
      <c r="A242">
        <v>2018</v>
      </c>
      <c r="B242">
        <v>4</v>
      </c>
      <c r="C242">
        <v>30</v>
      </c>
      <c r="D242" t="s">
        <v>1115</v>
      </c>
      <c r="E242">
        <v>9</v>
      </c>
      <c r="F242" t="s">
        <v>1117</v>
      </c>
      <c r="G242">
        <v>6021060103</v>
      </c>
      <c r="H242" t="s">
        <v>1118</v>
      </c>
      <c r="I242" t="s">
        <v>14</v>
      </c>
      <c r="J242" t="s">
        <v>937</v>
      </c>
      <c r="L242">
        <v>-379905.03</v>
      </c>
    </row>
    <row r="243" spans="1:12" hidden="1">
      <c r="A243">
        <v>2018</v>
      </c>
      <c r="B243">
        <v>4</v>
      </c>
      <c r="C243">
        <v>30</v>
      </c>
      <c r="D243" t="s">
        <v>1115</v>
      </c>
      <c r="E243">
        <v>10</v>
      </c>
      <c r="F243" t="s">
        <v>1117</v>
      </c>
      <c r="G243">
        <v>6021060103</v>
      </c>
      <c r="H243" t="s">
        <v>1118</v>
      </c>
      <c r="I243" t="s">
        <v>15</v>
      </c>
      <c r="J243" t="s">
        <v>937</v>
      </c>
      <c r="L243">
        <v>379905.03</v>
      </c>
    </row>
    <row r="244" spans="1:12" hidden="1">
      <c r="A244">
        <v>2018</v>
      </c>
      <c r="B244">
        <v>4</v>
      </c>
      <c r="C244">
        <v>30</v>
      </c>
      <c r="D244" t="s">
        <v>1115</v>
      </c>
      <c r="E244">
        <v>11</v>
      </c>
      <c r="F244" t="s">
        <v>964</v>
      </c>
      <c r="G244">
        <v>6021060101</v>
      </c>
      <c r="H244" t="s">
        <v>855</v>
      </c>
      <c r="I244" t="s">
        <v>14</v>
      </c>
      <c r="J244" t="s">
        <v>937</v>
      </c>
      <c r="L244">
        <v>-60140.43</v>
      </c>
    </row>
    <row r="245" spans="1:12" hidden="1">
      <c r="A245">
        <v>2018</v>
      </c>
      <c r="B245">
        <v>4</v>
      </c>
      <c r="C245">
        <v>30</v>
      </c>
      <c r="D245" t="s">
        <v>1115</v>
      </c>
      <c r="E245">
        <v>12</v>
      </c>
      <c r="F245" t="s">
        <v>964</v>
      </c>
      <c r="G245">
        <v>6021060101</v>
      </c>
      <c r="H245" t="s">
        <v>855</v>
      </c>
      <c r="I245" t="s">
        <v>15</v>
      </c>
      <c r="J245" t="s">
        <v>937</v>
      </c>
      <c r="L245">
        <v>60140.43</v>
      </c>
    </row>
    <row r="246" spans="1:12" hidden="1">
      <c r="A246">
        <v>2018</v>
      </c>
      <c r="B246">
        <v>4</v>
      </c>
      <c r="C246">
        <v>30</v>
      </c>
      <c r="D246" t="s">
        <v>1115</v>
      </c>
      <c r="E246">
        <v>13</v>
      </c>
      <c r="F246" t="s">
        <v>1119</v>
      </c>
      <c r="G246">
        <v>6021060102</v>
      </c>
      <c r="H246" t="s">
        <v>961</v>
      </c>
      <c r="I246" t="s">
        <v>14</v>
      </c>
      <c r="J246" t="s">
        <v>937</v>
      </c>
      <c r="L246">
        <v>-831.38</v>
      </c>
    </row>
    <row r="247" spans="1:12" hidden="1">
      <c r="A247">
        <v>2018</v>
      </c>
      <c r="B247">
        <v>4</v>
      </c>
      <c r="C247">
        <v>30</v>
      </c>
      <c r="D247" t="s">
        <v>1115</v>
      </c>
      <c r="E247">
        <v>14</v>
      </c>
      <c r="F247" t="s">
        <v>1119</v>
      </c>
      <c r="G247">
        <v>6021060102</v>
      </c>
      <c r="H247" t="s">
        <v>961</v>
      </c>
      <c r="I247" t="s">
        <v>724</v>
      </c>
      <c r="J247" t="s">
        <v>937</v>
      </c>
      <c r="L247">
        <v>831.38</v>
      </c>
    </row>
    <row r="248" spans="1:12" hidden="1">
      <c r="A248">
        <v>2018</v>
      </c>
      <c r="B248">
        <v>4</v>
      </c>
      <c r="C248">
        <v>30</v>
      </c>
      <c r="D248" t="s">
        <v>1115</v>
      </c>
      <c r="E248">
        <v>15</v>
      </c>
      <c r="F248" t="s">
        <v>970</v>
      </c>
      <c r="G248">
        <v>6021060101</v>
      </c>
      <c r="H248" t="s">
        <v>855</v>
      </c>
      <c r="I248" t="s">
        <v>14</v>
      </c>
      <c r="J248" t="s">
        <v>937</v>
      </c>
      <c r="L248">
        <v>-118407.97</v>
      </c>
    </row>
    <row r="249" spans="1:12" hidden="1">
      <c r="A249">
        <v>2018</v>
      </c>
      <c r="B249">
        <v>4</v>
      </c>
      <c r="C249">
        <v>30</v>
      </c>
      <c r="D249" t="s">
        <v>1115</v>
      </c>
      <c r="E249">
        <v>16</v>
      </c>
      <c r="F249" t="s">
        <v>970</v>
      </c>
      <c r="G249">
        <v>6021060101</v>
      </c>
      <c r="H249" t="s">
        <v>855</v>
      </c>
      <c r="I249" t="s">
        <v>15</v>
      </c>
      <c r="J249" t="s">
        <v>937</v>
      </c>
      <c r="L249">
        <v>118407.97</v>
      </c>
    </row>
    <row r="250" spans="1:12" hidden="1">
      <c r="A250">
        <v>2018</v>
      </c>
      <c r="B250">
        <v>4</v>
      </c>
      <c r="C250">
        <v>30</v>
      </c>
      <c r="D250" t="s">
        <v>1115</v>
      </c>
      <c r="E250">
        <v>17</v>
      </c>
      <c r="F250" t="s">
        <v>977</v>
      </c>
      <c r="G250">
        <v>6101</v>
      </c>
      <c r="H250" t="s">
        <v>941</v>
      </c>
      <c r="I250" t="s">
        <v>14</v>
      </c>
      <c r="J250" t="s">
        <v>942</v>
      </c>
      <c r="L250">
        <v>-424633.21</v>
      </c>
    </row>
    <row r="251" spans="1:12" hidden="1">
      <c r="A251">
        <v>2018</v>
      </c>
      <c r="B251">
        <v>4</v>
      </c>
      <c r="C251">
        <v>30</v>
      </c>
      <c r="D251" t="s">
        <v>1115</v>
      </c>
      <c r="E251">
        <v>18</v>
      </c>
      <c r="F251" t="s">
        <v>977</v>
      </c>
      <c r="G251">
        <v>6101</v>
      </c>
      <c r="H251" t="s">
        <v>941</v>
      </c>
      <c r="I251" t="s">
        <v>15</v>
      </c>
      <c r="J251" t="s">
        <v>942</v>
      </c>
      <c r="L251">
        <v>424633.21</v>
      </c>
    </row>
    <row r="252" spans="1:12" hidden="1">
      <c r="A252">
        <v>2018</v>
      </c>
      <c r="B252">
        <v>4</v>
      </c>
      <c r="C252">
        <v>30</v>
      </c>
      <c r="D252" t="s">
        <v>1115</v>
      </c>
      <c r="E252">
        <v>19</v>
      </c>
      <c r="F252" t="s">
        <v>1120</v>
      </c>
      <c r="G252">
        <v>6021060101</v>
      </c>
      <c r="H252" t="s">
        <v>855</v>
      </c>
      <c r="I252" t="s">
        <v>9</v>
      </c>
      <c r="J252" t="s">
        <v>956</v>
      </c>
      <c r="L252">
        <v>-3600</v>
      </c>
    </row>
    <row r="253" spans="1:12" hidden="1">
      <c r="A253">
        <v>2018</v>
      </c>
      <c r="B253">
        <v>4</v>
      </c>
      <c r="C253">
        <v>30</v>
      </c>
      <c r="D253" t="s">
        <v>1115</v>
      </c>
      <c r="E253">
        <v>20</v>
      </c>
      <c r="F253" t="s">
        <v>1121</v>
      </c>
      <c r="G253">
        <v>6021060101</v>
      </c>
      <c r="H253" t="s">
        <v>855</v>
      </c>
      <c r="I253" t="s">
        <v>8</v>
      </c>
      <c r="J253" t="s">
        <v>956</v>
      </c>
      <c r="L253">
        <v>-250400</v>
      </c>
    </row>
    <row r="254" spans="1:12" hidden="1">
      <c r="A254">
        <v>2018</v>
      </c>
      <c r="B254">
        <v>4</v>
      </c>
      <c r="C254">
        <v>30</v>
      </c>
      <c r="D254" t="s">
        <v>1115</v>
      </c>
      <c r="E254">
        <v>21</v>
      </c>
      <c r="F254" t="s">
        <v>1122</v>
      </c>
      <c r="G254">
        <v>6021060101</v>
      </c>
      <c r="H254" t="s">
        <v>855</v>
      </c>
      <c r="I254" t="s">
        <v>14</v>
      </c>
      <c r="J254" t="s">
        <v>956</v>
      </c>
      <c r="L254">
        <v>-57500</v>
      </c>
    </row>
    <row r="255" spans="1:12" hidden="1">
      <c r="A255">
        <v>2018</v>
      </c>
      <c r="B255">
        <v>4</v>
      </c>
      <c r="C255">
        <v>30</v>
      </c>
      <c r="D255" t="s">
        <v>1115</v>
      </c>
      <c r="E255">
        <v>22</v>
      </c>
      <c r="F255" t="s">
        <v>1123</v>
      </c>
      <c r="G255">
        <v>6021060101</v>
      </c>
      <c r="H255" t="s">
        <v>855</v>
      </c>
      <c r="I255" t="s">
        <v>6</v>
      </c>
      <c r="J255" t="s">
        <v>956</v>
      </c>
      <c r="L255">
        <v>311500</v>
      </c>
    </row>
    <row r="256" spans="1:12" hidden="1">
      <c r="A256">
        <v>2018</v>
      </c>
      <c r="B256">
        <v>4</v>
      </c>
      <c r="C256">
        <v>30</v>
      </c>
      <c r="D256" t="s">
        <v>1115</v>
      </c>
      <c r="E256">
        <v>23</v>
      </c>
      <c r="F256" t="s">
        <v>1124</v>
      </c>
      <c r="G256">
        <v>660211</v>
      </c>
      <c r="H256" t="s">
        <v>119</v>
      </c>
      <c r="I256" t="s">
        <v>14</v>
      </c>
      <c r="J256" t="s">
        <v>937</v>
      </c>
      <c r="K256">
        <v>636414.80000000005</v>
      </c>
    </row>
    <row r="257" spans="1:12" hidden="1">
      <c r="A257">
        <v>2018</v>
      </c>
      <c r="B257">
        <v>4</v>
      </c>
      <c r="C257">
        <v>30</v>
      </c>
      <c r="D257" t="s">
        <v>1115</v>
      </c>
      <c r="E257">
        <v>24</v>
      </c>
      <c r="F257" t="s">
        <v>1124</v>
      </c>
      <c r="G257">
        <v>6051</v>
      </c>
      <c r="H257" t="s">
        <v>69</v>
      </c>
      <c r="I257" t="s">
        <v>724</v>
      </c>
      <c r="J257" t="s">
        <v>937</v>
      </c>
      <c r="L257">
        <v>636414.80000000005</v>
      </c>
    </row>
    <row r="258" spans="1:12" hidden="1">
      <c r="A258">
        <v>2018</v>
      </c>
      <c r="B258">
        <v>4</v>
      </c>
      <c r="C258">
        <v>30</v>
      </c>
      <c r="D258" t="s">
        <v>1115</v>
      </c>
      <c r="E258">
        <v>25</v>
      </c>
      <c r="F258" t="s">
        <v>1125</v>
      </c>
      <c r="G258">
        <v>660211</v>
      </c>
      <c r="H258" t="s">
        <v>119</v>
      </c>
      <c r="I258" t="s">
        <v>14</v>
      </c>
      <c r="J258" t="s">
        <v>937</v>
      </c>
      <c r="K258">
        <v>70208.25</v>
      </c>
    </row>
    <row r="259" spans="1:12" hidden="1">
      <c r="A259">
        <v>2018</v>
      </c>
      <c r="B259">
        <v>4</v>
      </c>
      <c r="C259">
        <v>30</v>
      </c>
      <c r="D259" t="s">
        <v>1115</v>
      </c>
      <c r="E259">
        <v>26</v>
      </c>
      <c r="F259" t="s">
        <v>1125</v>
      </c>
      <c r="G259">
        <v>6051</v>
      </c>
      <c r="H259" t="s">
        <v>69</v>
      </c>
      <c r="I259" t="s">
        <v>724</v>
      </c>
      <c r="J259" t="s">
        <v>937</v>
      </c>
      <c r="L259">
        <v>70208.25</v>
      </c>
    </row>
    <row r="260" spans="1:12" hidden="1">
      <c r="A260">
        <v>2018</v>
      </c>
      <c r="B260">
        <v>4</v>
      </c>
      <c r="C260">
        <v>30</v>
      </c>
      <c r="D260" t="s">
        <v>1126</v>
      </c>
      <c r="E260">
        <v>1</v>
      </c>
      <c r="F260" t="s">
        <v>1127</v>
      </c>
      <c r="G260">
        <v>60210704</v>
      </c>
      <c r="H260" t="s">
        <v>3</v>
      </c>
      <c r="I260" t="s">
        <v>22</v>
      </c>
      <c r="J260" t="s">
        <v>937</v>
      </c>
      <c r="L260">
        <v>-35377.360000000001</v>
      </c>
    </row>
    <row r="261" spans="1:12" hidden="1">
      <c r="A261">
        <v>2018</v>
      </c>
      <c r="B261">
        <v>4</v>
      </c>
      <c r="C261">
        <v>30</v>
      </c>
      <c r="D261" t="s">
        <v>1126</v>
      </c>
      <c r="E261">
        <v>2</v>
      </c>
      <c r="F261" t="s">
        <v>1128</v>
      </c>
      <c r="G261">
        <v>60210704</v>
      </c>
      <c r="H261" t="s">
        <v>3</v>
      </c>
      <c r="I261" t="s">
        <v>1110</v>
      </c>
      <c r="J261" t="s">
        <v>937</v>
      </c>
      <c r="L261">
        <v>35377.360000000001</v>
      </c>
    </row>
    <row r="262" spans="1:12" hidden="1">
      <c r="A262">
        <v>2018</v>
      </c>
      <c r="B262">
        <v>4</v>
      </c>
      <c r="C262">
        <v>30</v>
      </c>
      <c r="D262" t="s">
        <v>1126</v>
      </c>
      <c r="E262">
        <v>3</v>
      </c>
      <c r="F262" t="s">
        <v>1129</v>
      </c>
      <c r="G262">
        <v>60210704</v>
      </c>
      <c r="H262" t="s">
        <v>3</v>
      </c>
      <c r="I262" t="s">
        <v>22</v>
      </c>
      <c r="J262" t="s">
        <v>937</v>
      </c>
      <c r="L262">
        <v>188679.25</v>
      </c>
    </row>
    <row r="263" spans="1:12" hidden="1">
      <c r="A263">
        <v>2018</v>
      </c>
      <c r="B263">
        <v>4</v>
      </c>
      <c r="C263">
        <v>30</v>
      </c>
      <c r="D263" t="s">
        <v>1126</v>
      </c>
      <c r="E263">
        <v>4</v>
      </c>
      <c r="F263" t="s">
        <v>1130</v>
      </c>
      <c r="G263">
        <v>60210704</v>
      </c>
      <c r="H263" t="s">
        <v>3</v>
      </c>
      <c r="I263" t="s">
        <v>1110</v>
      </c>
      <c r="J263" t="s">
        <v>937</v>
      </c>
      <c r="L263">
        <v>-188679.25</v>
      </c>
    </row>
    <row r="264" spans="1:12" hidden="1">
      <c r="A264">
        <v>2018</v>
      </c>
      <c r="B264">
        <v>4</v>
      </c>
      <c r="C264">
        <v>30</v>
      </c>
      <c r="F264" t="s">
        <v>985</v>
      </c>
      <c r="K264">
        <v>706623.05</v>
      </c>
      <c r="L264">
        <v>706623.05</v>
      </c>
    </row>
    <row r="265" spans="1:12" hidden="1">
      <c r="A265">
        <v>2018</v>
      </c>
      <c r="B265">
        <v>4</v>
      </c>
      <c r="F265" t="s">
        <v>986</v>
      </c>
      <c r="K265">
        <v>706623.05</v>
      </c>
      <c r="L265">
        <v>706623.05</v>
      </c>
    </row>
    <row r="266" spans="1:12" hidden="1">
      <c r="A266">
        <v>2018</v>
      </c>
      <c r="F266" t="s">
        <v>1023</v>
      </c>
      <c r="K266">
        <v>954557.9</v>
      </c>
      <c r="L266">
        <v>954557.9</v>
      </c>
    </row>
  </sheetData>
  <autoFilter ref="A5:T266">
    <filterColumn colId="5">
      <filters>
        <filter val="大业创智考核调整"/>
        <filter val="大业创智考核调整（17年考核调减6644万，1月账面已冲回17747772.03元）"/>
      </filters>
    </filterColumn>
  </autoFilter>
  <mergeCells count="14">
    <mergeCell ref="A1:L1"/>
    <mergeCell ref="A2:B2"/>
    <mergeCell ref="C2:D2"/>
    <mergeCell ref="H2:I2"/>
    <mergeCell ref="A4:A5"/>
    <mergeCell ref="B4:B5"/>
    <mergeCell ref="C4:C5"/>
    <mergeCell ref="D4:D5"/>
    <mergeCell ref="E4:E5"/>
    <mergeCell ref="F4:F5"/>
    <mergeCell ref="G4:G5"/>
    <mergeCell ref="H4:H5"/>
    <mergeCell ref="I4:I5"/>
    <mergeCell ref="J4:J5"/>
  </mergeCells>
  <phoneticPr fontId="40"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AC160"/>
  <sheetViews>
    <sheetView showGridLines="0" workbookViewId="0">
      <pane xSplit="2" ySplit="3" topLeftCell="C4" activePane="bottomRight" state="frozen"/>
      <selection pane="topRight"/>
      <selection pane="bottomLeft"/>
      <selection pane="bottomRight" activeCell="E172" sqref="E172"/>
    </sheetView>
  </sheetViews>
  <sheetFormatPr defaultColWidth="9" defaultRowHeight="13.5"/>
  <cols>
    <col min="1" max="1" width="6" style="86" customWidth="1"/>
    <col min="2" max="2" width="17.375" style="86" customWidth="1"/>
    <col min="3" max="3" width="18" style="86" customWidth="1"/>
    <col min="4" max="4" width="16.375" style="86" customWidth="1"/>
    <col min="5" max="5" width="19.25" style="86" customWidth="1"/>
    <col min="6" max="6" width="18.375" style="86" customWidth="1"/>
    <col min="7" max="7" width="17.25" style="86" customWidth="1"/>
    <col min="8" max="11" width="14.625" style="86" customWidth="1"/>
    <col min="12" max="12" width="17.75" style="86" customWidth="1"/>
    <col min="13" max="14" width="16.75" style="86" customWidth="1"/>
    <col min="15" max="15" width="16.125" style="86" customWidth="1"/>
    <col min="16" max="16" width="15.5" style="86" customWidth="1"/>
    <col min="17" max="17" width="16.125" style="86" customWidth="1"/>
    <col min="18" max="18" width="17.5" style="86" customWidth="1"/>
    <col min="19" max="19" width="16.75" style="86" customWidth="1"/>
    <col min="20" max="20" width="17.25" style="87" customWidth="1"/>
    <col min="21" max="21" width="18.625" style="87" customWidth="1"/>
    <col min="22" max="27" width="17.25" style="87" customWidth="1"/>
    <col min="28" max="28" width="16.25" style="86" customWidth="1"/>
    <col min="29" max="29" width="10.375" style="86" customWidth="1"/>
    <col min="30" max="16384" width="9" style="86"/>
  </cols>
  <sheetData>
    <row r="1" spans="1:29" s="84" customFormat="1" ht="21" customHeight="1">
      <c r="A1" s="88" t="s">
        <v>100</v>
      </c>
      <c r="B1" s="89"/>
      <c r="C1" s="89"/>
      <c r="D1" s="89"/>
      <c r="E1" s="89"/>
      <c r="F1" s="89"/>
      <c r="G1" s="89"/>
      <c r="H1" s="89"/>
      <c r="I1" s="89"/>
      <c r="J1" s="89"/>
      <c r="K1" s="89"/>
      <c r="L1" s="89"/>
      <c r="M1" s="89"/>
      <c r="N1" s="89"/>
      <c r="O1" s="89"/>
      <c r="P1" s="89"/>
      <c r="Q1" s="89"/>
      <c r="R1" s="89"/>
      <c r="S1" s="89"/>
      <c r="T1" s="89"/>
      <c r="U1" s="89"/>
      <c r="V1" s="89"/>
      <c r="W1" s="89"/>
      <c r="X1" s="89"/>
      <c r="Y1" s="89"/>
      <c r="Z1" s="89"/>
      <c r="AA1" s="89"/>
      <c r="AB1" s="89"/>
    </row>
    <row r="2" spans="1:29" ht="14.25" thickBot="1">
      <c r="A2" s="90"/>
      <c r="B2" s="91" t="s">
        <v>101</v>
      </c>
      <c r="C2" s="92" t="s">
        <v>102</v>
      </c>
      <c r="D2" s="90"/>
      <c r="E2" s="90"/>
      <c r="F2" s="90"/>
      <c r="G2" s="90"/>
      <c r="H2" s="90"/>
      <c r="I2" s="90"/>
      <c r="J2" s="90"/>
      <c r="K2" s="90"/>
      <c r="L2" s="90"/>
      <c r="M2" s="90"/>
      <c r="N2" s="90"/>
      <c r="O2" s="108"/>
      <c r="P2" s="108"/>
      <c r="Q2" s="108"/>
      <c r="R2" s="90"/>
      <c r="S2" s="90"/>
      <c r="T2" s="109"/>
      <c r="U2" s="109"/>
      <c r="V2" s="109"/>
      <c r="W2" s="109"/>
      <c r="X2" s="109"/>
      <c r="Y2" s="109"/>
      <c r="Z2" s="109"/>
      <c r="AA2" s="109"/>
      <c r="AB2" s="90"/>
    </row>
    <row r="3" spans="1:29">
      <c r="A3" s="93" t="s">
        <v>103</v>
      </c>
      <c r="B3" s="94" t="s">
        <v>104</v>
      </c>
      <c r="C3" s="95" t="s">
        <v>2</v>
      </c>
      <c r="D3" s="95" t="s">
        <v>3</v>
      </c>
      <c r="E3" s="95" t="s">
        <v>105</v>
      </c>
      <c r="F3" s="95" t="s">
        <v>5</v>
      </c>
      <c r="G3" s="95" t="s">
        <v>6</v>
      </c>
      <c r="H3" s="95" t="s">
        <v>7</v>
      </c>
      <c r="I3" s="95" t="s">
        <v>8</v>
      </c>
      <c r="J3" s="95" t="s">
        <v>9</v>
      </c>
      <c r="K3" s="95" t="s">
        <v>10</v>
      </c>
      <c r="L3" s="95" t="s">
        <v>11</v>
      </c>
      <c r="M3" s="95" t="s">
        <v>12</v>
      </c>
      <c r="N3" s="95" t="s">
        <v>13</v>
      </c>
      <c r="O3" s="95" t="s">
        <v>14</v>
      </c>
      <c r="P3" s="95" t="s">
        <v>15</v>
      </c>
      <c r="Q3" s="95" t="s">
        <v>16</v>
      </c>
      <c r="R3" s="95" t="s">
        <v>17</v>
      </c>
      <c r="S3" s="95" t="s">
        <v>18</v>
      </c>
      <c r="T3" s="95" t="s">
        <v>19</v>
      </c>
      <c r="U3" s="95" t="s">
        <v>20</v>
      </c>
      <c r="V3" s="95" t="s">
        <v>21</v>
      </c>
      <c r="W3" s="95" t="s">
        <v>22</v>
      </c>
      <c r="X3" s="95" t="s">
        <v>23</v>
      </c>
      <c r="Y3" s="95" t="s">
        <v>24</v>
      </c>
      <c r="Z3" s="95" t="s">
        <v>25</v>
      </c>
      <c r="AA3" s="95" t="s">
        <v>26</v>
      </c>
      <c r="AB3" s="95" t="s">
        <v>27</v>
      </c>
      <c r="AC3" s="95" t="s">
        <v>28</v>
      </c>
    </row>
    <row r="4" spans="1:29" ht="13.5" customHeight="1">
      <c r="A4" s="355" t="s">
        <v>106</v>
      </c>
      <c r="B4" s="96" t="s">
        <v>107</v>
      </c>
      <c r="C4" s="97">
        <f>D4+E4+F4+H4+L4+Q4+U4</f>
        <v>104703546.44999999</v>
      </c>
      <c r="D4" s="98">
        <f>费用表【邓姐发】!W3</f>
        <v>0</v>
      </c>
      <c r="E4" s="98">
        <f>SUM(费用表【邓姐发】!C3:V3)+费用表【邓姐发】!AE3+费用表【邓姐发】!AG3+费用表【邓姐发】!AN3+G4-26382000</f>
        <v>34599671.959999993</v>
      </c>
      <c r="F4" s="98">
        <f>费用表【邓姐发】!AA3+费用表【邓姐发】!AB3+费用表【邓姐发】!AC3+费用表【邓姐发】!AF3</f>
        <v>48060447.100000001</v>
      </c>
      <c r="G4" s="98">
        <f>费用表【邓姐发】!AW3</f>
        <v>1361543.19</v>
      </c>
      <c r="H4" s="97">
        <f>I4+J4+K4</f>
        <v>4661665.71</v>
      </c>
      <c r="I4" s="98">
        <f>费用表【邓姐发】!AX3</f>
        <v>1549035.03</v>
      </c>
      <c r="J4" s="98">
        <f>费用表【邓姐发】!AV3</f>
        <v>876666.21</v>
      </c>
      <c r="K4" s="98">
        <f>费用表【邓姐发】!AJ3</f>
        <v>2235964.4699999997</v>
      </c>
      <c r="L4" s="97">
        <f>M4+N4+O4+P4</f>
        <v>2635460.77</v>
      </c>
      <c r="M4" s="98">
        <f>费用表【邓姐发】!AH3</f>
        <v>665726.38</v>
      </c>
      <c r="N4" s="98">
        <f>费用表【邓姐发】!AI3</f>
        <v>831284.97999999986</v>
      </c>
      <c r="O4" s="98">
        <f>费用表【邓姐发】!AY3</f>
        <v>763879.41</v>
      </c>
      <c r="P4" s="98">
        <f>费用表【邓姐发】!AM3</f>
        <v>374570</v>
      </c>
      <c r="Q4" s="97">
        <f>R4+S4</f>
        <v>2416341.8600000003</v>
      </c>
      <c r="R4" s="98">
        <f>费用表【邓姐发】!AL3</f>
        <v>1055558.02</v>
      </c>
      <c r="S4" s="98">
        <f>费用表【邓姐发】!AK3</f>
        <v>1360783.84</v>
      </c>
      <c r="T4" s="98">
        <f>费用表【邓姐发】!AG3</f>
        <v>742991.45</v>
      </c>
      <c r="U4" s="97">
        <f t="shared" ref="U4:U51" si="0">SUM(V4:AA4)</f>
        <v>12329959.049999999</v>
      </c>
      <c r="V4" s="98">
        <f>费用表【邓姐发】!AO3</f>
        <v>3850653.7</v>
      </c>
      <c r="W4" s="98">
        <f>费用表【邓姐发】!AP3</f>
        <v>4217309.34</v>
      </c>
      <c r="X4" s="98">
        <f>费用表【邓姐发】!AQ3</f>
        <v>2000112.8199999998</v>
      </c>
      <c r="Y4" s="98">
        <f>费用表【邓姐发】!AR3</f>
        <v>759442</v>
      </c>
      <c r="Z4" s="98">
        <f>费用表【邓姐发】!AS3</f>
        <v>974246.26</v>
      </c>
      <c r="AA4" s="98">
        <f>费用表【邓姐发】!AT3</f>
        <v>528194.92999999993</v>
      </c>
      <c r="AB4" s="98">
        <f>费用表【邓姐发】!AN3</f>
        <v>2694691.25</v>
      </c>
      <c r="AC4" s="98">
        <f>费用表【邓姐发】!AE3</f>
        <v>2859438.31</v>
      </c>
    </row>
    <row r="5" spans="1:29">
      <c r="A5" s="356"/>
      <c r="B5" s="96" t="s">
        <v>108</v>
      </c>
      <c r="C5" s="97">
        <f t="shared" ref="C5:C52" si="1">D5+E5+F5+H5+L5+Q5+U5</f>
        <v>1855678.33</v>
      </c>
      <c r="D5" s="98">
        <f>费用表【邓姐发】!W4</f>
        <v>0</v>
      </c>
      <c r="E5" s="98">
        <f>SUM(费用表【邓姐发】!C4:V4)+费用表【邓姐发】!AE4+费用表【邓姐发】!AG4+费用表【邓姐发】!AN4+G5</f>
        <v>694934.93</v>
      </c>
      <c r="F5" s="98">
        <f>费用表【邓姐发】!AA4+费用表【邓姐发】!AB4+费用表【邓姐发】!AC4+费用表【邓姐发】!AF4</f>
        <v>899592.28</v>
      </c>
      <c r="G5" s="98">
        <f>费用表【邓姐发】!AW4</f>
        <v>36040</v>
      </c>
      <c r="H5" s="97">
        <f t="shared" ref="H5:H51" si="2">I5+J5+K5</f>
        <v>53165</v>
      </c>
      <c r="I5" s="98">
        <f>费用表【邓姐发】!AX4</f>
        <v>43095</v>
      </c>
      <c r="J5" s="98">
        <f>费用表【邓姐发】!AV4</f>
        <v>2545</v>
      </c>
      <c r="K5" s="98">
        <f>费用表【邓姐发】!AJ4</f>
        <v>7525</v>
      </c>
      <c r="L5" s="97">
        <f t="shared" ref="L5:L51" si="3">M5+N5+O5+P5</f>
        <v>16051.87</v>
      </c>
      <c r="M5" s="98">
        <f>费用表【邓姐发】!AH4</f>
        <v>5155.3500000000004</v>
      </c>
      <c r="N5" s="98">
        <f>费用表【邓姐发】!AI4</f>
        <v>2581.52</v>
      </c>
      <c r="O5" s="98">
        <f>费用表【邓姐发】!AY4</f>
        <v>4955</v>
      </c>
      <c r="P5" s="98">
        <f>费用表【邓姐发】!AM4</f>
        <v>3360</v>
      </c>
      <c r="Q5" s="97">
        <f t="shared" ref="Q5:Q51" si="4">R5+S5</f>
        <v>4375</v>
      </c>
      <c r="R5" s="98">
        <f>费用表【邓姐发】!AL4</f>
        <v>4375</v>
      </c>
      <c r="S5" s="98">
        <f>费用表【邓姐发】!AK4</f>
        <v>0</v>
      </c>
      <c r="T5" s="98">
        <f>费用表【邓姐发】!AG4</f>
        <v>4040</v>
      </c>
      <c r="U5" s="97">
        <f t="shared" si="0"/>
        <v>187559.25000000003</v>
      </c>
      <c r="V5" s="98">
        <f>费用表【邓姐发】!AO4</f>
        <v>107980.02</v>
      </c>
      <c r="W5" s="98">
        <f>费用表【邓姐发】!AP4</f>
        <v>39775</v>
      </c>
      <c r="X5" s="98">
        <f>费用表【邓姐发】!AQ4</f>
        <v>16310</v>
      </c>
      <c r="Y5" s="98">
        <f>费用表【邓姐发】!AR4</f>
        <v>16485</v>
      </c>
      <c r="Z5" s="98">
        <f>费用表【邓姐发】!AS4</f>
        <v>5584.2300000000005</v>
      </c>
      <c r="AA5" s="98">
        <f>费用表【邓姐发】!AT4</f>
        <v>1425</v>
      </c>
      <c r="AB5" s="98">
        <f>费用表【邓姐发】!AN4</f>
        <v>83199.89</v>
      </c>
      <c r="AC5" s="98">
        <f>费用表【邓姐发】!AE4</f>
        <v>63990.68</v>
      </c>
    </row>
    <row r="6" spans="1:29">
      <c r="A6" s="356"/>
      <c r="B6" s="96" t="s">
        <v>109</v>
      </c>
      <c r="C6" s="97">
        <f t="shared" si="1"/>
        <v>2738961.9999999995</v>
      </c>
      <c r="D6" s="98">
        <f>费用表【邓姐发】!W5</f>
        <v>0</v>
      </c>
      <c r="E6" s="98">
        <f>SUM(费用表【邓姐发】!C5:V5)+费用表【邓姐发】!AE5+费用表【邓姐发】!AG5+费用表【邓姐发】!AN5+G6</f>
        <v>1040779.1399999999</v>
      </c>
      <c r="F6" s="98">
        <f>费用表【邓姐发】!AA5+费用表【邓姐发】!AB5+费用表【邓姐发】!AC5+费用表【邓姐发】!AF5</f>
        <v>1231999.2</v>
      </c>
      <c r="G6" s="98">
        <f>费用表【邓姐发】!AW5</f>
        <v>28310.46</v>
      </c>
      <c r="H6" s="97">
        <f t="shared" si="2"/>
        <v>94336.229999999981</v>
      </c>
      <c r="I6" s="98">
        <f>费用表【邓姐发】!AX5</f>
        <v>31745.5</v>
      </c>
      <c r="J6" s="98">
        <f>费用表【邓姐发】!AV5</f>
        <v>17871.449999999997</v>
      </c>
      <c r="K6" s="98">
        <f>费用表【邓姐发】!AJ5</f>
        <v>44719.279999999992</v>
      </c>
      <c r="L6" s="97">
        <f t="shared" si="3"/>
        <v>61356.75</v>
      </c>
      <c r="M6" s="98">
        <f>费用表【邓姐发】!AH5</f>
        <v>13314.529999999997</v>
      </c>
      <c r="N6" s="98">
        <f>费用表【邓姐发】!AI5</f>
        <v>16625.71</v>
      </c>
      <c r="O6" s="98">
        <f>费用表【邓姐发】!AY5</f>
        <v>23925.11</v>
      </c>
      <c r="P6" s="98">
        <f>费用表【邓姐发】!AM5</f>
        <v>7491.3999999999987</v>
      </c>
      <c r="Q6" s="97">
        <f t="shared" si="4"/>
        <v>48326.84</v>
      </c>
      <c r="R6" s="98">
        <f>费用表【邓姐发】!AL5</f>
        <v>21111.16</v>
      </c>
      <c r="S6" s="98">
        <f>费用表【邓姐发】!AK5</f>
        <v>27215.68</v>
      </c>
      <c r="T6" s="98">
        <f>费用表【邓姐发】!AG5</f>
        <v>14859.84</v>
      </c>
      <c r="U6" s="97">
        <f t="shared" si="0"/>
        <v>262163.83999999997</v>
      </c>
      <c r="V6" s="98">
        <f>费用表【邓姐发】!AO5</f>
        <v>77044.59</v>
      </c>
      <c r="W6" s="98">
        <f>费用表【邓姐发】!AP5</f>
        <v>85190.76</v>
      </c>
      <c r="X6" s="98">
        <f>费用表【邓姐发】!AQ5</f>
        <v>53861.899999999994</v>
      </c>
      <c r="Y6" s="98">
        <f>费用表【邓姐发】!AR5</f>
        <v>16017.76</v>
      </c>
      <c r="Z6" s="98">
        <f>费用表【邓姐发】!AS5</f>
        <v>19484.93</v>
      </c>
      <c r="AA6" s="98">
        <f>费用表【邓姐发】!AT5</f>
        <v>10563.9</v>
      </c>
      <c r="AB6" s="98">
        <f>费用表【邓姐发】!AN5</f>
        <v>53893.83</v>
      </c>
      <c r="AC6" s="98">
        <f>费用表【邓姐发】!AE5</f>
        <v>60046.789999999994</v>
      </c>
    </row>
    <row r="7" spans="1:29">
      <c r="A7" s="356"/>
      <c r="B7" s="96" t="s">
        <v>110</v>
      </c>
      <c r="C7" s="97">
        <f t="shared" si="1"/>
        <v>480860.66000000009</v>
      </c>
      <c r="D7" s="98">
        <f>费用表【邓姐发】!W6</f>
        <v>0</v>
      </c>
      <c r="E7" s="98">
        <f>SUM(费用表【邓姐发】!C6:V6)+费用表【邓姐发】!AE6+费用表【邓姐发】!AG6+费用表【邓姐发】!AN6+G7</f>
        <v>70297.350000000006</v>
      </c>
      <c r="F7" s="98">
        <f>费用表【邓姐发】!AA6+费用表【邓姐发】!AB6+费用表【邓姐发】!AC6+费用表【邓姐发】!AF6</f>
        <v>321699.06</v>
      </c>
      <c r="G7" s="98">
        <f>费用表【邓姐发】!AW6</f>
        <v>22821.229999999996</v>
      </c>
      <c r="H7" s="97">
        <f t="shared" si="2"/>
        <v>1996.27</v>
      </c>
      <c r="I7" s="98">
        <f>费用表【邓姐发】!AX6</f>
        <v>1996.27</v>
      </c>
      <c r="J7" s="98">
        <f>费用表【邓姐发】!AV6</f>
        <v>0</v>
      </c>
      <c r="K7" s="98">
        <f>费用表【邓姐发】!AJ6</f>
        <v>0</v>
      </c>
      <c r="L7" s="97">
        <f t="shared" si="3"/>
        <v>37065.160000000003</v>
      </c>
      <c r="M7" s="98">
        <f>费用表【邓姐发】!AH6</f>
        <v>4051.04</v>
      </c>
      <c r="N7" s="98">
        <f>费用表【邓姐发】!AI6</f>
        <v>11408.560000000001</v>
      </c>
      <c r="O7" s="98">
        <f>费用表【邓姐发】!AY6</f>
        <v>3115</v>
      </c>
      <c r="P7" s="98">
        <f>费用表【邓姐发】!AM6</f>
        <v>18490.560000000001</v>
      </c>
      <c r="Q7" s="97">
        <f t="shared" si="4"/>
        <v>3615.53</v>
      </c>
      <c r="R7" s="98">
        <f>费用表【邓姐发】!AL6</f>
        <v>3615.53</v>
      </c>
      <c r="S7" s="98">
        <f>费用表【邓姐发】!AK6</f>
        <v>0</v>
      </c>
      <c r="T7" s="98">
        <f>费用表【邓姐发】!AG6</f>
        <v>8898.68</v>
      </c>
      <c r="U7" s="97">
        <f t="shared" si="0"/>
        <v>46187.29</v>
      </c>
      <c r="V7" s="98">
        <f>费用表【邓姐发】!AO6</f>
        <v>19683.189999999999</v>
      </c>
      <c r="W7" s="98">
        <f>费用表【邓姐发】!AP6</f>
        <v>8786.07</v>
      </c>
      <c r="X7" s="98">
        <f>费用表【邓姐发】!AQ6</f>
        <v>7976.52</v>
      </c>
      <c r="Y7" s="98">
        <f>费用表【邓姐发】!AR6</f>
        <v>5399.4</v>
      </c>
      <c r="Z7" s="98">
        <f>费用表【邓姐发】!AS6</f>
        <v>0</v>
      </c>
      <c r="AA7" s="98">
        <f>费用表【邓姐发】!AT6</f>
        <v>4342.1099999999997</v>
      </c>
      <c r="AB7" s="98">
        <f>费用表【邓姐发】!AN6</f>
        <v>25411.050000000003</v>
      </c>
      <c r="AC7" s="98">
        <f>费用表【邓姐发】!AE6</f>
        <v>13166.39</v>
      </c>
    </row>
    <row r="8" spans="1:29">
      <c r="A8" s="356"/>
      <c r="B8" s="96" t="s">
        <v>111</v>
      </c>
      <c r="C8" s="97">
        <f t="shared" si="1"/>
        <v>26137926.720000003</v>
      </c>
      <c r="D8" s="98">
        <f>费用表【邓姐发】!W7</f>
        <v>0</v>
      </c>
      <c r="E8" s="98">
        <f>SUM(费用表【邓姐发】!C7:V7)+费用表【邓姐发】!AE7+费用表【邓姐发】!AG7+费用表【邓姐发】!AN7+G8</f>
        <v>7394443.2400000012</v>
      </c>
      <c r="F8" s="98">
        <f>费用表【邓姐发】!AA7+费用表【邓姐发】!AB7+费用表【邓姐发】!AC7+费用表【邓姐发】!AF7</f>
        <v>13826298.23</v>
      </c>
      <c r="G8" s="98">
        <f>费用表【邓姐发】!AW7</f>
        <v>356442.47000000003</v>
      </c>
      <c r="H8" s="97">
        <f t="shared" si="2"/>
        <v>951152.18999999983</v>
      </c>
      <c r="I8" s="98">
        <f>费用表【邓姐发】!AX7</f>
        <v>383227.42999999993</v>
      </c>
      <c r="J8" s="98">
        <f>费用表【邓姐发】!AV7</f>
        <v>159463.15999999997</v>
      </c>
      <c r="K8" s="98">
        <f>费用表【邓姐发】!AJ7</f>
        <v>408461.6</v>
      </c>
      <c r="L8" s="97">
        <f t="shared" si="3"/>
        <v>562682.32999999996</v>
      </c>
      <c r="M8" s="98">
        <f>费用表【邓姐发】!AH7</f>
        <v>126104.11999999998</v>
      </c>
      <c r="N8" s="98">
        <f>费用表【邓姐发】!AI7</f>
        <v>207577.27000000002</v>
      </c>
      <c r="O8" s="98">
        <f>费用表【邓姐发】!AY7</f>
        <v>147941.71</v>
      </c>
      <c r="P8" s="98">
        <f>费用表【邓姐发】!AM7</f>
        <v>81059.23000000001</v>
      </c>
      <c r="Q8" s="97">
        <f t="shared" si="4"/>
        <v>484564.52</v>
      </c>
      <c r="R8" s="98">
        <f>费用表【邓姐发】!AL7</f>
        <v>229754.71999999997</v>
      </c>
      <c r="S8" s="98">
        <f>费用表【邓姐发】!AK7</f>
        <v>254809.80000000002</v>
      </c>
      <c r="T8" s="98">
        <f>费用表【邓姐发】!AG7</f>
        <v>211166.11000000002</v>
      </c>
      <c r="U8" s="97">
        <f t="shared" si="0"/>
        <v>2918786.2099999995</v>
      </c>
      <c r="V8" s="98">
        <f>费用表【邓姐发】!AO7</f>
        <v>973250.02999999991</v>
      </c>
      <c r="W8" s="98">
        <f>费用表【邓姐发】!AP7</f>
        <v>790590.85999999987</v>
      </c>
      <c r="X8" s="98">
        <f>费用表【邓姐发】!AQ7</f>
        <v>506795.43999999994</v>
      </c>
      <c r="Y8" s="98">
        <f>费用表【邓姐发】!AR7</f>
        <v>183452.09</v>
      </c>
      <c r="Z8" s="98">
        <f>费用表【邓姐发】!AS7</f>
        <v>297933.31</v>
      </c>
      <c r="AA8" s="98">
        <f>费用表【邓姐发】!AT7</f>
        <v>166764.47999999998</v>
      </c>
      <c r="AB8" s="98">
        <f>费用表【邓姐发】!AN7</f>
        <v>586694.02</v>
      </c>
      <c r="AC8" s="98">
        <f>费用表【邓姐发】!AE7</f>
        <v>740959.34</v>
      </c>
    </row>
    <row r="9" spans="1:29">
      <c r="A9" s="356"/>
      <c r="B9" s="96" t="s">
        <v>112</v>
      </c>
      <c r="C9" s="97">
        <f t="shared" si="1"/>
        <v>200000</v>
      </c>
      <c r="D9" s="98">
        <f>费用表【邓姐发】!W8</f>
        <v>0</v>
      </c>
      <c r="E9" s="98">
        <f>SUM(费用表【邓姐发】!C8:V8)+费用表【邓姐发】!AE8+费用表【邓姐发】!AG8+费用表【邓姐发】!AN8+G9</f>
        <v>0</v>
      </c>
      <c r="F9" s="98">
        <f>费用表【邓姐发】!AA8+费用表【邓姐发】!AB8+费用表【邓姐发】!AC8+费用表【邓姐发】!AF8</f>
        <v>200000</v>
      </c>
      <c r="G9" s="98">
        <f>费用表【邓姐发】!AW8</f>
        <v>0</v>
      </c>
      <c r="H9" s="97">
        <f t="shared" si="2"/>
        <v>0</v>
      </c>
      <c r="I9" s="98">
        <f>费用表【邓姐发】!AX8</f>
        <v>0</v>
      </c>
      <c r="J9" s="98">
        <f>费用表【邓姐发】!AV8</f>
        <v>0</v>
      </c>
      <c r="K9" s="98">
        <f>费用表【邓姐发】!AJ8</f>
        <v>0</v>
      </c>
      <c r="L9" s="97">
        <f t="shared" si="3"/>
        <v>0</v>
      </c>
      <c r="M9" s="98">
        <f>费用表【邓姐发】!AH8</f>
        <v>0</v>
      </c>
      <c r="N9" s="98">
        <f>费用表【邓姐发】!AI8</f>
        <v>0</v>
      </c>
      <c r="O9" s="98">
        <f>费用表【邓姐发】!AY8</f>
        <v>0</v>
      </c>
      <c r="P9" s="98">
        <f>费用表【邓姐发】!AM8</f>
        <v>0</v>
      </c>
      <c r="Q9" s="97">
        <f t="shared" si="4"/>
        <v>0</v>
      </c>
      <c r="R9" s="98">
        <f>费用表【邓姐发】!AL8</f>
        <v>0</v>
      </c>
      <c r="S9" s="98">
        <f>费用表【邓姐发】!AK8</f>
        <v>0</v>
      </c>
      <c r="T9" s="98">
        <f>费用表【邓姐发】!AG8</f>
        <v>0</v>
      </c>
      <c r="U9" s="97">
        <f t="shared" si="0"/>
        <v>0</v>
      </c>
      <c r="V9" s="98">
        <f>费用表【邓姐发】!AO8</f>
        <v>0</v>
      </c>
      <c r="W9" s="98">
        <f>费用表【邓姐发】!AP8</f>
        <v>0</v>
      </c>
      <c r="X9" s="98">
        <f>费用表【邓姐发】!AQ8</f>
        <v>0</v>
      </c>
      <c r="Y9" s="98">
        <f>费用表【邓姐发】!AR8</f>
        <v>0</v>
      </c>
      <c r="Z9" s="98">
        <f>费用表【邓姐发】!AS8</f>
        <v>0</v>
      </c>
      <c r="AA9" s="98">
        <f>费用表【邓姐发】!AT8</f>
        <v>0</v>
      </c>
      <c r="AB9" s="98">
        <f>费用表【邓姐发】!AN8</f>
        <v>0</v>
      </c>
      <c r="AC9" s="98">
        <f>费用表【邓姐发】!AE8</f>
        <v>0</v>
      </c>
    </row>
    <row r="10" spans="1:29">
      <c r="A10" s="356"/>
      <c r="B10" s="96" t="s">
        <v>113</v>
      </c>
      <c r="C10" s="97">
        <f t="shared" si="1"/>
        <v>395060.22999999992</v>
      </c>
      <c r="D10" s="98">
        <f>费用表【邓姐发】!W9</f>
        <v>0</v>
      </c>
      <c r="E10" s="98">
        <f>SUM(费用表【邓姐发】!C9:V9)+费用表【邓姐发】!AE9+费用表【邓姐发】!AG9+费用表【邓姐发】!AN9+G10</f>
        <v>10588.339999999997</v>
      </c>
      <c r="F10" s="98">
        <f>费用表【邓姐发】!AA9+费用表【邓姐发】!AB9+费用表【邓姐发】!AC9+费用表【邓姐发】!AF9</f>
        <v>353985.29999999993</v>
      </c>
      <c r="G10" s="98">
        <f>费用表【邓姐发】!AW9</f>
        <v>-1575.5</v>
      </c>
      <c r="H10" s="97">
        <f t="shared" si="2"/>
        <v>-915.68000000000029</v>
      </c>
      <c r="I10" s="98">
        <f>费用表【邓姐发】!AX9</f>
        <v>2693.16</v>
      </c>
      <c r="J10" s="98">
        <f>费用表【邓姐发】!AV9</f>
        <v>-2033.3400000000001</v>
      </c>
      <c r="K10" s="98">
        <f>费用表【邓姐发】!AJ9</f>
        <v>-1575.5</v>
      </c>
      <c r="L10" s="97">
        <f t="shared" si="3"/>
        <v>0</v>
      </c>
      <c r="M10" s="98">
        <f>费用表【邓姐发】!AH9</f>
        <v>0</v>
      </c>
      <c r="N10" s="98">
        <f>费用表【邓姐发】!AI9</f>
        <v>0</v>
      </c>
      <c r="O10" s="98">
        <f>费用表【邓姐发】!AY9</f>
        <v>0</v>
      </c>
      <c r="P10" s="98">
        <f>费用表【邓姐发】!AM9</f>
        <v>0</v>
      </c>
      <c r="Q10" s="97">
        <f t="shared" si="4"/>
        <v>0</v>
      </c>
      <c r="R10" s="98">
        <f>费用表【邓姐发】!AL9</f>
        <v>0</v>
      </c>
      <c r="S10" s="98">
        <f>费用表【邓姐发】!AK9</f>
        <v>0</v>
      </c>
      <c r="T10" s="98">
        <f>费用表【邓姐发】!AG9</f>
        <v>10772.65</v>
      </c>
      <c r="U10" s="97">
        <f t="shared" si="0"/>
        <v>31402.270000000004</v>
      </c>
      <c r="V10" s="98">
        <f>费用表【邓姐发】!AO9</f>
        <v>2693.16</v>
      </c>
      <c r="W10" s="98">
        <f>费用表【邓姐发】!AP9</f>
        <v>30284.61</v>
      </c>
      <c r="X10" s="98">
        <f>费用表【邓姐发】!AQ9</f>
        <v>-1575.5</v>
      </c>
      <c r="Y10" s="98">
        <f>费用表【邓姐发】!AR9</f>
        <v>0</v>
      </c>
      <c r="Z10" s="98">
        <f>费用表【邓姐发】!AS9</f>
        <v>0</v>
      </c>
      <c r="AA10" s="98">
        <f>费用表【邓姐发】!AT9</f>
        <v>0</v>
      </c>
      <c r="AB10" s="98">
        <f>费用表【邓姐发】!AN9</f>
        <v>-1575.5</v>
      </c>
      <c r="AC10" s="98">
        <f>费用表【邓姐发】!AE9</f>
        <v>13465.81</v>
      </c>
    </row>
    <row r="11" spans="1:29">
      <c r="A11" s="356"/>
      <c r="B11" s="96" t="s">
        <v>114</v>
      </c>
      <c r="C11" s="97">
        <f t="shared" si="1"/>
        <v>1849018.34</v>
      </c>
      <c r="D11" s="98">
        <f>费用表【邓姐发】!W10</f>
        <v>0</v>
      </c>
      <c r="E11" s="98">
        <f>SUM(费用表【邓姐发】!C10:V10)+费用表【邓姐发】!AE10+费用表【邓姐发】!AG10+费用表【邓姐发】!AN10+G11</f>
        <v>800810.75</v>
      </c>
      <c r="F11" s="98">
        <f>费用表【邓姐发】!AA10+费用表【邓姐发】!AB10+费用表【邓姐发】!AC10+费用表【邓姐发】!AF10</f>
        <v>975493.78999999992</v>
      </c>
      <c r="G11" s="98">
        <f>费用表【邓姐发】!AW10</f>
        <v>53980</v>
      </c>
      <c r="H11" s="97">
        <f t="shared" si="2"/>
        <v>55146.21</v>
      </c>
      <c r="I11" s="98">
        <f>费用表【邓姐发】!AX10</f>
        <v>38240</v>
      </c>
      <c r="J11" s="98">
        <f>费用表【邓姐发】!AV10</f>
        <v>16906.21</v>
      </c>
      <c r="K11" s="98">
        <f>费用表【邓姐发】!AJ10</f>
        <v>0</v>
      </c>
      <c r="L11" s="97">
        <f t="shared" si="3"/>
        <v>12180</v>
      </c>
      <c r="M11" s="98">
        <f>费用表【邓姐发】!AH10</f>
        <v>0</v>
      </c>
      <c r="N11" s="98">
        <f>费用表【邓姐发】!AI10</f>
        <v>0</v>
      </c>
      <c r="O11" s="98">
        <f>费用表【邓姐发】!AY10</f>
        <v>12180</v>
      </c>
      <c r="P11" s="98">
        <f>费用表【邓姐发】!AM10</f>
        <v>0</v>
      </c>
      <c r="Q11" s="97">
        <f t="shared" si="4"/>
        <v>0</v>
      </c>
      <c r="R11" s="98">
        <f>费用表【邓姐发】!AL10</f>
        <v>0</v>
      </c>
      <c r="S11" s="98">
        <f>费用表【邓姐发】!AK10</f>
        <v>0</v>
      </c>
      <c r="T11" s="98">
        <f>费用表【邓姐发】!AG10</f>
        <v>0</v>
      </c>
      <c r="U11" s="97">
        <f t="shared" si="0"/>
        <v>5387.59</v>
      </c>
      <c r="V11" s="98">
        <f>费用表【邓姐发】!AO10</f>
        <v>0</v>
      </c>
      <c r="W11" s="98">
        <f>费用表【邓姐发】!AP10</f>
        <v>5387.59</v>
      </c>
      <c r="X11" s="98">
        <f>费用表【邓姐发】!AQ10</f>
        <v>0</v>
      </c>
      <c r="Y11" s="98">
        <f>费用表【邓姐发】!AR10</f>
        <v>0</v>
      </c>
      <c r="Z11" s="98">
        <f>费用表【邓姐发】!AS10</f>
        <v>0</v>
      </c>
      <c r="AA11" s="98">
        <f>费用表【邓姐发】!AT10</f>
        <v>0</v>
      </c>
      <c r="AB11" s="98">
        <f>费用表【邓姐发】!AN10</f>
        <v>0</v>
      </c>
      <c r="AC11" s="98">
        <f>费用表【邓姐发】!AE10</f>
        <v>142900</v>
      </c>
    </row>
    <row r="12" spans="1:29">
      <c r="A12" s="356"/>
      <c r="B12" s="96" t="s">
        <v>115</v>
      </c>
      <c r="C12" s="97">
        <f t="shared" si="1"/>
        <v>1742225.76</v>
      </c>
      <c r="D12" s="98">
        <f>费用表【邓姐发】!W11</f>
        <v>0</v>
      </c>
      <c r="E12" s="98">
        <f>SUM(费用表【邓姐发】!C11:V11)+费用表【邓姐发】!AE11+费用表【邓姐发】!AG11+费用表【邓姐发】!AN11+G12</f>
        <v>1742225.76</v>
      </c>
      <c r="F12" s="98">
        <f>费用表【邓姐发】!AA11+费用表【邓姐发】!AB11+费用表【邓姐发】!AC11+费用表【邓姐发】!AF11</f>
        <v>0</v>
      </c>
      <c r="G12" s="98">
        <f>费用表【邓姐发】!AW11</f>
        <v>0</v>
      </c>
      <c r="H12" s="97">
        <f t="shared" si="2"/>
        <v>0</v>
      </c>
      <c r="I12" s="98">
        <f>费用表【邓姐发】!AX11</f>
        <v>0</v>
      </c>
      <c r="J12" s="98">
        <f>费用表【邓姐发】!AV11</f>
        <v>0</v>
      </c>
      <c r="K12" s="98">
        <f>费用表【邓姐发】!AJ11</f>
        <v>0</v>
      </c>
      <c r="L12" s="97">
        <f t="shared" si="3"/>
        <v>0</v>
      </c>
      <c r="M12" s="98">
        <f>费用表【邓姐发】!AH11</f>
        <v>0</v>
      </c>
      <c r="N12" s="98">
        <f>费用表【邓姐发】!AI11</f>
        <v>0</v>
      </c>
      <c r="O12" s="98">
        <f>费用表【邓姐发】!AY11</f>
        <v>0</v>
      </c>
      <c r="P12" s="98">
        <f>费用表【邓姐发】!AM11</f>
        <v>0</v>
      </c>
      <c r="Q12" s="97">
        <f t="shared" si="4"/>
        <v>0</v>
      </c>
      <c r="R12" s="98">
        <f>费用表【邓姐发】!AL11</f>
        <v>0</v>
      </c>
      <c r="S12" s="98">
        <f>费用表【邓姐发】!AK11</f>
        <v>0</v>
      </c>
      <c r="T12" s="98">
        <f>费用表【邓姐发】!AG11</f>
        <v>181135.14</v>
      </c>
      <c r="U12" s="97">
        <f t="shared" si="0"/>
        <v>0</v>
      </c>
      <c r="V12" s="98">
        <f>费用表【邓姐发】!AO11</f>
        <v>0</v>
      </c>
      <c r="W12" s="98">
        <f>费用表【邓姐发】!AP11</f>
        <v>0</v>
      </c>
      <c r="X12" s="98">
        <f>费用表【邓姐发】!AQ11</f>
        <v>0</v>
      </c>
      <c r="Y12" s="98">
        <f>费用表【邓姐发】!AR11</f>
        <v>0</v>
      </c>
      <c r="Z12" s="98">
        <f>费用表【邓姐发】!AS11</f>
        <v>0</v>
      </c>
      <c r="AA12" s="98">
        <f>费用表【邓姐发】!AT11</f>
        <v>0</v>
      </c>
      <c r="AB12" s="98">
        <f>费用表【邓姐发】!AN11</f>
        <v>29198.2</v>
      </c>
      <c r="AC12" s="98">
        <f>费用表【邓姐发】!AE11</f>
        <v>811539.59</v>
      </c>
    </row>
    <row r="13" spans="1:29">
      <c r="A13" s="356"/>
      <c r="B13" s="96" t="s">
        <v>116</v>
      </c>
      <c r="C13" s="97">
        <f t="shared" si="1"/>
        <v>26382000</v>
      </c>
      <c r="D13" s="98">
        <f>费用表【邓姐发】!W12</f>
        <v>0</v>
      </c>
      <c r="E13" s="98">
        <f>SUM(费用表【邓姐发】!C12:V12)+费用表【邓姐发】!AE12+费用表【邓姐发】!AG12+费用表【邓姐发】!AN12+G13+26382000</f>
        <v>26382000</v>
      </c>
      <c r="F13" s="98">
        <f>费用表【邓姐发】!AA12+费用表【邓姐发】!AB12+费用表【邓姐发】!AC12+费用表【邓姐发】!AF12</f>
        <v>0</v>
      </c>
      <c r="G13" s="98">
        <f>费用表【邓姐发】!AW12</f>
        <v>0</v>
      </c>
      <c r="H13" s="97">
        <f t="shared" si="2"/>
        <v>0</v>
      </c>
      <c r="I13" s="98">
        <f>费用表【邓姐发】!AX12</f>
        <v>0</v>
      </c>
      <c r="J13" s="98">
        <f>费用表【邓姐发】!AV12</f>
        <v>0</v>
      </c>
      <c r="K13" s="98">
        <f>费用表【邓姐发】!AJ12</f>
        <v>0</v>
      </c>
      <c r="L13" s="97">
        <f t="shared" si="3"/>
        <v>0</v>
      </c>
      <c r="M13" s="98">
        <f>费用表【邓姐发】!AH12</f>
        <v>0</v>
      </c>
      <c r="N13" s="98">
        <f>费用表【邓姐发】!AI12</f>
        <v>0</v>
      </c>
      <c r="O13" s="98">
        <f>费用表【邓姐发】!AY12</f>
        <v>0</v>
      </c>
      <c r="P13" s="98">
        <f>费用表【邓姐发】!AM12</f>
        <v>0</v>
      </c>
      <c r="Q13" s="97">
        <f t="shared" si="4"/>
        <v>0</v>
      </c>
      <c r="R13" s="98">
        <f>费用表【邓姐发】!AL12</f>
        <v>0</v>
      </c>
      <c r="S13" s="98">
        <f>费用表【邓姐发】!AK12</f>
        <v>0</v>
      </c>
      <c r="T13" s="98">
        <f>费用表【邓姐发】!AG12</f>
        <v>0</v>
      </c>
      <c r="U13" s="97">
        <f t="shared" si="0"/>
        <v>0</v>
      </c>
      <c r="V13" s="98">
        <f>费用表【邓姐发】!AO12</f>
        <v>0</v>
      </c>
      <c r="W13" s="98">
        <f>费用表【邓姐发】!AP12</f>
        <v>0</v>
      </c>
      <c r="X13" s="98">
        <f>费用表【邓姐发】!AQ12</f>
        <v>0</v>
      </c>
      <c r="Y13" s="98">
        <f>费用表【邓姐发】!AR12</f>
        <v>0</v>
      </c>
      <c r="Z13" s="98">
        <f>费用表【邓姐发】!AS12</f>
        <v>0</v>
      </c>
      <c r="AA13" s="98">
        <f>费用表【邓姐发】!AT12</f>
        <v>0</v>
      </c>
      <c r="AB13" s="98">
        <f>费用表【邓姐发】!AN12</f>
        <v>0</v>
      </c>
      <c r="AC13" s="98">
        <f>费用表【邓姐发】!AE12</f>
        <v>0</v>
      </c>
    </row>
    <row r="14" spans="1:29">
      <c r="A14" s="357"/>
      <c r="B14" s="99" t="s">
        <v>117</v>
      </c>
      <c r="C14" s="97">
        <f t="shared" si="1"/>
        <v>166485278.48999998</v>
      </c>
      <c r="D14" s="98">
        <f>费用表【邓姐发】!W13</f>
        <v>0</v>
      </c>
      <c r="E14" s="98">
        <f>SUM(费用表【邓姐发】!C13:V13)+费用表【邓姐发】!AE13+费用表【邓姐发】!AG13+费用表【邓姐发】!AN13+G14</f>
        <v>72735751.469999984</v>
      </c>
      <c r="F14" s="98">
        <f>费用表【邓姐发】!AA13+费用表【邓姐发】!AB13+费用表【邓姐发】!AC13+费用表【邓姐发】!AF13</f>
        <v>65869514.960000001</v>
      </c>
      <c r="G14" s="98">
        <f>费用表【邓姐发】!AW13</f>
        <v>1857561.8499999999</v>
      </c>
      <c r="H14" s="97">
        <f t="shared" si="2"/>
        <v>5816545.9299999997</v>
      </c>
      <c r="I14" s="98">
        <f>费用表【邓姐发】!AX13</f>
        <v>2050032.39</v>
      </c>
      <c r="J14" s="98">
        <f>费用表【邓姐发】!AV13</f>
        <v>1071418.69</v>
      </c>
      <c r="K14" s="98">
        <f>费用表【邓姐发】!AJ13</f>
        <v>2695094.8499999996</v>
      </c>
      <c r="L14" s="97">
        <f t="shared" si="3"/>
        <v>3324796.8800000004</v>
      </c>
      <c r="M14" s="98">
        <f>费用表【邓姐发】!AH13</f>
        <v>814351.42000000016</v>
      </c>
      <c r="N14" s="98">
        <f>费用表【邓姐发】!AI13</f>
        <v>1069478.04</v>
      </c>
      <c r="O14" s="98">
        <f>费用表【邓姐发】!AY13</f>
        <v>955996.23</v>
      </c>
      <c r="P14" s="98">
        <f>费用表【邓姐发】!AM13</f>
        <v>484971.19</v>
      </c>
      <c r="Q14" s="97">
        <f t="shared" si="4"/>
        <v>2957223.75</v>
      </c>
      <c r="R14" s="98">
        <f>费用表【邓姐发】!AL13</f>
        <v>1314414.43</v>
      </c>
      <c r="S14" s="98">
        <f>费用表【邓姐发】!AK13</f>
        <v>1642809.3200000003</v>
      </c>
      <c r="T14" s="98">
        <f>费用表【邓姐发】!AG13</f>
        <v>1173863.8700000001</v>
      </c>
      <c r="U14" s="97">
        <f t="shared" si="0"/>
        <v>15781445.5</v>
      </c>
      <c r="V14" s="98">
        <f>费用表【邓姐发】!AO13</f>
        <v>5031304.6899999995</v>
      </c>
      <c r="W14" s="98">
        <f>费用表【邓姐发】!AP13</f>
        <v>5177324.2300000004</v>
      </c>
      <c r="X14" s="98">
        <f>费用表【邓姐发】!AQ13</f>
        <v>2583481.1800000002</v>
      </c>
      <c r="Y14" s="98">
        <f>费用表【邓姐发】!AR13</f>
        <v>980796.24999999988</v>
      </c>
      <c r="Z14" s="98">
        <f>费用表【邓姐发】!AS13</f>
        <v>1297248.73</v>
      </c>
      <c r="AA14" s="98">
        <f>费用表【邓姐发】!AT13</f>
        <v>711290.41999999993</v>
      </c>
      <c r="AB14" s="98">
        <f>费用表【邓姐发】!AN13</f>
        <v>3471512.74</v>
      </c>
      <c r="AC14" s="98">
        <f>费用表【邓姐发】!AE13</f>
        <v>4705506.91</v>
      </c>
    </row>
    <row r="15" spans="1:29" ht="13.5" customHeight="1">
      <c r="A15" s="358" t="s">
        <v>118</v>
      </c>
      <c r="B15" s="96" t="s">
        <v>119</v>
      </c>
      <c r="C15" s="97">
        <f t="shared" si="1"/>
        <v>13613648.370000001</v>
      </c>
      <c r="D15" s="98">
        <f>费用表【邓姐发】!W14</f>
        <v>0</v>
      </c>
      <c r="E15" s="98">
        <f>SUM(费用表【邓姐发】!C14:V14)+费用表【邓姐发】!AE14+费用表【邓姐发】!AG14+费用表【邓姐发】!AN14+G15</f>
        <v>0</v>
      </c>
      <c r="F15" s="98">
        <f>费用表【邓姐发】!AA14+费用表【邓姐发】!AB14+费用表【邓姐发】!AC14+费用表【邓姐发】!AF14</f>
        <v>9924823.3600000013</v>
      </c>
      <c r="G15" s="98">
        <f>费用表【邓姐发】!AW14</f>
        <v>0</v>
      </c>
      <c r="H15" s="97">
        <f t="shared" si="2"/>
        <v>0</v>
      </c>
      <c r="I15" s="98">
        <f>费用表【邓姐发】!AX14</f>
        <v>0</v>
      </c>
      <c r="J15" s="98">
        <f>费用表【邓姐发】!AV14</f>
        <v>0</v>
      </c>
      <c r="K15" s="98">
        <f>费用表【邓姐发】!AJ14</f>
        <v>0</v>
      </c>
      <c r="L15" s="97">
        <f t="shared" si="3"/>
        <v>420195.86</v>
      </c>
      <c r="M15" s="98">
        <f>费用表【邓姐发】!AH14</f>
        <v>0</v>
      </c>
      <c r="N15" s="98">
        <f>费用表【邓姐发】!AI14</f>
        <v>0</v>
      </c>
      <c r="O15" s="98">
        <f>费用表【邓姐发】!AY14</f>
        <v>420195.86</v>
      </c>
      <c r="P15" s="98">
        <f>费用表【邓姐发】!AM14</f>
        <v>0</v>
      </c>
      <c r="Q15" s="97">
        <f t="shared" si="4"/>
        <v>0</v>
      </c>
      <c r="R15" s="98">
        <f>费用表【邓姐发】!AL14</f>
        <v>0</v>
      </c>
      <c r="S15" s="98">
        <f>费用表【邓姐发】!AK14</f>
        <v>0</v>
      </c>
      <c r="T15" s="98">
        <f>费用表【邓姐发】!AG14</f>
        <v>0</v>
      </c>
      <c r="U15" s="97">
        <f t="shared" si="0"/>
        <v>3268629.15</v>
      </c>
      <c r="V15" s="98">
        <f>费用表【邓姐发】!AO14</f>
        <v>2352500</v>
      </c>
      <c r="W15" s="98">
        <f>费用表【邓姐发】!AP14</f>
        <v>36841.15</v>
      </c>
      <c r="X15" s="98">
        <f>费用表【邓姐发】!AQ14</f>
        <v>814632</v>
      </c>
      <c r="Y15" s="98">
        <f>费用表【邓姐发】!AR14</f>
        <v>64656</v>
      </c>
      <c r="Z15" s="98">
        <f>费用表【邓姐发】!AS14</f>
        <v>0</v>
      </c>
      <c r="AA15" s="98">
        <f>费用表【邓姐发】!AT14</f>
        <v>0</v>
      </c>
      <c r="AB15" s="98">
        <f>费用表【邓姐发】!AN14</f>
        <v>0</v>
      </c>
      <c r="AC15" s="98">
        <f>费用表【邓姐发】!AE14</f>
        <v>0</v>
      </c>
    </row>
    <row r="16" spans="1:29">
      <c r="A16" s="359"/>
      <c r="B16" s="96" t="s">
        <v>120</v>
      </c>
      <c r="C16" s="97">
        <f t="shared" si="1"/>
        <v>28615838.140000001</v>
      </c>
      <c r="D16" s="98">
        <f>费用表【邓姐发】!W15</f>
        <v>0</v>
      </c>
      <c r="E16" s="98">
        <f>SUM(费用表【邓姐发】!C15:V15)+费用表【邓姐发】!AE15+费用表【邓姐发】!AG15+费用表【邓姐发】!AN15+G16</f>
        <v>0</v>
      </c>
      <c r="F16" s="98">
        <f>费用表【邓姐发】!AA15+费用表【邓姐发】!AB15+费用表【邓姐发】!AC15+费用表【邓姐发】!AF15</f>
        <v>27599599.740000002</v>
      </c>
      <c r="G16" s="98">
        <f>费用表【邓姐发】!AW15</f>
        <v>0</v>
      </c>
      <c r="H16" s="97">
        <f t="shared" si="2"/>
        <v>0</v>
      </c>
      <c r="I16" s="98">
        <f>费用表【邓姐发】!AX15</f>
        <v>0</v>
      </c>
      <c r="J16" s="98">
        <f>费用表【邓姐发】!AV15</f>
        <v>0</v>
      </c>
      <c r="K16" s="98">
        <f>费用表【邓姐发】!AJ15</f>
        <v>0</v>
      </c>
      <c r="L16" s="97">
        <f t="shared" si="3"/>
        <v>630765.38</v>
      </c>
      <c r="M16" s="98">
        <f>费用表【邓姐发】!AH15</f>
        <v>0</v>
      </c>
      <c r="N16" s="98">
        <f>费用表【邓姐发】!AI15</f>
        <v>0</v>
      </c>
      <c r="O16" s="98">
        <f>费用表【邓姐发】!AY15</f>
        <v>630765.38</v>
      </c>
      <c r="P16" s="98">
        <f>费用表【邓姐发】!AM15</f>
        <v>0</v>
      </c>
      <c r="Q16" s="97">
        <f t="shared" si="4"/>
        <v>0</v>
      </c>
      <c r="R16" s="98">
        <f>费用表【邓姐发】!AL15</f>
        <v>0</v>
      </c>
      <c r="S16" s="98">
        <f>费用表【邓姐发】!AK15</f>
        <v>0</v>
      </c>
      <c r="T16" s="98">
        <f>费用表【邓姐发】!AG15</f>
        <v>0</v>
      </c>
      <c r="U16" s="97">
        <f t="shared" si="0"/>
        <v>385473.02</v>
      </c>
      <c r="V16" s="98">
        <f>费用表【邓姐发】!AO15</f>
        <v>161817.38</v>
      </c>
      <c r="W16" s="98">
        <f>费用表【邓姐发】!AP15</f>
        <v>0</v>
      </c>
      <c r="X16" s="98">
        <f>费用表【邓姐发】!AQ15</f>
        <v>223655.64</v>
      </c>
      <c r="Y16" s="98">
        <f>费用表【邓姐发】!AR15</f>
        <v>0</v>
      </c>
      <c r="Z16" s="98">
        <f>费用表【邓姐发】!AS15</f>
        <v>0</v>
      </c>
      <c r="AA16" s="98">
        <f>费用表【邓姐发】!AT15</f>
        <v>0</v>
      </c>
      <c r="AB16" s="98">
        <f>费用表【邓姐发】!AN15</f>
        <v>0</v>
      </c>
      <c r="AC16" s="98">
        <f>费用表【邓姐发】!AE15</f>
        <v>0</v>
      </c>
    </row>
    <row r="17" spans="1:29">
      <c r="A17" s="359"/>
      <c r="B17" s="96" t="s">
        <v>121</v>
      </c>
      <c r="C17" s="97">
        <f t="shared" si="1"/>
        <v>-1854342.3199999998</v>
      </c>
      <c r="D17" s="98">
        <f>费用表【邓姐发】!W16</f>
        <v>15212.99</v>
      </c>
      <c r="E17" s="98">
        <f>SUM(费用表【邓姐发】!C16:V16)+费用表【邓姐发】!AE16+费用表【邓姐发】!AG16+费用表【邓姐发】!AN16+G17</f>
        <v>-2315709.9099999997</v>
      </c>
      <c r="F17" s="98">
        <f>费用表【邓姐发】!AA16+费用表【邓姐发】!AB16+费用表【邓姐发】!AC16+费用表【邓姐发】!AF16</f>
        <v>6311361.8399999999</v>
      </c>
      <c r="G17" s="98">
        <f>费用表【邓姐发】!AW16</f>
        <v>55167.27</v>
      </c>
      <c r="H17" s="97">
        <f t="shared" si="2"/>
        <v>-6188032.5</v>
      </c>
      <c r="I17" s="98">
        <f>费用表【邓姐发】!AX16</f>
        <v>-6344291.71</v>
      </c>
      <c r="J17" s="98">
        <f>费用表【邓姐发】!AV16</f>
        <v>-613.53000000000065</v>
      </c>
      <c r="K17" s="98">
        <f>费用表【邓姐发】!AJ16</f>
        <v>156872.74</v>
      </c>
      <c r="L17" s="97">
        <f t="shared" si="3"/>
        <v>1227786.24</v>
      </c>
      <c r="M17" s="98">
        <f>费用表【邓姐发】!AH16</f>
        <v>553694.97</v>
      </c>
      <c r="N17" s="98">
        <f>费用表【邓姐发】!AI16</f>
        <v>426636.22</v>
      </c>
      <c r="O17" s="98">
        <f>费用表【邓姐发】!AY16</f>
        <v>231163.84000000003</v>
      </c>
      <c r="P17" s="98">
        <f>费用表【邓姐发】!AM16</f>
        <v>16291.21</v>
      </c>
      <c r="Q17" s="97">
        <f t="shared" si="4"/>
        <v>-1358318.3400000003</v>
      </c>
      <c r="R17" s="98">
        <f>费用表【邓姐发】!AL16</f>
        <v>-1282900.8600000003</v>
      </c>
      <c r="S17" s="98">
        <f>费用表【邓姐发】!AK16</f>
        <v>-75417.48000000001</v>
      </c>
      <c r="T17" s="98">
        <f>费用表【邓姐发】!AG16</f>
        <v>-18.959999999999994</v>
      </c>
      <c r="U17" s="97">
        <f t="shared" si="0"/>
        <v>453357.35999999993</v>
      </c>
      <c r="V17" s="98">
        <f>费用表【邓姐发】!AO16</f>
        <v>303084.44999999995</v>
      </c>
      <c r="W17" s="98">
        <f>费用表【邓姐发】!AP16</f>
        <v>4322.0499999999993</v>
      </c>
      <c r="X17" s="98">
        <f>费用表【邓姐发】!AQ16</f>
        <v>41030.469999999994</v>
      </c>
      <c r="Y17" s="98">
        <f>费用表【邓姐发】!AR16</f>
        <v>3687.31</v>
      </c>
      <c r="Z17" s="98">
        <f>费用表【邓姐发】!AS16</f>
        <v>101233.05</v>
      </c>
      <c r="AA17" s="98">
        <f>费用表【邓姐发】!AT16</f>
        <v>0.03</v>
      </c>
      <c r="AB17" s="98">
        <f>费用表【邓姐发】!AN16</f>
        <v>247.64</v>
      </c>
      <c r="AC17" s="98">
        <f>费用表【邓姐发】!AE16</f>
        <v>0</v>
      </c>
    </row>
    <row r="18" spans="1:29">
      <c r="A18" s="359"/>
      <c r="B18" s="96" t="s">
        <v>122</v>
      </c>
      <c r="C18" s="97">
        <f t="shared" si="1"/>
        <v>2198240.14</v>
      </c>
      <c r="D18" s="98">
        <f>费用表【邓姐发】!W17</f>
        <v>0</v>
      </c>
      <c r="E18" s="98">
        <f>SUM(费用表【邓姐发】!C17:V17)+费用表【邓姐发】!AE17+费用表【邓姐发】!AG17+费用表【邓姐发】!AN17+G18</f>
        <v>2060110.46</v>
      </c>
      <c r="F18" s="98">
        <f>费用表【邓姐发】!AA17+费用表【邓姐发】!AB17+费用表【邓姐发】!AC17+费用表【邓姐发】!AF17</f>
        <v>138129.68</v>
      </c>
      <c r="G18" s="98">
        <f>费用表【邓姐发】!AW17</f>
        <v>0</v>
      </c>
      <c r="H18" s="97">
        <f t="shared" si="2"/>
        <v>0</v>
      </c>
      <c r="I18" s="98">
        <f>费用表【邓姐发】!AX17</f>
        <v>0</v>
      </c>
      <c r="J18" s="98">
        <f>费用表【邓姐发】!AV17</f>
        <v>0</v>
      </c>
      <c r="K18" s="98">
        <f>费用表【邓姐发】!AJ17</f>
        <v>0</v>
      </c>
      <c r="L18" s="97">
        <f t="shared" si="3"/>
        <v>0</v>
      </c>
      <c r="M18" s="98">
        <f>费用表【邓姐发】!AH17</f>
        <v>0</v>
      </c>
      <c r="N18" s="98">
        <f>费用表【邓姐发】!AI17</f>
        <v>0</v>
      </c>
      <c r="O18" s="98">
        <f>费用表【邓姐发】!AY17</f>
        <v>0</v>
      </c>
      <c r="P18" s="98">
        <f>费用表【邓姐发】!AM17</f>
        <v>0</v>
      </c>
      <c r="Q18" s="97">
        <f t="shared" si="4"/>
        <v>0</v>
      </c>
      <c r="R18" s="98">
        <f>费用表【邓姐发】!AL17</f>
        <v>0</v>
      </c>
      <c r="S18" s="98">
        <f>费用表【邓姐发】!AK17</f>
        <v>0</v>
      </c>
      <c r="T18" s="98">
        <f>费用表【邓姐发】!AG17</f>
        <v>22910.44</v>
      </c>
      <c r="U18" s="97">
        <f t="shared" si="0"/>
        <v>0</v>
      </c>
      <c r="V18" s="98">
        <f>费用表【邓姐发】!AO17</f>
        <v>0</v>
      </c>
      <c r="W18" s="98">
        <f>费用表【邓姐发】!AP17</f>
        <v>0</v>
      </c>
      <c r="X18" s="98">
        <f>费用表【邓姐发】!AQ17</f>
        <v>0</v>
      </c>
      <c r="Y18" s="98">
        <f>费用表【邓姐发】!AR17</f>
        <v>0</v>
      </c>
      <c r="Z18" s="98">
        <f>费用表【邓姐发】!AS17</f>
        <v>0</v>
      </c>
      <c r="AA18" s="98">
        <f>费用表【邓姐发】!AT17</f>
        <v>0</v>
      </c>
      <c r="AB18" s="98">
        <f>费用表【邓姐发】!AN17</f>
        <v>0</v>
      </c>
      <c r="AC18" s="98">
        <f>费用表【邓姐发】!AE17</f>
        <v>0</v>
      </c>
    </row>
    <row r="19" spans="1:29">
      <c r="A19" s="359"/>
      <c r="B19" s="96" t="s">
        <v>123</v>
      </c>
      <c r="C19" s="97">
        <f t="shared" si="1"/>
        <v>-8493.15</v>
      </c>
      <c r="D19" s="98">
        <f>费用表【邓姐发】!W18</f>
        <v>0</v>
      </c>
      <c r="E19" s="98">
        <f>SUM(费用表【邓姐发】!C18:V18)+费用表【邓姐发】!AE18+费用表【邓姐发】!AG18+费用表【邓姐发】!AN18+G19</f>
        <v>0</v>
      </c>
      <c r="F19" s="98">
        <f>费用表【邓姐发】!AA18+费用表【邓姐发】!AB18+费用表【邓姐发】!AC18+费用表【邓姐发】!AF18</f>
        <v>-8493.15</v>
      </c>
      <c r="G19" s="98">
        <f>费用表【邓姐发】!AW18</f>
        <v>0</v>
      </c>
      <c r="H19" s="97">
        <f t="shared" si="2"/>
        <v>0</v>
      </c>
      <c r="I19" s="98">
        <f>费用表【邓姐发】!AX18</f>
        <v>0</v>
      </c>
      <c r="J19" s="98">
        <f>费用表【邓姐发】!AV18</f>
        <v>0</v>
      </c>
      <c r="K19" s="98">
        <f>费用表【邓姐发】!AJ18</f>
        <v>0</v>
      </c>
      <c r="L19" s="97">
        <f t="shared" si="3"/>
        <v>0</v>
      </c>
      <c r="M19" s="98">
        <f>费用表【邓姐发】!AH18</f>
        <v>0</v>
      </c>
      <c r="N19" s="98">
        <f>费用表【邓姐发】!AI18</f>
        <v>0</v>
      </c>
      <c r="O19" s="98">
        <f>费用表【邓姐发】!AY18</f>
        <v>0</v>
      </c>
      <c r="P19" s="98">
        <f>费用表【邓姐发】!AM18</f>
        <v>0</v>
      </c>
      <c r="Q19" s="97">
        <f t="shared" si="4"/>
        <v>0</v>
      </c>
      <c r="R19" s="98">
        <f>费用表【邓姐发】!AL18</f>
        <v>0</v>
      </c>
      <c r="S19" s="98">
        <f>费用表【邓姐发】!AK18</f>
        <v>0</v>
      </c>
      <c r="T19" s="98">
        <f>费用表【邓姐发】!AG18</f>
        <v>0</v>
      </c>
      <c r="U19" s="97">
        <f t="shared" si="0"/>
        <v>0</v>
      </c>
      <c r="V19" s="98">
        <f>费用表【邓姐发】!AO18</f>
        <v>0</v>
      </c>
      <c r="W19" s="98">
        <f>费用表【邓姐发】!AP18</f>
        <v>0</v>
      </c>
      <c r="X19" s="98">
        <f>费用表【邓姐发】!AQ18</f>
        <v>0</v>
      </c>
      <c r="Y19" s="98">
        <f>费用表【邓姐发】!AR18</f>
        <v>0</v>
      </c>
      <c r="Z19" s="98">
        <f>费用表【邓姐发】!AS18</f>
        <v>0</v>
      </c>
      <c r="AA19" s="98">
        <f>费用表【邓姐发】!AT18</f>
        <v>0</v>
      </c>
      <c r="AB19" s="98">
        <f>费用表【邓姐发】!AN18</f>
        <v>0</v>
      </c>
      <c r="AC19" s="98">
        <f>费用表【邓姐发】!AE18</f>
        <v>0</v>
      </c>
    </row>
    <row r="20" spans="1:29">
      <c r="A20" s="360"/>
      <c r="B20" s="99" t="s">
        <v>117</v>
      </c>
      <c r="C20" s="97">
        <f t="shared" si="1"/>
        <v>42564891.179999992</v>
      </c>
      <c r="D20" s="98">
        <f>费用表【邓姐发】!W19</f>
        <v>15212.99</v>
      </c>
      <c r="E20" s="98">
        <f>SUM(费用表【邓姐发】!C19:V19)+费用表【邓姐发】!AE19+费用表【邓姐发】!AG19+费用表【邓姐发】!AN19+G20</f>
        <v>-255599.44999999987</v>
      </c>
      <c r="F20" s="98">
        <f>费用表【邓姐发】!AA19+费用表【邓姐发】!AB19+费用表【邓姐发】!AC19+费用表【邓姐发】!AF19</f>
        <v>43965421.469999999</v>
      </c>
      <c r="G20" s="98">
        <f>费用表【邓姐发】!AW19</f>
        <v>55167.27</v>
      </c>
      <c r="H20" s="97">
        <f t="shared" si="2"/>
        <v>-6188032.5</v>
      </c>
      <c r="I20" s="98">
        <f>费用表【邓姐发】!AX19</f>
        <v>-6344291.71</v>
      </c>
      <c r="J20" s="98">
        <f>费用表【邓姐发】!AV19</f>
        <v>-613.53000000000065</v>
      </c>
      <c r="K20" s="98">
        <f>费用表【邓姐发】!AJ19</f>
        <v>156872.74</v>
      </c>
      <c r="L20" s="97">
        <f t="shared" si="3"/>
        <v>2278747.48</v>
      </c>
      <c r="M20" s="98">
        <f>费用表【邓姐发】!AH19</f>
        <v>553694.97</v>
      </c>
      <c r="N20" s="98">
        <f>费用表【邓姐发】!AI19</f>
        <v>426636.22</v>
      </c>
      <c r="O20" s="98">
        <f>费用表【邓姐发】!AY19</f>
        <v>1282125.08</v>
      </c>
      <c r="P20" s="98">
        <f>费用表【邓姐发】!AM19</f>
        <v>16291.21</v>
      </c>
      <c r="Q20" s="97">
        <f t="shared" si="4"/>
        <v>-1358318.3400000003</v>
      </c>
      <c r="R20" s="98">
        <f>费用表【邓姐发】!AL19</f>
        <v>-1282900.8600000003</v>
      </c>
      <c r="S20" s="98">
        <f>费用表【邓姐发】!AK19</f>
        <v>-75417.48000000001</v>
      </c>
      <c r="T20" s="98">
        <f>费用表【邓姐发】!AG19</f>
        <v>22891.48</v>
      </c>
      <c r="U20" s="97">
        <f t="shared" si="0"/>
        <v>4107459.53</v>
      </c>
      <c r="V20" s="98">
        <f>费用表【邓姐发】!AO19</f>
        <v>2817401.83</v>
      </c>
      <c r="W20" s="98">
        <f>费用表【邓姐发】!AP19</f>
        <v>41163.199999999997</v>
      </c>
      <c r="X20" s="98">
        <f>费用表【邓姐发】!AQ19</f>
        <v>1079318.1099999999</v>
      </c>
      <c r="Y20" s="98">
        <f>费用表【邓姐发】!AR19</f>
        <v>68343.31</v>
      </c>
      <c r="Z20" s="98">
        <f>费用表【邓姐发】!AS19</f>
        <v>101233.05</v>
      </c>
      <c r="AA20" s="98">
        <f>费用表【邓姐发】!AT19</f>
        <v>0.03</v>
      </c>
      <c r="AB20" s="98">
        <f>费用表【邓姐发】!AN19</f>
        <v>247.64</v>
      </c>
      <c r="AC20" s="98">
        <f>费用表【邓姐发】!AE19</f>
        <v>0</v>
      </c>
    </row>
    <row r="21" spans="1:29" ht="13.5" customHeight="1">
      <c r="A21" s="361" t="s">
        <v>124</v>
      </c>
      <c r="B21" s="96" t="s">
        <v>125</v>
      </c>
      <c r="C21" s="97">
        <f t="shared" si="1"/>
        <v>6699963.5300000012</v>
      </c>
      <c r="D21" s="98">
        <f>费用表【邓姐发】!W20</f>
        <v>0</v>
      </c>
      <c r="E21" s="98">
        <f>SUM(费用表【邓姐发】!C20:V20)+费用表【邓姐发】!AE20+费用表【邓姐发】!AG20+费用表【邓姐发】!AN20+G21</f>
        <v>943185.28</v>
      </c>
      <c r="F21" s="98">
        <f>费用表【邓姐发】!AA20+费用表【邓姐发】!AB20+费用表【邓姐发】!AC20+费用表【邓姐发】!AF20</f>
        <v>3516757.29</v>
      </c>
      <c r="G21" s="98">
        <f>费用表【邓姐发】!AW20</f>
        <v>169920.43</v>
      </c>
      <c r="H21" s="97">
        <f t="shared" si="2"/>
        <v>148991.86000000002</v>
      </c>
      <c r="I21" s="98">
        <f>费用表【邓姐发】!AX20</f>
        <v>81014.100000000006</v>
      </c>
      <c r="J21" s="98">
        <f>费用表【邓姐发】!AV20</f>
        <v>27301</v>
      </c>
      <c r="K21" s="98">
        <f>费用表【邓姐发】!AJ20</f>
        <v>40676.76</v>
      </c>
      <c r="L21" s="97">
        <f t="shared" si="3"/>
        <v>109482.61</v>
      </c>
      <c r="M21" s="98">
        <f>费用表【邓姐发】!AH20</f>
        <v>21891</v>
      </c>
      <c r="N21" s="98">
        <f>费用表【邓姐发】!AI20</f>
        <v>14490.5</v>
      </c>
      <c r="O21" s="98">
        <f>费用表【邓姐发】!AY20</f>
        <v>43984.11</v>
      </c>
      <c r="P21" s="98">
        <f>费用表【邓姐发】!AM20</f>
        <v>29117</v>
      </c>
      <c r="Q21" s="97">
        <f t="shared" si="4"/>
        <v>29408.5</v>
      </c>
      <c r="R21" s="98">
        <f>费用表【邓姐发】!AL20</f>
        <v>8739.5</v>
      </c>
      <c r="S21" s="98">
        <f>费用表【邓姐发】!AK20</f>
        <v>20669</v>
      </c>
      <c r="T21" s="98">
        <f>费用表【邓姐发】!AG20</f>
        <v>69461.83</v>
      </c>
      <c r="U21" s="97">
        <f t="shared" si="0"/>
        <v>1952137.99</v>
      </c>
      <c r="V21" s="98">
        <f>费用表【邓姐发】!AO20</f>
        <v>954113.22</v>
      </c>
      <c r="W21" s="98">
        <f>费用表【邓姐发】!AP20</f>
        <v>159224.39000000001</v>
      </c>
      <c r="X21" s="98">
        <f>费用表【邓姐发】!AQ20</f>
        <v>438584.22</v>
      </c>
      <c r="Y21" s="98">
        <f>费用表【邓姐发】!AR20</f>
        <v>205449.60000000001</v>
      </c>
      <c r="Z21" s="98">
        <f>费用表【邓姐发】!AS20</f>
        <v>163293</v>
      </c>
      <c r="AA21" s="98">
        <f>费用表【邓姐发】!AT20</f>
        <v>31473.56</v>
      </c>
      <c r="AB21" s="98">
        <f>费用表【邓姐发】!AN20</f>
        <v>123155.3</v>
      </c>
      <c r="AC21" s="98">
        <f>费用表【邓姐发】!AE20</f>
        <v>51604.71</v>
      </c>
    </row>
    <row r="22" spans="1:29">
      <c r="A22" s="362"/>
      <c r="B22" s="96" t="s">
        <v>126</v>
      </c>
      <c r="C22" s="97">
        <f t="shared" si="1"/>
        <v>3707005.9600000004</v>
      </c>
      <c r="D22" s="98">
        <f>费用表【邓姐发】!W21</f>
        <v>0</v>
      </c>
      <c r="E22" s="98">
        <f>SUM(费用表【邓姐发】!C21:V21)+费用表【邓姐发】!AE21+费用表【邓姐发】!AG21+费用表【邓姐发】!AN21+G22</f>
        <v>717273.11</v>
      </c>
      <c r="F22" s="98">
        <f>费用表【邓姐发】!AA21+费用表【邓姐发】!AB21+费用表【邓姐发】!AC21+费用表【邓姐发】!AF21</f>
        <v>551883.55000000005</v>
      </c>
      <c r="G22" s="98">
        <f>费用表【邓姐发】!AW21</f>
        <v>57197.72</v>
      </c>
      <c r="H22" s="97">
        <f t="shared" si="2"/>
        <v>82639.59</v>
      </c>
      <c r="I22" s="98">
        <f>费用表【邓姐发】!AX21</f>
        <v>24735.78</v>
      </c>
      <c r="J22" s="98">
        <f>费用表【邓姐发】!AV21</f>
        <v>15670.55</v>
      </c>
      <c r="K22" s="98">
        <f>费用表【邓姐发】!AJ21</f>
        <v>42233.26</v>
      </c>
      <c r="L22" s="97">
        <f t="shared" si="3"/>
        <v>109003.93999999999</v>
      </c>
      <c r="M22" s="98">
        <f>费用表【邓姐发】!AH21</f>
        <v>32814.61</v>
      </c>
      <c r="N22" s="98">
        <f>费用表【邓姐发】!AI21</f>
        <v>23685.82</v>
      </c>
      <c r="O22" s="98">
        <f>费用表【邓姐发】!AY21</f>
        <v>14503.5</v>
      </c>
      <c r="P22" s="98">
        <f>费用表【邓姐发】!AM21</f>
        <v>38000.009999999995</v>
      </c>
      <c r="Q22" s="97">
        <f t="shared" si="4"/>
        <v>39509.360000000001</v>
      </c>
      <c r="R22" s="98">
        <f>费用表【邓姐发】!AL21</f>
        <v>20533.5</v>
      </c>
      <c r="S22" s="98">
        <f>费用表【邓姐发】!AK21</f>
        <v>18975.86</v>
      </c>
      <c r="T22" s="98">
        <f>费用表【邓姐发】!AG21</f>
        <v>13002.400000000001</v>
      </c>
      <c r="U22" s="97">
        <f t="shared" si="0"/>
        <v>2206696.41</v>
      </c>
      <c r="V22" s="98">
        <f>费用表【邓姐发】!AO21</f>
        <v>979136.49</v>
      </c>
      <c r="W22" s="98">
        <f>费用表【邓姐发】!AP21</f>
        <v>287022.45</v>
      </c>
      <c r="X22" s="98">
        <f>费用表【邓姐发】!AQ21</f>
        <v>343761.21</v>
      </c>
      <c r="Y22" s="98">
        <f>费用表【邓姐发】!AR21</f>
        <v>197486.99</v>
      </c>
      <c r="Z22" s="98">
        <f>费用表【邓姐发】!AS21</f>
        <v>317843.83999999997</v>
      </c>
      <c r="AA22" s="98">
        <f>费用表【邓姐发】!AT21</f>
        <v>81445.429999999993</v>
      </c>
      <c r="AB22" s="98">
        <f>费用表【邓姐发】!AN21</f>
        <v>155787.18</v>
      </c>
      <c r="AC22" s="98">
        <f>费用表【邓姐发】!AE21</f>
        <v>10391.169999999998</v>
      </c>
    </row>
    <row r="23" spans="1:29">
      <c r="A23" s="362"/>
      <c r="B23" s="96" t="s">
        <v>127</v>
      </c>
      <c r="C23" s="97">
        <f t="shared" si="1"/>
        <v>759862.62</v>
      </c>
      <c r="D23" s="98">
        <f>费用表【邓姐发】!W22</f>
        <v>0</v>
      </c>
      <c r="E23" s="98">
        <f>SUM(费用表【邓姐发】!C22:V22)+费用表【邓姐发】!AE22+费用表【邓姐发】!AG22+费用表【邓姐发】!AN22+G23</f>
        <v>253868.94999999998</v>
      </c>
      <c r="F23" s="98">
        <f>费用表【邓姐发】!AA22+费用表【邓姐发】!AB22+费用表【邓姐发】!AC22+费用表【邓姐发】!AF22</f>
        <v>410046.08</v>
      </c>
      <c r="G23" s="98">
        <f>费用表【邓姐发】!AW22</f>
        <v>19271.21</v>
      </c>
      <c r="H23" s="97">
        <f t="shared" si="2"/>
        <v>16182.15</v>
      </c>
      <c r="I23" s="98">
        <f>费用表【邓姐发】!AX22</f>
        <v>3191.4</v>
      </c>
      <c r="J23" s="98">
        <f>费用表【邓姐发】!AV22</f>
        <v>5115.92</v>
      </c>
      <c r="K23" s="98">
        <f>费用表【邓姐发】!AJ22</f>
        <v>7874.83</v>
      </c>
      <c r="L23" s="97">
        <f t="shared" si="3"/>
        <v>20000.480000000003</v>
      </c>
      <c r="M23" s="98">
        <f>费用表【邓姐发】!AH22</f>
        <v>4528.42</v>
      </c>
      <c r="N23" s="98">
        <f>费用表【邓姐发】!AI22</f>
        <v>6380.42</v>
      </c>
      <c r="O23" s="98">
        <f>费用表【邓姐发】!AY22</f>
        <v>5487.72</v>
      </c>
      <c r="P23" s="98">
        <f>费用表【邓姐发】!AM22</f>
        <v>3603.92</v>
      </c>
      <c r="Q23" s="97">
        <f t="shared" si="4"/>
        <v>10658.84</v>
      </c>
      <c r="R23" s="98">
        <f>费用表【邓姐发】!AL22</f>
        <v>5162.92</v>
      </c>
      <c r="S23" s="98">
        <f>费用表【邓姐发】!AK22</f>
        <v>5495.92</v>
      </c>
      <c r="T23" s="98">
        <f>费用表【邓姐发】!AG22</f>
        <v>31305.949999999997</v>
      </c>
      <c r="U23" s="97">
        <f t="shared" si="0"/>
        <v>49106.119999999988</v>
      </c>
      <c r="V23" s="98">
        <f>费用表【邓姐发】!AO22</f>
        <v>17368.36</v>
      </c>
      <c r="W23" s="98">
        <f>费用表【邓姐发】!AP22</f>
        <v>7093.74</v>
      </c>
      <c r="X23" s="98">
        <f>费用表【邓姐发】!AQ22</f>
        <v>6082.8499999999995</v>
      </c>
      <c r="Y23" s="98">
        <f>费用表【邓姐发】!AR22</f>
        <v>4968.3099999999995</v>
      </c>
      <c r="Z23" s="98">
        <f>费用表【邓姐发】!AS22</f>
        <v>12959.84</v>
      </c>
      <c r="AA23" s="98">
        <f>费用表【邓姐发】!AT22</f>
        <v>633.02</v>
      </c>
      <c r="AB23" s="98">
        <f>费用表【邓姐发】!AN22</f>
        <v>4044.86</v>
      </c>
      <c r="AC23" s="98">
        <f>费用表【邓姐发】!AE22</f>
        <v>18506.96</v>
      </c>
    </row>
    <row r="24" spans="1:29">
      <c r="A24" s="362"/>
      <c r="B24" s="96" t="s">
        <v>128</v>
      </c>
      <c r="C24" s="97">
        <f t="shared" si="1"/>
        <v>384817.85999999993</v>
      </c>
      <c r="D24" s="98">
        <f>费用表【邓姐发】!W23</f>
        <v>0</v>
      </c>
      <c r="E24" s="98">
        <f>SUM(费用表【邓姐发】!C23:V23)+费用表【邓姐发】!AE23+费用表【邓姐发】!AG23+费用表【邓姐发】!AN23+G24</f>
        <v>151778.17000000001</v>
      </c>
      <c r="F24" s="98">
        <f>费用表【邓姐发】!AA23+费用表【邓姐发】!AB23+费用表【邓姐发】!AC23+费用表【邓姐发】!AF23</f>
        <v>212140.84</v>
      </c>
      <c r="G24" s="98">
        <f>费用表【邓姐发】!AW23</f>
        <v>2383.4899999999998</v>
      </c>
      <c r="H24" s="97">
        <f t="shared" si="2"/>
        <v>1464.1</v>
      </c>
      <c r="I24" s="98">
        <f>费用表【邓姐发】!AX23</f>
        <v>412.62</v>
      </c>
      <c r="J24" s="98">
        <f>费用表【邓姐发】!AV23</f>
        <v>312.14999999999998</v>
      </c>
      <c r="K24" s="98">
        <f>费用表【邓姐发】!AJ23</f>
        <v>739.33</v>
      </c>
      <c r="L24" s="97">
        <f t="shared" si="3"/>
        <v>3527.66</v>
      </c>
      <c r="M24" s="98">
        <f>费用表【邓姐发】!AH23</f>
        <v>370.15</v>
      </c>
      <c r="N24" s="98">
        <f>费用表【邓姐发】!AI23</f>
        <v>1188.1500000000001</v>
      </c>
      <c r="O24" s="98">
        <f>费用表【邓姐发】!AY23</f>
        <v>926.12000000000012</v>
      </c>
      <c r="P24" s="98">
        <f>费用表【邓姐发】!AM23</f>
        <v>1043.24</v>
      </c>
      <c r="Q24" s="97">
        <f t="shared" si="4"/>
        <v>99.860000000000014</v>
      </c>
      <c r="R24" s="98">
        <f>费用表【邓姐发】!AL23</f>
        <v>37.71</v>
      </c>
      <c r="S24" s="98">
        <f>费用表【邓姐发】!AK23</f>
        <v>62.150000000000006</v>
      </c>
      <c r="T24" s="98">
        <f>费用表【邓姐发】!AG23</f>
        <v>62.230000000000004</v>
      </c>
      <c r="U24" s="97">
        <f t="shared" si="0"/>
        <v>15807.23</v>
      </c>
      <c r="V24" s="98">
        <f>费用表【邓姐发】!AO23</f>
        <v>11266.99</v>
      </c>
      <c r="W24" s="98">
        <f>费用表【邓姐发】!AP23</f>
        <v>1262.1400000000001</v>
      </c>
      <c r="X24" s="98">
        <f>费用表【邓姐发】!AQ23</f>
        <v>1786.74</v>
      </c>
      <c r="Y24" s="98">
        <f>费用表【邓姐发】!AR23</f>
        <v>1240.49</v>
      </c>
      <c r="Z24" s="98">
        <f>费用表【邓姐发】!AS23</f>
        <v>0</v>
      </c>
      <c r="AA24" s="98">
        <f>费用表【邓姐发】!AT23</f>
        <v>250.87</v>
      </c>
      <c r="AB24" s="98">
        <f>费用表【邓姐发】!AN23</f>
        <v>2718.45</v>
      </c>
      <c r="AC24" s="98">
        <f>费用表【邓姐发】!AE23</f>
        <v>2898.06</v>
      </c>
    </row>
    <row r="25" spans="1:29">
      <c r="A25" s="362"/>
      <c r="B25" s="96" t="s">
        <v>129</v>
      </c>
      <c r="C25" s="97">
        <f t="shared" si="1"/>
        <v>1227240.01</v>
      </c>
      <c r="D25" s="98">
        <f>费用表【邓姐发】!W24</f>
        <v>0</v>
      </c>
      <c r="E25" s="98">
        <f>SUM(费用表【邓姐发】!C24:V24)+费用表【邓姐发】!AE24+费用表【邓姐发】!AG24+费用表【邓姐发】!AN24+G25</f>
        <v>405432.6</v>
      </c>
      <c r="F25" s="98">
        <f>费用表【邓姐发】!AA24+费用表【邓姐发】!AB24+费用表【邓姐发】!AC24+费用表【邓姐发】!AF24</f>
        <v>816752.41</v>
      </c>
      <c r="G25" s="98">
        <f>费用表【邓姐发】!AW24</f>
        <v>367</v>
      </c>
      <c r="H25" s="97">
        <f t="shared" si="2"/>
        <v>0</v>
      </c>
      <c r="I25" s="98">
        <f>费用表【邓姐发】!AX24</f>
        <v>0</v>
      </c>
      <c r="J25" s="98">
        <f>费用表【邓姐发】!AV24</f>
        <v>0</v>
      </c>
      <c r="K25" s="98">
        <f>费用表【邓姐发】!AJ24</f>
        <v>0</v>
      </c>
      <c r="L25" s="97">
        <f t="shared" si="3"/>
        <v>0</v>
      </c>
      <c r="M25" s="98">
        <f>费用表【邓姐发】!AH24</f>
        <v>0</v>
      </c>
      <c r="N25" s="98">
        <f>费用表【邓姐发】!AI24</f>
        <v>0</v>
      </c>
      <c r="O25" s="98">
        <f>费用表【邓姐发】!AY24</f>
        <v>0</v>
      </c>
      <c r="P25" s="98">
        <f>费用表【邓姐发】!AM24</f>
        <v>0</v>
      </c>
      <c r="Q25" s="97">
        <f t="shared" si="4"/>
        <v>0</v>
      </c>
      <c r="R25" s="98">
        <f>费用表【邓姐发】!AL24</f>
        <v>0</v>
      </c>
      <c r="S25" s="98">
        <f>费用表【邓姐发】!AK24</f>
        <v>0</v>
      </c>
      <c r="T25" s="98">
        <f>费用表【邓姐发】!AG24</f>
        <v>0</v>
      </c>
      <c r="U25" s="97">
        <f t="shared" si="0"/>
        <v>5055</v>
      </c>
      <c r="V25" s="98">
        <f>费用表【邓姐发】!AO24</f>
        <v>0</v>
      </c>
      <c r="W25" s="98">
        <f>费用表【邓姐发】!AP24</f>
        <v>0</v>
      </c>
      <c r="X25" s="98">
        <f>费用表【邓姐发】!AQ24</f>
        <v>5055</v>
      </c>
      <c r="Y25" s="98">
        <f>费用表【邓姐发】!AR24</f>
        <v>0</v>
      </c>
      <c r="Z25" s="98">
        <f>费用表【邓姐发】!AS24</f>
        <v>0</v>
      </c>
      <c r="AA25" s="98">
        <f>费用表【邓姐发】!AT24</f>
        <v>0</v>
      </c>
      <c r="AB25" s="98">
        <f>费用表【邓姐发】!AN24</f>
        <v>0</v>
      </c>
      <c r="AC25" s="98">
        <f>费用表【邓姐发】!AE24</f>
        <v>0</v>
      </c>
    </row>
    <row r="26" spans="1:29">
      <c r="A26" s="362"/>
      <c r="B26" s="96" t="s">
        <v>130</v>
      </c>
      <c r="C26" s="97">
        <f t="shared" si="1"/>
        <v>887080.40999999992</v>
      </c>
      <c r="D26" s="98">
        <f>费用表【邓姐发】!W25</f>
        <v>0</v>
      </c>
      <c r="E26" s="98">
        <f>SUM(费用表【邓姐发】!C25:V25)+费用表【邓姐发】!AE25+费用表【邓姐发】!AG25+费用表【邓姐发】!AN25+G26</f>
        <v>240127.94</v>
      </c>
      <c r="F26" s="98">
        <f>费用表【邓姐发】!AA25+费用表【邓姐发】!AB25+费用表【邓姐发】!AC25+费用表【邓姐发】!AF25</f>
        <v>478031.68999999994</v>
      </c>
      <c r="G26" s="98">
        <f>费用表【邓姐发】!AW25</f>
        <v>98618.51</v>
      </c>
      <c r="H26" s="97">
        <f t="shared" si="2"/>
        <v>102201.29999999999</v>
      </c>
      <c r="I26" s="98">
        <f>费用表【邓姐发】!AX25</f>
        <v>0</v>
      </c>
      <c r="J26" s="98">
        <f>费用表【邓姐发】!AV25</f>
        <v>0</v>
      </c>
      <c r="K26" s="98">
        <f>费用表【邓姐发】!AJ25</f>
        <v>102201.29999999999</v>
      </c>
      <c r="L26" s="97">
        <f t="shared" si="3"/>
        <v>0</v>
      </c>
      <c r="M26" s="98">
        <f>费用表【邓姐发】!AH25</f>
        <v>0</v>
      </c>
      <c r="N26" s="98">
        <f>费用表【邓姐发】!AI25</f>
        <v>0</v>
      </c>
      <c r="O26" s="98">
        <f>费用表【邓姐发】!AY25</f>
        <v>0</v>
      </c>
      <c r="P26" s="98">
        <f>费用表【邓姐发】!AM25</f>
        <v>0</v>
      </c>
      <c r="Q26" s="97">
        <f t="shared" si="4"/>
        <v>23119.480000000003</v>
      </c>
      <c r="R26" s="98">
        <f>费用表【邓姐发】!AL25</f>
        <v>23119.480000000003</v>
      </c>
      <c r="S26" s="98">
        <f>费用表【邓姐发】!AK25</f>
        <v>0</v>
      </c>
      <c r="T26" s="98">
        <f>费用表【邓姐发】!AG25</f>
        <v>0</v>
      </c>
      <c r="U26" s="97">
        <f t="shared" si="0"/>
        <v>43600</v>
      </c>
      <c r="V26" s="98">
        <f>费用表【邓姐发】!AO25</f>
        <v>23600</v>
      </c>
      <c r="W26" s="98">
        <f>费用表【邓姐发】!AP25</f>
        <v>0</v>
      </c>
      <c r="X26" s="98">
        <f>费用表【邓姐发】!AQ25</f>
        <v>20000</v>
      </c>
      <c r="Y26" s="98">
        <f>费用表【邓姐发】!AR25</f>
        <v>0</v>
      </c>
      <c r="Z26" s="98">
        <f>费用表【邓姐发】!AS25</f>
        <v>0</v>
      </c>
      <c r="AA26" s="98">
        <f>费用表【邓姐发】!AT25</f>
        <v>0</v>
      </c>
      <c r="AB26" s="98">
        <f>费用表【邓姐发】!AN25</f>
        <v>0</v>
      </c>
      <c r="AC26" s="98">
        <f>费用表【邓姐发】!AE25</f>
        <v>0</v>
      </c>
    </row>
    <row r="27" spans="1:29">
      <c r="A27" s="362"/>
      <c r="B27" s="96" t="s">
        <v>131</v>
      </c>
      <c r="C27" s="97">
        <f t="shared" si="1"/>
        <v>316042.88</v>
      </c>
      <c r="D27" s="98">
        <f>费用表【邓姐发】!W26</f>
        <v>0</v>
      </c>
      <c r="E27" s="98">
        <f>SUM(费用表【邓姐发】!C26:V26)+费用表【邓姐发】!AE26+费用表【邓姐发】!AG26+费用表【邓姐发】!AN26+G27</f>
        <v>77928.72</v>
      </c>
      <c r="F27" s="98">
        <f>费用表【邓姐发】!AA26+费用表【邓姐发】!AB26+费用表【邓姐发】!AC26+费用表【邓姐发】!AF26</f>
        <v>167693.13</v>
      </c>
      <c r="G27" s="98">
        <f>费用表【邓姐发】!AW26</f>
        <v>0</v>
      </c>
      <c r="H27" s="97">
        <f t="shared" si="2"/>
        <v>0</v>
      </c>
      <c r="I27" s="98">
        <f>费用表【邓姐发】!AX26</f>
        <v>0</v>
      </c>
      <c r="J27" s="98">
        <f>费用表【邓姐发】!AV26</f>
        <v>0</v>
      </c>
      <c r="K27" s="98">
        <f>费用表【邓姐发】!AJ26</f>
        <v>0</v>
      </c>
      <c r="L27" s="97">
        <f t="shared" si="3"/>
        <v>5283.02</v>
      </c>
      <c r="M27" s="98">
        <f>费用表【邓姐发】!AH26</f>
        <v>0</v>
      </c>
      <c r="N27" s="98">
        <f>费用表【邓姐发】!AI26</f>
        <v>0</v>
      </c>
      <c r="O27" s="98">
        <f>费用表【邓姐发】!AY26</f>
        <v>0</v>
      </c>
      <c r="P27" s="98">
        <f>费用表【邓姐发】!AM26</f>
        <v>5283.02</v>
      </c>
      <c r="Q27" s="97">
        <f t="shared" si="4"/>
        <v>0</v>
      </c>
      <c r="R27" s="98">
        <f>费用表【邓姐发】!AL26</f>
        <v>0</v>
      </c>
      <c r="S27" s="98">
        <f>费用表【邓姐发】!AK26</f>
        <v>0</v>
      </c>
      <c r="T27" s="98">
        <f>费用表【邓姐发】!AG26</f>
        <v>0</v>
      </c>
      <c r="U27" s="97">
        <f t="shared" si="0"/>
        <v>65138.009999999995</v>
      </c>
      <c r="V27" s="98">
        <f>费用表【邓姐发】!AO26</f>
        <v>39082.81</v>
      </c>
      <c r="W27" s="98">
        <f>费用表【邓姐发】!AP26</f>
        <v>0</v>
      </c>
      <c r="X27" s="98">
        <f>费用表【邓姐发】!AQ26</f>
        <v>23449.68</v>
      </c>
      <c r="Y27" s="98">
        <f>费用表【邓姐发】!AR26</f>
        <v>2605.52</v>
      </c>
      <c r="Z27" s="98">
        <f>费用表【邓姐发】!AS26</f>
        <v>0</v>
      </c>
      <c r="AA27" s="98">
        <f>费用表【邓姐发】!AT26</f>
        <v>0</v>
      </c>
      <c r="AB27" s="98">
        <f>费用表【邓姐发】!AN26</f>
        <v>-10603.09</v>
      </c>
      <c r="AC27" s="98">
        <f>费用表【邓姐发】!AE26</f>
        <v>16601.939999999999</v>
      </c>
    </row>
    <row r="28" spans="1:29">
      <c r="A28" s="362"/>
      <c r="B28" s="96" t="s">
        <v>132</v>
      </c>
      <c r="C28" s="97">
        <f t="shared" si="1"/>
        <v>324053.18</v>
      </c>
      <c r="D28" s="98">
        <f>费用表【邓姐发】!W27</f>
        <v>0</v>
      </c>
      <c r="E28" s="98">
        <f>SUM(费用表【邓姐发】!C27:V27)+费用表【邓姐发】!AE27+费用表【邓姐发】!AG27+费用表【邓姐发】!AN27+G28</f>
        <v>101933.56</v>
      </c>
      <c r="F28" s="98">
        <f>费用表【邓姐发】!AA27+费用表【邓姐发】!AB27+费用表【邓姐发】!AC27+费用表【邓姐发】!AF27</f>
        <v>127162.98999999999</v>
      </c>
      <c r="G28" s="98">
        <f>费用表【邓姐发】!AW27</f>
        <v>725.74</v>
      </c>
      <c r="H28" s="97">
        <f t="shared" si="2"/>
        <v>533.59</v>
      </c>
      <c r="I28" s="98">
        <f>费用表【邓姐发】!AX27</f>
        <v>413.59000000000003</v>
      </c>
      <c r="J28" s="98">
        <f>费用表【邓姐发】!AV27</f>
        <v>120</v>
      </c>
      <c r="K28" s="98">
        <f>费用表【邓姐发】!AJ27</f>
        <v>0</v>
      </c>
      <c r="L28" s="97">
        <f t="shared" si="3"/>
        <v>2280</v>
      </c>
      <c r="M28" s="98">
        <f>费用表【邓姐发】!AH27</f>
        <v>780</v>
      </c>
      <c r="N28" s="98">
        <f>费用表【邓姐发】!AI27</f>
        <v>900</v>
      </c>
      <c r="O28" s="98">
        <f>费用表【邓姐发】!AY27</f>
        <v>360</v>
      </c>
      <c r="P28" s="98">
        <f>费用表【邓姐发】!AM27</f>
        <v>240</v>
      </c>
      <c r="Q28" s="97">
        <f t="shared" si="4"/>
        <v>248.16</v>
      </c>
      <c r="R28" s="98">
        <f>费用表【邓姐发】!AL27</f>
        <v>188.16</v>
      </c>
      <c r="S28" s="98">
        <f>费用表【邓姐发】!AK27</f>
        <v>60</v>
      </c>
      <c r="T28" s="98">
        <f>费用表【邓姐发】!AG27</f>
        <v>5966.84</v>
      </c>
      <c r="U28" s="97">
        <f t="shared" si="0"/>
        <v>91894.880000000019</v>
      </c>
      <c r="V28" s="98">
        <f>费用表【邓姐发】!AO27</f>
        <v>65155.8</v>
      </c>
      <c r="W28" s="98">
        <f>费用表【邓姐发】!AP27</f>
        <v>7474.47</v>
      </c>
      <c r="X28" s="98">
        <f>费用表【邓姐发】!AQ27</f>
        <v>4810.97</v>
      </c>
      <c r="Y28" s="98">
        <f>费用表【邓姐发】!AR27</f>
        <v>3848.4300000000003</v>
      </c>
      <c r="Z28" s="98">
        <f>费用表【邓姐发】!AS27</f>
        <v>7097.49</v>
      </c>
      <c r="AA28" s="98">
        <f>费用表【邓姐发】!AT27</f>
        <v>3507.7200000000003</v>
      </c>
      <c r="AB28" s="98">
        <f>费用表【邓姐发】!AN27</f>
        <v>13257.97</v>
      </c>
      <c r="AC28" s="98">
        <f>费用表【邓姐发】!AE27</f>
        <v>0</v>
      </c>
    </row>
    <row r="29" spans="1:29">
      <c r="A29" s="362"/>
      <c r="B29" s="96" t="s">
        <v>133</v>
      </c>
      <c r="C29" s="97">
        <f t="shared" si="1"/>
        <v>54528.520000000004</v>
      </c>
      <c r="D29" s="98">
        <f>费用表【邓姐发】!W28</f>
        <v>0</v>
      </c>
      <c r="E29" s="98">
        <f>SUM(费用表【邓姐发】!C28:V28)+费用表【邓姐发】!AE28+费用表【邓姐发】!AG28+费用表【邓姐发】!AN28+G29</f>
        <v>5018.3500000000004</v>
      </c>
      <c r="F29" s="98">
        <f>费用表【邓姐发】!AA28+费用表【邓姐发】!AB28+费用表【邓姐发】!AC28+费用表【邓姐发】!AF28</f>
        <v>47230.520000000011</v>
      </c>
      <c r="G29" s="98">
        <f>费用表【邓姐发】!AW28</f>
        <v>0</v>
      </c>
      <c r="H29" s="97">
        <f t="shared" si="2"/>
        <v>1683.9499999999998</v>
      </c>
      <c r="I29" s="98">
        <f>费用表【邓姐发】!AX28</f>
        <v>887.15</v>
      </c>
      <c r="J29" s="98">
        <f>费用表【邓姐发】!AV28</f>
        <v>0</v>
      </c>
      <c r="K29" s="98">
        <f>费用表【邓姐发】!AJ28</f>
        <v>796.8</v>
      </c>
      <c r="L29" s="97">
        <f t="shared" si="3"/>
        <v>0</v>
      </c>
      <c r="M29" s="98">
        <f>费用表【邓姐发】!AH28</f>
        <v>0</v>
      </c>
      <c r="N29" s="98">
        <f>费用表【邓姐发】!AI28</f>
        <v>0</v>
      </c>
      <c r="O29" s="98">
        <f>费用表【邓姐发】!AY28</f>
        <v>0</v>
      </c>
      <c r="P29" s="98">
        <f>费用表【邓姐发】!AM28</f>
        <v>0</v>
      </c>
      <c r="Q29" s="97">
        <f t="shared" si="4"/>
        <v>0</v>
      </c>
      <c r="R29" s="98">
        <f>费用表【邓姐发】!AL28</f>
        <v>0</v>
      </c>
      <c r="S29" s="98">
        <f>费用表【邓姐发】!AK28</f>
        <v>0</v>
      </c>
      <c r="T29" s="98">
        <f>费用表【邓姐发】!AG28</f>
        <v>0</v>
      </c>
      <c r="U29" s="97">
        <f t="shared" si="0"/>
        <v>595.70000000000005</v>
      </c>
      <c r="V29" s="98">
        <f>费用表【邓姐发】!AO28</f>
        <v>327.7</v>
      </c>
      <c r="W29" s="98">
        <f>费用表【邓姐发】!AP28</f>
        <v>0</v>
      </c>
      <c r="X29" s="98">
        <f>费用表【邓姐发】!AQ28</f>
        <v>268</v>
      </c>
      <c r="Y29" s="98">
        <f>费用表【邓姐发】!AR28</f>
        <v>0</v>
      </c>
      <c r="Z29" s="98">
        <f>费用表【邓姐发】!AS28</f>
        <v>0</v>
      </c>
      <c r="AA29" s="98">
        <f>费用表【邓姐发】!AT28</f>
        <v>0</v>
      </c>
      <c r="AB29" s="98">
        <f>费用表【邓姐发】!AN28</f>
        <v>0</v>
      </c>
      <c r="AC29" s="98">
        <f>费用表【邓姐发】!AE28</f>
        <v>158.4</v>
      </c>
    </row>
    <row r="30" spans="1:29">
      <c r="A30" s="362"/>
      <c r="B30" s="96" t="s">
        <v>134</v>
      </c>
      <c r="C30" s="97">
        <f t="shared" si="1"/>
        <v>76890.100000000006</v>
      </c>
      <c r="D30" s="98">
        <f>费用表【邓姐发】!W29</f>
        <v>0</v>
      </c>
      <c r="E30" s="98">
        <f>SUM(费用表【邓姐发】!C29:V29)+费用表【邓姐发】!AE29+费用表【邓姐发】!AG29+费用表【邓姐发】!AN29+G30</f>
        <v>24097.469999999998</v>
      </c>
      <c r="F30" s="98">
        <f>费用表【邓姐发】!AA29+费用表【邓姐发】!AB29+费用表【邓姐发】!AC29+费用表【邓姐发】!AF29</f>
        <v>8626.7999999999993</v>
      </c>
      <c r="G30" s="98">
        <f>费用表【邓姐发】!AW29</f>
        <v>175.24</v>
      </c>
      <c r="H30" s="97">
        <f t="shared" si="2"/>
        <v>3079.63</v>
      </c>
      <c r="I30" s="98">
        <f>费用表【邓姐发】!AX29</f>
        <v>1395.18</v>
      </c>
      <c r="J30" s="98">
        <f>费用表【邓姐发】!AV29</f>
        <v>1684.45</v>
      </c>
      <c r="K30" s="98">
        <f>费用表【邓姐发】!AJ29</f>
        <v>0</v>
      </c>
      <c r="L30" s="97">
        <f t="shared" si="3"/>
        <v>1116.51</v>
      </c>
      <c r="M30" s="98">
        <f>费用表【邓姐发】!AH29</f>
        <v>140.31</v>
      </c>
      <c r="N30" s="98">
        <f>费用表【邓姐发】!AI29</f>
        <v>324.77999999999997</v>
      </c>
      <c r="O30" s="98">
        <f>费用表【邓姐发】!AY29</f>
        <v>389.9</v>
      </c>
      <c r="P30" s="98">
        <f>费用表【邓姐发】!AM29</f>
        <v>261.52</v>
      </c>
      <c r="Q30" s="97">
        <f t="shared" si="4"/>
        <v>1574.3</v>
      </c>
      <c r="R30" s="98">
        <f>费用表【邓姐发】!AL29</f>
        <v>305.5</v>
      </c>
      <c r="S30" s="98">
        <f>费用表【邓姐发】!AK29</f>
        <v>1268.8</v>
      </c>
      <c r="T30" s="98">
        <f>费用表【邓姐发】!AG29</f>
        <v>807.8</v>
      </c>
      <c r="U30" s="97">
        <f t="shared" si="0"/>
        <v>38395.39</v>
      </c>
      <c r="V30" s="98">
        <f>费用表【邓姐发】!AO29</f>
        <v>7368.26</v>
      </c>
      <c r="W30" s="98">
        <f>费用表【邓姐发】!AP29</f>
        <v>3757.3900000000003</v>
      </c>
      <c r="X30" s="98">
        <f>费用表【邓姐发】!AQ29</f>
        <v>8143.39</v>
      </c>
      <c r="Y30" s="98">
        <f>费用表【邓姐发】!AR29</f>
        <v>12101.24</v>
      </c>
      <c r="Z30" s="98">
        <f>费用表【邓姐发】!AS29</f>
        <v>5948.91</v>
      </c>
      <c r="AA30" s="98">
        <f>费用表【邓姐发】!AT29</f>
        <v>1076.2</v>
      </c>
      <c r="AB30" s="98">
        <f>费用表【邓姐发】!AN29</f>
        <v>1340.94</v>
      </c>
      <c r="AC30" s="98">
        <f>费用表【邓姐发】!AE29</f>
        <v>0</v>
      </c>
    </row>
    <row r="31" spans="1:29">
      <c r="A31" s="362"/>
      <c r="B31" s="96" t="s">
        <v>135</v>
      </c>
      <c r="C31" s="97">
        <f t="shared" si="1"/>
        <v>442325.07999999996</v>
      </c>
      <c r="D31" s="98">
        <f>费用表【邓姐发】!W30</f>
        <v>0</v>
      </c>
      <c r="E31" s="98">
        <f>SUM(费用表【邓姐发】!C30:V30)+费用表【邓姐发】!AE30+费用表【邓姐发】!AG30+费用表【邓姐发】!AN30+G31</f>
        <v>252981.55000000002</v>
      </c>
      <c r="F31" s="98">
        <f>费用表【邓姐发】!AA30+费用表【邓姐发】!AB30+费用表【邓姐发】!AC30+费用表【邓姐发】!AF30</f>
        <v>189343.52999999997</v>
      </c>
      <c r="G31" s="98">
        <f>费用表【邓姐发】!AW30</f>
        <v>0</v>
      </c>
      <c r="H31" s="97">
        <f t="shared" si="2"/>
        <v>0</v>
      </c>
      <c r="I31" s="98">
        <f>费用表【邓姐发】!AX30</f>
        <v>0</v>
      </c>
      <c r="J31" s="98">
        <f>费用表【邓姐发】!AV30</f>
        <v>0</v>
      </c>
      <c r="K31" s="98">
        <f>费用表【邓姐发】!AJ30</f>
        <v>0</v>
      </c>
      <c r="L31" s="97">
        <f t="shared" si="3"/>
        <v>0</v>
      </c>
      <c r="M31" s="98">
        <f>费用表【邓姐发】!AH30</f>
        <v>0</v>
      </c>
      <c r="N31" s="98">
        <f>费用表【邓姐发】!AI30</f>
        <v>0</v>
      </c>
      <c r="O31" s="98">
        <f>费用表【邓姐发】!AY30</f>
        <v>0</v>
      </c>
      <c r="P31" s="98">
        <f>费用表【邓姐发】!AM30</f>
        <v>0</v>
      </c>
      <c r="Q31" s="97">
        <f t="shared" si="4"/>
        <v>0</v>
      </c>
      <c r="R31" s="98">
        <f>费用表【邓姐发】!AL30</f>
        <v>0</v>
      </c>
      <c r="S31" s="98">
        <f>费用表【邓姐发】!AK30</f>
        <v>0</v>
      </c>
      <c r="T31" s="98">
        <f>费用表【邓姐发】!AG30</f>
        <v>23342.6</v>
      </c>
      <c r="U31" s="97">
        <f t="shared" si="0"/>
        <v>0</v>
      </c>
      <c r="V31" s="98">
        <f>费用表【邓姐发】!AO30</f>
        <v>0</v>
      </c>
      <c r="W31" s="98">
        <f>费用表【邓姐发】!AP30</f>
        <v>0</v>
      </c>
      <c r="X31" s="98">
        <f>费用表【邓姐发】!AQ30</f>
        <v>0</v>
      </c>
      <c r="Y31" s="98">
        <f>费用表【邓姐发】!AR30</f>
        <v>0</v>
      </c>
      <c r="Z31" s="98">
        <f>费用表【邓姐发】!AS30</f>
        <v>0</v>
      </c>
      <c r="AA31" s="98">
        <f>费用表【邓姐发】!AT30</f>
        <v>0</v>
      </c>
      <c r="AB31" s="98">
        <f>费用表【邓姐发】!AN30</f>
        <v>0</v>
      </c>
      <c r="AC31" s="98">
        <f>费用表【邓姐发】!AE30</f>
        <v>0</v>
      </c>
    </row>
    <row r="32" spans="1:29">
      <c r="A32" s="362"/>
      <c r="B32" s="96" t="s">
        <v>136</v>
      </c>
      <c r="C32" s="97">
        <f t="shared" si="1"/>
        <v>1912901.16</v>
      </c>
      <c r="D32" s="98">
        <f>费用表【邓姐发】!W31</f>
        <v>0</v>
      </c>
      <c r="E32" s="98">
        <f>SUM(费用表【邓姐发】!C31:V31)+费用表【邓姐发】!AE31+费用表【邓姐发】!AG31+费用表【邓姐发】!AN31+G32</f>
        <v>0</v>
      </c>
      <c r="F32" s="98">
        <f>费用表【邓姐发】!AA31+费用表【邓姐发】!AB31+费用表【邓姐发】!AC31+费用表【邓姐发】!AF31</f>
        <v>1912901.16</v>
      </c>
      <c r="G32" s="98">
        <f>费用表【邓姐发】!AW31</f>
        <v>0</v>
      </c>
      <c r="H32" s="97">
        <f t="shared" si="2"/>
        <v>0</v>
      </c>
      <c r="I32" s="98">
        <f>费用表【邓姐发】!AX31</f>
        <v>0</v>
      </c>
      <c r="J32" s="98">
        <f>费用表【邓姐发】!AV31</f>
        <v>0</v>
      </c>
      <c r="K32" s="98">
        <f>费用表【邓姐发】!AJ31</f>
        <v>0</v>
      </c>
      <c r="L32" s="97">
        <f t="shared" si="3"/>
        <v>0</v>
      </c>
      <c r="M32" s="98">
        <f>费用表【邓姐发】!AH31</f>
        <v>0</v>
      </c>
      <c r="N32" s="98">
        <f>费用表【邓姐发】!AI31</f>
        <v>0</v>
      </c>
      <c r="O32" s="98">
        <f>费用表【邓姐发】!AY31</f>
        <v>0</v>
      </c>
      <c r="P32" s="98">
        <f>费用表【邓姐发】!AM31</f>
        <v>0</v>
      </c>
      <c r="Q32" s="97">
        <f t="shared" si="4"/>
        <v>0</v>
      </c>
      <c r="R32" s="98">
        <f>费用表【邓姐发】!AL31</f>
        <v>0</v>
      </c>
      <c r="S32" s="98">
        <f>费用表【邓姐发】!AK31</f>
        <v>0</v>
      </c>
      <c r="T32" s="98">
        <f>费用表【邓姐发】!AG31</f>
        <v>0</v>
      </c>
      <c r="U32" s="97">
        <f t="shared" si="0"/>
        <v>0</v>
      </c>
      <c r="V32" s="98">
        <f>费用表【邓姐发】!AO31</f>
        <v>0</v>
      </c>
      <c r="W32" s="98">
        <f>费用表【邓姐发】!AP31</f>
        <v>0</v>
      </c>
      <c r="X32" s="98">
        <f>费用表【邓姐发】!AQ31</f>
        <v>0</v>
      </c>
      <c r="Y32" s="98">
        <f>费用表【邓姐发】!AR31</f>
        <v>0</v>
      </c>
      <c r="Z32" s="98">
        <f>费用表【邓姐发】!AS31</f>
        <v>0</v>
      </c>
      <c r="AA32" s="98">
        <f>费用表【邓姐发】!AT31</f>
        <v>0</v>
      </c>
      <c r="AB32" s="98">
        <f>费用表【邓姐发】!AN31</f>
        <v>0</v>
      </c>
      <c r="AC32" s="98">
        <f>费用表【邓姐发】!AE31</f>
        <v>0</v>
      </c>
    </row>
    <row r="33" spans="1:29">
      <c r="A33" s="362"/>
      <c r="B33" s="96" t="s">
        <v>137</v>
      </c>
      <c r="C33" s="97">
        <f t="shared" si="1"/>
        <v>326.2</v>
      </c>
      <c r="D33" s="98">
        <f>费用表【邓姐发】!W32</f>
        <v>0</v>
      </c>
      <c r="E33" s="98">
        <f>SUM(费用表【邓姐发】!C32:V32)+费用表【邓姐发】!AE32+费用表【邓姐发】!AG32+费用表【邓姐发】!AN32+G33</f>
        <v>326.2</v>
      </c>
      <c r="F33" s="98">
        <f>费用表【邓姐发】!AA32+费用表【邓姐发】!AB32+费用表【邓姐发】!AC32+费用表【邓姐发】!AF32</f>
        <v>0</v>
      </c>
      <c r="G33" s="98">
        <f>费用表【邓姐发】!AW32</f>
        <v>0</v>
      </c>
      <c r="H33" s="97">
        <f t="shared" si="2"/>
        <v>0</v>
      </c>
      <c r="I33" s="98">
        <f>费用表【邓姐发】!AX32</f>
        <v>0</v>
      </c>
      <c r="J33" s="98">
        <f>费用表【邓姐发】!AV32</f>
        <v>0</v>
      </c>
      <c r="K33" s="98">
        <f>费用表【邓姐发】!AJ32</f>
        <v>0</v>
      </c>
      <c r="L33" s="97">
        <f t="shared" si="3"/>
        <v>0</v>
      </c>
      <c r="M33" s="98">
        <f>费用表【邓姐发】!AH32</f>
        <v>0</v>
      </c>
      <c r="N33" s="98">
        <f>费用表【邓姐发】!AI32</f>
        <v>0</v>
      </c>
      <c r="O33" s="98">
        <f>费用表【邓姐发】!AY32</f>
        <v>0</v>
      </c>
      <c r="P33" s="98">
        <f>费用表【邓姐发】!AM32</f>
        <v>0</v>
      </c>
      <c r="Q33" s="97">
        <f t="shared" si="4"/>
        <v>0</v>
      </c>
      <c r="R33" s="98">
        <f>费用表【邓姐发】!AL32</f>
        <v>0</v>
      </c>
      <c r="S33" s="98">
        <f>费用表【邓姐发】!AK32</f>
        <v>0</v>
      </c>
      <c r="T33" s="98">
        <f>费用表【邓姐发】!AG32</f>
        <v>0</v>
      </c>
      <c r="U33" s="97">
        <f t="shared" si="0"/>
        <v>0</v>
      </c>
      <c r="V33" s="98">
        <f>费用表【邓姐发】!AO32</f>
        <v>0</v>
      </c>
      <c r="W33" s="98">
        <f>费用表【邓姐发】!AP32</f>
        <v>0</v>
      </c>
      <c r="X33" s="98">
        <f>费用表【邓姐发】!AQ32</f>
        <v>0</v>
      </c>
      <c r="Y33" s="98">
        <f>费用表【邓姐发】!AR32</f>
        <v>0</v>
      </c>
      <c r="Z33" s="98">
        <f>费用表【邓姐发】!AS32</f>
        <v>0</v>
      </c>
      <c r="AA33" s="98">
        <f>费用表【邓姐发】!AT32</f>
        <v>0</v>
      </c>
      <c r="AB33" s="98">
        <f>费用表【邓姐发】!AN32</f>
        <v>0</v>
      </c>
      <c r="AC33" s="98">
        <f>费用表【邓姐发】!AE32</f>
        <v>326.2</v>
      </c>
    </row>
    <row r="34" spans="1:29">
      <c r="A34" s="363"/>
      <c r="B34" s="99" t="s">
        <v>117</v>
      </c>
      <c r="C34" s="97">
        <f t="shared" si="1"/>
        <v>16793037.509999998</v>
      </c>
      <c r="D34" s="98">
        <f>费用表【邓姐发】!W33</f>
        <v>0</v>
      </c>
      <c r="E34" s="98">
        <f>SUM(费用表【邓姐发】!C33:V33)+费用表【邓姐发】!AE33+费用表【邓姐发】!AG33+费用表【邓姐发】!AN33+G34</f>
        <v>3173951.8999999994</v>
      </c>
      <c r="F34" s="98">
        <f>费用表【邓姐发】!AA33+费用表【邓姐发】!AB33+费用表【邓姐发】!AC33+费用表【邓姐发】!AF33</f>
        <v>8438569.9899999984</v>
      </c>
      <c r="G34" s="98">
        <f>费用表【邓姐发】!AW33</f>
        <v>348659.34</v>
      </c>
      <c r="H34" s="97">
        <f t="shared" si="2"/>
        <v>356776.17000000004</v>
      </c>
      <c r="I34" s="98">
        <f>费用表【邓姐发】!AX33</f>
        <v>112049.81999999999</v>
      </c>
      <c r="J34" s="98">
        <f>费用表【邓姐发】!AV33</f>
        <v>50204.07</v>
      </c>
      <c r="K34" s="98">
        <f>费用表【邓姐发】!AJ33</f>
        <v>194522.28000000003</v>
      </c>
      <c r="L34" s="97">
        <f t="shared" si="3"/>
        <v>250694.22</v>
      </c>
      <c r="M34" s="98">
        <f>费用表【邓姐发】!AH33</f>
        <v>60524.490000000005</v>
      </c>
      <c r="N34" s="98">
        <f>费用表【邓姐发】!AI33</f>
        <v>46969.67</v>
      </c>
      <c r="O34" s="98">
        <f>费用表【邓姐发】!AY33</f>
        <v>65651.350000000006</v>
      </c>
      <c r="P34" s="98">
        <f>费用表【邓姐发】!AM33</f>
        <v>77548.709999999992</v>
      </c>
      <c r="Q34" s="97">
        <f t="shared" si="4"/>
        <v>104618.5</v>
      </c>
      <c r="R34" s="98">
        <f>费用表【邓姐发】!AL33</f>
        <v>58086.77</v>
      </c>
      <c r="S34" s="98">
        <f>费用表【邓姐发】!AK33</f>
        <v>46531.729999999996</v>
      </c>
      <c r="T34" s="98">
        <f>费用表【邓姐发】!AG33</f>
        <v>143949.65</v>
      </c>
      <c r="U34" s="97">
        <f t="shared" si="0"/>
        <v>4468426.7299999995</v>
      </c>
      <c r="V34" s="98">
        <f>费用表【邓姐发】!AO33</f>
        <v>2097419.63</v>
      </c>
      <c r="W34" s="98">
        <f>费用表【邓姐发】!AP33</f>
        <v>465834.58</v>
      </c>
      <c r="X34" s="98">
        <f>费用表【邓姐发】!AQ33</f>
        <v>851942.05999999994</v>
      </c>
      <c r="Y34" s="98">
        <f>费用表【邓姐发】!AR33</f>
        <v>427700.58</v>
      </c>
      <c r="Z34" s="98">
        <f>费用表【邓姐发】!AS33</f>
        <v>507143.07999999996</v>
      </c>
      <c r="AA34" s="98">
        <f>费用表【邓姐发】!AT33</f>
        <v>118386.8</v>
      </c>
      <c r="AB34" s="98">
        <f>费用表【邓姐发】!AN33</f>
        <v>289701.61</v>
      </c>
      <c r="AC34" s="98">
        <f>费用表【邓姐发】!AE33</f>
        <v>100487.43999999999</v>
      </c>
    </row>
    <row r="35" spans="1:29" ht="18.75" customHeight="1">
      <c r="A35" s="361" t="s">
        <v>138</v>
      </c>
      <c r="B35" s="96" t="s">
        <v>139</v>
      </c>
      <c r="C35" s="97">
        <f t="shared" si="1"/>
        <v>1481428.6899999997</v>
      </c>
      <c r="D35" s="98">
        <f>费用表【邓姐发】!W34</f>
        <v>0</v>
      </c>
      <c r="E35" s="98">
        <f>SUM(费用表【邓姐发】!C34:V34)+费用表【邓姐发】!AE34+费用表【邓姐发】!AG34+费用表【邓姐发】!AN34+G35</f>
        <v>436443.87</v>
      </c>
      <c r="F35" s="98">
        <f>费用表【邓姐发】!AA34+费用表【邓姐发】!AB34+费用表【邓姐发】!AC34+费用表【邓姐发】!AF34</f>
        <v>995275.74</v>
      </c>
      <c r="G35" s="98">
        <f>费用表【邓姐发】!AW34</f>
        <v>0</v>
      </c>
      <c r="H35" s="97">
        <f t="shared" si="2"/>
        <v>4749.66</v>
      </c>
      <c r="I35" s="98">
        <f>费用表【邓姐发】!AX34</f>
        <v>0</v>
      </c>
      <c r="J35" s="98">
        <f>费用表【邓姐发】!AV34</f>
        <v>2374.83</v>
      </c>
      <c r="K35" s="98">
        <f>费用表【邓姐发】!AJ34</f>
        <v>2374.83</v>
      </c>
      <c r="L35" s="97">
        <f t="shared" si="3"/>
        <v>9499.32</v>
      </c>
      <c r="M35" s="98">
        <f>费用表【邓姐发】!AH34</f>
        <v>2374.83</v>
      </c>
      <c r="N35" s="98">
        <f>费用表【邓姐发】!AI34</f>
        <v>2374.83</v>
      </c>
      <c r="O35" s="98">
        <f>费用表【邓姐发】!AY34</f>
        <v>2374.83</v>
      </c>
      <c r="P35" s="98">
        <f>费用表【邓姐发】!AM34</f>
        <v>2374.83</v>
      </c>
      <c r="Q35" s="97">
        <f t="shared" si="4"/>
        <v>4749.66</v>
      </c>
      <c r="R35" s="98">
        <f>费用表【邓姐发】!AL34</f>
        <v>2374.83</v>
      </c>
      <c r="S35" s="98">
        <f>费用表【邓姐发】!AK34</f>
        <v>2374.83</v>
      </c>
      <c r="T35" s="98">
        <f>费用表【邓姐发】!AG34</f>
        <v>47681.8</v>
      </c>
      <c r="U35" s="97">
        <f t="shared" si="0"/>
        <v>30710.440000000002</v>
      </c>
      <c r="V35" s="98">
        <f>费用表【邓姐发】!AO34</f>
        <v>18426.260000000002</v>
      </c>
      <c r="W35" s="98">
        <f>费用表【邓姐发】!AP34</f>
        <v>12284.18</v>
      </c>
      <c r="X35" s="98">
        <f>费用表【邓姐发】!AQ34</f>
        <v>0</v>
      </c>
      <c r="Y35" s="98">
        <f>费用表【邓姐发】!AR34</f>
        <v>0</v>
      </c>
      <c r="Z35" s="98">
        <f>费用表【邓姐发】!AS34</f>
        <v>0</v>
      </c>
      <c r="AA35" s="98">
        <f>费用表【邓姐发】!AT34</f>
        <v>0</v>
      </c>
      <c r="AB35" s="98">
        <f>费用表【邓姐发】!AN34</f>
        <v>0</v>
      </c>
      <c r="AC35" s="98">
        <f>费用表【邓姐发】!AE34</f>
        <v>0</v>
      </c>
    </row>
    <row r="36" spans="1:29">
      <c r="A36" s="362"/>
      <c r="B36" s="96" t="s">
        <v>140</v>
      </c>
      <c r="C36" s="97">
        <f t="shared" si="1"/>
        <v>940490.95000000007</v>
      </c>
      <c r="D36" s="98">
        <f>费用表【邓姐发】!W35</f>
        <v>0</v>
      </c>
      <c r="E36" s="98">
        <f>SUM(费用表【邓姐发】!C35:V35)+费用表【邓姐发】!AE35+费用表【邓姐发】!AG35+费用表【邓姐发】!AN35+G36</f>
        <v>379146.8</v>
      </c>
      <c r="F36" s="98">
        <f>费用表【邓姐发】!AA35+费用表【邓姐发】!AB35+费用表【邓姐发】!AC35+费用表【邓姐发】!AF35</f>
        <v>495420.36000000004</v>
      </c>
      <c r="G36" s="98">
        <f>费用表【邓姐发】!AW35</f>
        <v>3418.22</v>
      </c>
      <c r="H36" s="97">
        <f t="shared" si="2"/>
        <v>12409.39</v>
      </c>
      <c r="I36" s="98">
        <f>费用表【邓姐发】!AX35</f>
        <v>539.72</v>
      </c>
      <c r="J36" s="98">
        <f>费用表【邓姐发】!AV35</f>
        <v>7219.42</v>
      </c>
      <c r="K36" s="98">
        <f>费用表【邓姐发】!AJ35</f>
        <v>4650.25</v>
      </c>
      <c r="L36" s="97">
        <f t="shared" si="3"/>
        <v>22041.25</v>
      </c>
      <c r="M36" s="98">
        <f>费用表【邓姐发】!AH35</f>
        <v>3908.5199999999995</v>
      </c>
      <c r="N36" s="98">
        <f>费用表【邓姐发】!AI35</f>
        <v>8025.7899999999991</v>
      </c>
      <c r="O36" s="98">
        <f>费用表【邓姐发】!AY35</f>
        <v>4329.42</v>
      </c>
      <c r="P36" s="98">
        <f>费用表【邓姐发】!AM35</f>
        <v>5777.52</v>
      </c>
      <c r="Q36" s="97">
        <f t="shared" si="4"/>
        <v>8561.7999999999993</v>
      </c>
      <c r="R36" s="98">
        <f>费用表【邓姐发】!AL35</f>
        <v>1190.8200000000002</v>
      </c>
      <c r="S36" s="98">
        <f>费用表【邓姐发】!AK35</f>
        <v>7370.98</v>
      </c>
      <c r="T36" s="98">
        <f>费用表【邓姐发】!AG35</f>
        <v>138887.50999999998</v>
      </c>
      <c r="U36" s="97">
        <f t="shared" si="0"/>
        <v>22911.350000000002</v>
      </c>
      <c r="V36" s="98">
        <f>费用表【邓姐发】!AO35</f>
        <v>4715.9099999999989</v>
      </c>
      <c r="W36" s="98">
        <f>费用表【邓姐发】!AP35</f>
        <v>6016</v>
      </c>
      <c r="X36" s="98">
        <f>费用表【邓姐发】!AQ35</f>
        <v>2804.79</v>
      </c>
      <c r="Y36" s="98">
        <f>费用表【邓姐发】!AR35</f>
        <v>1292.1099999999999</v>
      </c>
      <c r="Z36" s="98">
        <f>费用表【邓姐发】!AS35</f>
        <v>6779.18</v>
      </c>
      <c r="AA36" s="98">
        <f>费用表【邓姐发】!AT35</f>
        <v>1303.3600000000001</v>
      </c>
      <c r="AB36" s="98">
        <f>费用表【邓姐发】!AN35</f>
        <v>4118.96</v>
      </c>
      <c r="AC36" s="98">
        <f>费用表【邓姐发】!AE35</f>
        <v>38789.279999999999</v>
      </c>
    </row>
    <row r="37" spans="1:29">
      <c r="A37" s="362"/>
      <c r="B37" s="96" t="s">
        <v>141</v>
      </c>
      <c r="C37" s="97">
        <f t="shared" si="1"/>
        <v>342138</v>
      </c>
      <c r="D37" s="98">
        <f>费用表【邓姐发】!W36</f>
        <v>0</v>
      </c>
      <c r="E37" s="98">
        <f>SUM(费用表【邓姐发】!C36:V36)+费用表【邓姐发】!AE36+费用表【邓姐发】!AG36+费用表【邓姐发】!AN36+G37</f>
        <v>329253.88</v>
      </c>
      <c r="F37" s="98">
        <f>费用表【邓姐发】!AA36+费用表【邓姐发】!AB36+费用表【邓姐发】!AC36+费用表【邓姐发】!AF36</f>
        <v>12884.12</v>
      </c>
      <c r="G37" s="98">
        <f>费用表【邓姐发】!AW36</f>
        <v>0</v>
      </c>
      <c r="H37" s="97">
        <f t="shared" si="2"/>
        <v>0</v>
      </c>
      <c r="I37" s="98">
        <f>费用表【邓姐发】!AX36</f>
        <v>0</v>
      </c>
      <c r="J37" s="98">
        <f>费用表【邓姐发】!AV36</f>
        <v>0</v>
      </c>
      <c r="K37" s="98">
        <f>费用表【邓姐发】!AJ36</f>
        <v>0</v>
      </c>
      <c r="L37" s="97">
        <f t="shared" si="3"/>
        <v>0</v>
      </c>
      <c r="M37" s="98">
        <f>费用表【邓姐发】!AH36</f>
        <v>0</v>
      </c>
      <c r="N37" s="98">
        <f>费用表【邓姐发】!AI36</f>
        <v>0</v>
      </c>
      <c r="O37" s="98">
        <f>费用表【邓姐发】!AY36</f>
        <v>0</v>
      </c>
      <c r="P37" s="98">
        <f>费用表【邓姐发】!AM36</f>
        <v>0</v>
      </c>
      <c r="Q37" s="97">
        <f t="shared" si="4"/>
        <v>0</v>
      </c>
      <c r="R37" s="98">
        <f>费用表【邓姐发】!AL36</f>
        <v>0</v>
      </c>
      <c r="S37" s="98">
        <f>费用表【邓姐发】!AK36</f>
        <v>0</v>
      </c>
      <c r="T37" s="98">
        <f>费用表【邓姐发】!AG36</f>
        <v>0</v>
      </c>
      <c r="U37" s="97">
        <f t="shared" si="0"/>
        <v>0</v>
      </c>
      <c r="V37" s="98">
        <f>费用表【邓姐发】!AO36</f>
        <v>0</v>
      </c>
      <c r="W37" s="98">
        <f>费用表【邓姐发】!AP36</f>
        <v>0</v>
      </c>
      <c r="X37" s="98">
        <f>费用表【邓姐发】!AQ36</f>
        <v>0</v>
      </c>
      <c r="Y37" s="98">
        <f>费用表【邓姐发】!AR36</f>
        <v>0</v>
      </c>
      <c r="Z37" s="98">
        <f>费用表【邓姐发】!AS36</f>
        <v>0</v>
      </c>
      <c r="AA37" s="98">
        <f>费用表【邓姐发】!AT36</f>
        <v>0</v>
      </c>
      <c r="AB37" s="98">
        <f>费用表【邓姐发】!AN36</f>
        <v>0</v>
      </c>
      <c r="AC37" s="98">
        <f>费用表【邓姐发】!AE36</f>
        <v>0</v>
      </c>
    </row>
    <row r="38" spans="1:29">
      <c r="A38" s="362"/>
      <c r="B38" s="96" t="s">
        <v>142</v>
      </c>
      <c r="C38" s="97">
        <f t="shared" si="1"/>
        <v>1004638.97</v>
      </c>
      <c r="D38" s="98">
        <f>费用表【邓姐发】!W37</f>
        <v>0</v>
      </c>
      <c r="E38" s="98">
        <f>SUM(费用表【邓姐发】!C37:V37)+费用表【邓姐发】!AE37+费用表【邓姐发】!AG37+费用表【邓姐发】!AN37+G38</f>
        <v>223598.21</v>
      </c>
      <c r="F38" s="98">
        <f>费用表【邓姐发】!AA37+费用表【邓姐发】!AB37+费用表【邓姐发】!AC37+费用表【邓姐发】!AF37</f>
        <v>755421.94000000006</v>
      </c>
      <c r="G38" s="98">
        <f>费用表【邓姐发】!AW37</f>
        <v>0</v>
      </c>
      <c r="H38" s="97">
        <f t="shared" si="2"/>
        <v>5689.62</v>
      </c>
      <c r="I38" s="98">
        <f>费用表【邓姐发】!AX37</f>
        <v>0</v>
      </c>
      <c r="J38" s="98">
        <f>费用表【邓姐发】!AV37</f>
        <v>3317.46</v>
      </c>
      <c r="K38" s="98">
        <f>费用表【邓姐发】!AJ37</f>
        <v>2372.16</v>
      </c>
      <c r="L38" s="97">
        <f t="shared" si="3"/>
        <v>13269.84</v>
      </c>
      <c r="M38" s="98">
        <f>费用表【邓姐发】!AH37</f>
        <v>3317.46</v>
      </c>
      <c r="N38" s="98">
        <f>费用表【邓姐发】!AI37</f>
        <v>3317.46</v>
      </c>
      <c r="O38" s="98">
        <f>费用表【邓姐发】!AY37</f>
        <v>3317.46</v>
      </c>
      <c r="P38" s="98">
        <f>费用表【邓姐发】!AM37</f>
        <v>3317.46</v>
      </c>
      <c r="Q38" s="97">
        <f t="shared" si="4"/>
        <v>6659.3600000000006</v>
      </c>
      <c r="R38" s="98">
        <f>费用表【邓姐发】!AL37</f>
        <v>3341.9</v>
      </c>
      <c r="S38" s="98">
        <f>费用表【邓姐发】!AK37</f>
        <v>3317.46</v>
      </c>
      <c r="T38" s="98">
        <f>费用表【邓姐发】!AG37</f>
        <v>3317.46</v>
      </c>
      <c r="U38" s="97">
        <f t="shared" si="0"/>
        <v>0</v>
      </c>
      <c r="V38" s="98">
        <f>费用表【邓姐发】!AO37</f>
        <v>0</v>
      </c>
      <c r="W38" s="98">
        <f>费用表【邓姐发】!AP37</f>
        <v>0</v>
      </c>
      <c r="X38" s="98">
        <f>费用表【邓姐发】!AQ37</f>
        <v>0</v>
      </c>
      <c r="Y38" s="98">
        <f>费用表【邓姐发】!AR37</f>
        <v>0</v>
      </c>
      <c r="Z38" s="98">
        <f>费用表【邓姐发】!AS37</f>
        <v>0</v>
      </c>
      <c r="AA38" s="98">
        <f>费用表【邓姐发】!AT37</f>
        <v>0</v>
      </c>
      <c r="AB38" s="98">
        <f>费用表【邓姐发】!AN37</f>
        <v>0</v>
      </c>
      <c r="AC38" s="98">
        <f>费用表【邓姐发】!AE37</f>
        <v>13690</v>
      </c>
    </row>
    <row r="39" spans="1:29">
      <c r="A39" s="362"/>
      <c r="B39" s="96" t="s">
        <v>143</v>
      </c>
      <c r="C39" s="97">
        <f t="shared" si="1"/>
        <v>103800</v>
      </c>
      <c r="D39" s="98">
        <f>费用表【邓姐发】!W38</f>
        <v>0</v>
      </c>
      <c r="E39" s="98">
        <f>SUM(费用表【邓姐发】!C38:V38)+费用表【邓姐发】!AE38+费用表【邓姐发】!AG38+费用表【邓姐发】!AN38+G39</f>
        <v>103800</v>
      </c>
      <c r="F39" s="98">
        <f>费用表【邓姐发】!AA38+费用表【邓姐发】!AB38+费用表【邓姐发】!AC38+费用表【邓姐发】!AF38</f>
        <v>0</v>
      </c>
      <c r="G39" s="98">
        <f>费用表【邓姐发】!AW38</f>
        <v>0</v>
      </c>
      <c r="H39" s="97">
        <f t="shared" si="2"/>
        <v>0</v>
      </c>
      <c r="I39" s="98">
        <f>费用表【邓姐发】!AX38</f>
        <v>0</v>
      </c>
      <c r="J39" s="98">
        <f>费用表【邓姐发】!AV38</f>
        <v>0</v>
      </c>
      <c r="K39" s="98">
        <f>费用表【邓姐发】!AJ38</f>
        <v>0</v>
      </c>
      <c r="L39" s="97">
        <f t="shared" si="3"/>
        <v>0</v>
      </c>
      <c r="M39" s="98">
        <f>费用表【邓姐发】!AH38</f>
        <v>0</v>
      </c>
      <c r="N39" s="98">
        <f>费用表【邓姐发】!AI38</f>
        <v>0</v>
      </c>
      <c r="O39" s="98">
        <f>费用表【邓姐发】!AY38</f>
        <v>0</v>
      </c>
      <c r="P39" s="98">
        <f>费用表【邓姐发】!AM38</f>
        <v>0</v>
      </c>
      <c r="Q39" s="97">
        <f t="shared" si="4"/>
        <v>0</v>
      </c>
      <c r="R39" s="98">
        <f>费用表【邓姐发】!AL38</f>
        <v>0</v>
      </c>
      <c r="S39" s="98">
        <f>费用表【邓姐发】!AK38</f>
        <v>0</v>
      </c>
      <c r="T39" s="98">
        <f>费用表【邓姐发】!AG38</f>
        <v>0</v>
      </c>
      <c r="U39" s="97">
        <f t="shared" si="0"/>
        <v>0</v>
      </c>
      <c r="V39" s="98">
        <f>费用表【邓姐发】!AO38</f>
        <v>0</v>
      </c>
      <c r="W39" s="98">
        <f>费用表【邓姐发】!AP38</f>
        <v>0</v>
      </c>
      <c r="X39" s="98">
        <f>费用表【邓姐发】!AQ38</f>
        <v>0</v>
      </c>
      <c r="Y39" s="98">
        <f>费用表【邓姐发】!AR38</f>
        <v>0</v>
      </c>
      <c r="Z39" s="98">
        <f>费用表【邓姐发】!AS38</f>
        <v>0</v>
      </c>
      <c r="AA39" s="98">
        <f>费用表【邓姐发】!AT38</f>
        <v>0</v>
      </c>
      <c r="AB39" s="98">
        <f>费用表【邓姐发】!AN38</f>
        <v>0</v>
      </c>
      <c r="AC39" s="98">
        <f>费用表【邓姐发】!AE38</f>
        <v>0</v>
      </c>
    </row>
    <row r="40" spans="1:29">
      <c r="A40" s="362"/>
      <c r="B40" s="96" t="s">
        <v>144</v>
      </c>
      <c r="C40" s="97">
        <f t="shared" si="1"/>
        <v>154610.16</v>
      </c>
      <c r="D40" s="98">
        <f>费用表【邓姐发】!W39</f>
        <v>0</v>
      </c>
      <c r="E40" s="98">
        <f>SUM(费用表【邓姐发】!C39:V39)+费用表【邓姐发】!AE39+费用表【邓姐发】!AG39+费用表【邓姐发】!AN39+G40</f>
        <v>60430.02</v>
      </c>
      <c r="F40" s="98">
        <f>费用表【邓姐发】!AA39+费用表【邓姐发】!AB39+费用表【邓姐发】!AC39+费用表【邓姐发】!AF39</f>
        <v>92610.14</v>
      </c>
      <c r="G40" s="98">
        <f>费用表【邓姐发】!AW39</f>
        <v>0</v>
      </c>
      <c r="H40" s="97">
        <f t="shared" si="2"/>
        <v>0</v>
      </c>
      <c r="I40" s="98">
        <f>费用表【邓姐发】!AX39</f>
        <v>0</v>
      </c>
      <c r="J40" s="98">
        <f>费用表【邓姐发】!AV39</f>
        <v>0</v>
      </c>
      <c r="K40" s="98">
        <f>费用表【邓姐发】!AJ39</f>
        <v>0</v>
      </c>
      <c r="L40" s="97">
        <f t="shared" si="3"/>
        <v>0</v>
      </c>
      <c r="M40" s="98">
        <f>费用表【邓姐发】!AH39</f>
        <v>0</v>
      </c>
      <c r="N40" s="98">
        <f>费用表【邓姐发】!AI39</f>
        <v>0</v>
      </c>
      <c r="O40" s="98">
        <f>费用表【邓姐发】!AY39</f>
        <v>0</v>
      </c>
      <c r="P40" s="98">
        <f>费用表【邓姐发】!AM39</f>
        <v>0</v>
      </c>
      <c r="Q40" s="97">
        <f t="shared" si="4"/>
        <v>50</v>
      </c>
      <c r="R40" s="98">
        <f>费用表【邓姐发】!AL39</f>
        <v>0</v>
      </c>
      <c r="S40" s="98">
        <f>费用表【邓姐发】!AK39</f>
        <v>50</v>
      </c>
      <c r="T40" s="98">
        <f>费用表【邓姐发】!AG39</f>
        <v>0</v>
      </c>
      <c r="U40" s="97">
        <f t="shared" si="0"/>
        <v>1520</v>
      </c>
      <c r="V40" s="98">
        <f>费用表【邓姐发】!AO39</f>
        <v>0</v>
      </c>
      <c r="W40" s="98">
        <f>费用表【邓姐发】!AP39</f>
        <v>0</v>
      </c>
      <c r="X40" s="98">
        <f>费用表【邓姐发】!AQ39</f>
        <v>1040</v>
      </c>
      <c r="Y40" s="98">
        <f>费用表【邓姐发】!AR39</f>
        <v>480</v>
      </c>
      <c r="Z40" s="98">
        <f>费用表【邓姐发】!AS39</f>
        <v>0</v>
      </c>
      <c r="AA40" s="98">
        <f>费用表【邓姐发】!AT39</f>
        <v>0</v>
      </c>
      <c r="AB40" s="98">
        <f>费用表【邓姐发】!AN39</f>
        <v>0</v>
      </c>
      <c r="AC40" s="98">
        <f>费用表【邓姐发】!AE39</f>
        <v>0</v>
      </c>
    </row>
    <row r="41" spans="1:29">
      <c r="A41" s="362"/>
      <c r="B41" s="96" t="s">
        <v>145</v>
      </c>
      <c r="C41" s="97">
        <f t="shared" si="1"/>
        <v>593000</v>
      </c>
      <c r="D41" s="98">
        <f>费用表【邓姐发】!W40</f>
        <v>0</v>
      </c>
      <c r="E41" s="98">
        <f>SUM(费用表【邓姐发】!C40:V40)+费用表【邓姐发】!AE40+费用表【邓姐发】!AG40+费用表【邓姐发】!AN40+G41</f>
        <v>108000</v>
      </c>
      <c r="F41" s="98">
        <f>费用表【邓姐发】!AA40+费用表【邓姐发】!AB40+费用表【邓姐发】!AC40+费用表【邓姐发】!AF40</f>
        <v>435000</v>
      </c>
      <c r="G41" s="98">
        <f>费用表【邓姐发】!AW40</f>
        <v>0</v>
      </c>
      <c r="H41" s="97">
        <f t="shared" si="2"/>
        <v>0</v>
      </c>
      <c r="I41" s="98">
        <f>费用表【邓姐发】!AX40</f>
        <v>0</v>
      </c>
      <c r="J41" s="98">
        <f>费用表【邓姐发】!AV40</f>
        <v>0</v>
      </c>
      <c r="K41" s="98">
        <f>费用表【邓姐发】!AJ40</f>
        <v>0</v>
      </c>
      <c r="L41" s="97">
        <f t="shared" si="3"/>
        <v>50000</v>
      </c>
      <c r="M41" s="98">
        <f>费用表【邓姐发】!AH40</f>
        <v>0</v>
      </c>
      <c r="N41" s="98">
        <f>费用表【邓姐发】!AI40</f>
        <v>50000</v>
      </c>
      <c r="O41" s="98">
        <f>费用表【邓姐发】!AY40</f>
        <v>0</v>
      </c>
      <c r="P41" s="98">
        <f>费用表【邓姐发】!AM40</f>
        <v>0</v>
      </c>
      <c r="Q41" s="97">
        <f t="shared" si="4"/>
        <v>0</v>
      </c>
      <c r="R41" s="98">
        <f>费用表【邓姐发】!AL40</f>
        <v>0</v>
      </c>
      <c r="S41" s="98">
        <f>费用表【邓姐发】!AK40</f>
        <v>0</v>
      </c>
      <c r="T41" s="98">
        <f>费用表【邓姐发】!AG40</f>
        <v>8000</v>
      </c>
      <c r="U41" s="97">
        <f t="shared" si="0"/>
        <v>0</v>
      </c>
      <c r="V41" s="98">
        <f>费用表【邓姐发】!AO40</f>
        <v>0</v>
      </c>
      <c r="W41" s="98">
        <f>费用表【邓姐发】!AP40</f>
        <v>0</v>
      </c>
      <c r="X41" s="98">
        <f>费用表【邓姐发】!AQ40</f>
        <v>0</v>
      </c>
      <c r="Y41" s="98">
        <f>费用表【邓姐发】!AR40</f>
        <v>0</v>
      </c>
      <c r="Z41" s="98">
        <f>费用表【邓姐发】!AS40</f>
        <v>0</v>
      </c>
      <c r="AA41" s="98">
        <f>费用表【邓姐发】!AT40</f>
        <v>0</v>
      </c>
      <c r="AB41" s="98">
        <f>费用表【邓姐发】!AN40</f>
        <v>0</v>
      </c>
      <c r="AC41" s="98">
        <f>费用表【邓姐发】!AE40</f>
        <v>0</v>
      </c>
    </row>
    <row r="42" spans="1:29">
      <c r="A42" s="362"/>
      <c r="B42" s="96" t="s">
        <v>146</v>
      </c>
      <c r="C42" s="97">
        <f t="shared" si="1"/>
        <v>1304660.7399999998</v>
      </c>
      <c r="D42" s="98">
        <f>费用表【邓姐发】!W41</f>
        <v>0</v>
      </c>
      <c r="E42" s="98">
        <f>SUM(费用表【邓姐发】!C41:V41)+费用表【邓姐发】!AE41+费用表【邓姐发】!AG41+费用表【邓姐发】!AN41+G42</f>
        <v>366037.73</v>
      </c>
      <c r="F42" s="98">
        <f>费用表【邓姐发】!AA41+费用表【邓姐发】!AB41+费用表【邓姐发】!AC41+费用表【邓姐发】!AF41</f>
        <v>208498.44999999998</v>
      </c>
      <c r="G42" s="98">
        <f>费用表【邓姐发】!AW41</f>
        <v>0</v>
      </c>
      <c r="H42" s="97">
        <f t="shared" si="2"/>
        <v>0</v>
      </c>
      <c r="I42" s="98">
        <f>费用表【邓姐发】!AX41</f>
        <v>0</v>
      </c>
      <c r="J42" s="98">
        <f>费用表【邓姐发】!AV41</f>
        <v>0</v>
      </c>
      <c r="K42" s="98">
        <f>费用表【邓姐发】!AJ41</f>
        <v>0</v>
      </c>
      <c r="L42" s="97">
        <f t="shared" si="3"/>
        <v>701822.67999999993</v>
      </c>
      <c r="M42" s="98">
        <f>费用表【邓姐发】!AH41</f>
        <v>0</v>
      </c>
      <c r="N42" s="98">
        <f>费用表【邓姐发】!AI41</f>
        <v>701822.67999999993</v>
      </c>
      <c r="O42" s="98">
        <f>费用表【邓姐发】!AY41</f>
        <v>0</v>
      </c>
      <c r="P42" s="98">
        <f>费用表【邓姐发】!AM41</f>
        <v>0</v>
      </c>
      <c r="Q42" s="97">
        <f t="shared" si="4"/>
        <v>0</v>
      </c>
      <c r="R42" s="98">
        <f>费用表【邓姐发】!AL41</f>
        <v>0</v>
      </c>
      <c r="S42" s="98">
        <f>费用表【邓姐发】!AK41</f>
        <v>0</v>
      </c>
      <c r="T42" s="98">
        <f>费用表【邓姐发】!AG41</f>
        <v>0</v>
      </c>
      <c r="U42" s="97">
        <f t="shared" si="0"/>
        <v>28301.879999999997</v>
      </c>
      <c r="V42" s="98">
        <f>费用表【邓姐发】!AO41</f>
        <v>28301.879999999997</v>
      </c>
      <c r="W42" s="98">
        <f>费用表【邓姐发】!AP41</f>
        <v>0</v>
      </c>
      <c r="X42" s="98">
        <f>费用表【邓姐发】!AQ41</f>
        <v>0</v>
      </c>
      <c r="Y42" s="98">
        <f>费用表【邓姐发】!AR41</f>
        <v>0</v>
      </c>
      <c r="Z42" s="98">
        <f>费用表【邓姐发】!AS41</f>
        <v>0</v>
      </c>
      <c r="AA42" s="98">
        <f>费用表【邓姐发】!AT41</f>
        <v>0</v>
      </c>
      <c r="AB42" s="98">
        <f>费用表【邓姐发】!AN41</f>
        <v>0</v>
      </c>
      <c r="AC42" s="98">
        <f>费用表【邓姐发】!AE41</f>
        <v>0</v>
      </c>
    </row>
    <row r="43" spans="1:29">
      <c r="A43" s="362"/>
      <c r="B43" s="96" t="s">
        <v>147</v>
      </c>
      <c r="C43" s="97">
        <f t="shared" si="1"/>
        <v>0</v>
      </c>
      <c r="D43" s="98">
        <f>费用表【邓姐发】!W42</f>
        <v>0</v>
      </c>
      <c r="E43" s="98">
        <f>SUM(费用表【邓姐发】!C42:V42)+费用表【邓姐发】!AE42+费用表【邓姐发】!AG42+费用表【邓姐发】!AN42+G43</f>
        <v>0</v>
      </c>
      <c r="F43" s="98">
        <f>费用表【邓姐发】!AA42+费用表【邓姐发】!AB42+费用表【邓姐发】!AC42+费用表【邓姐发】!AF42</f>
        <v>0</v>
      </c>
      <c r="G43" s="98">
        <f>费用表【邓姐发】!AW42</f>
        <v>0</v>
      </c>
      <c r="H43" s="97">
        <f t="shared" si="2"/>
        <v>0</v>
      </c>
      <c r="I43" s="98">
        <f>费用表【邓姐发】!AX42</f>
        <v>0</v>
      </c>
      <c r="J43" s="98">
        <f>费用表【邓姐发】!AV42</f>
        <v>0</v>
      </c>
      <c r="K43" s="98">
        <f>费用表【邓姐发】!AJ42</f>
        <v>0</v>
      </c>
      <c r="L43" s="97">
        <f t="shared" si="3"/>
        <v>0</v>
      </c>
      <c r="M43" s="98">
        <f>费用表【邓姐发】!AH42</f>
        <v>0</v>
      </c>
      <c r="N43" s="98">
        <f>费用表【邓姐发】!AI42</f>
        <v>0</v>
      </c>
      <c r="O43" s="98">
        <f>费用表【邓姐发】!AY42</f>
        <v>0</v>
      </c>
      <c r="P43" s="98">
        <f>费用表【邓姐发】!AM42</f>
        <v>0</v>
      </c>
      <c r="Q43" s="97">
        <f t="shared" si="4"/>
        <v>0</v>
      </c>
      <c r="R43" s="98">
        <f>费用表【邓姐发】!AL42</f>
        <v>0</v>
      </c>
      <c r="S43" s="98">
        <f>费用表【邓姐发】!AK42</f>
        <v>0</v>
      </c>
      <c r="T43" s="98">
        <f>费用表【邓姐发】!AG42</f>
        <v>0</v>
      </c>
      <c r="U43" s="97">
        <f t="shared" si="0"/>
        <v>0</v>
      </c>
      <c r="V43" s="98">
        <f>费用表【邓姐发】!AO42</f>
        <v>0</v>
      </c>
      <c r="W43" s="98">
        <f>费用表【邓姐发】!AP42</f>
        <v>0</v>
      </c>
      <c r="X43" s="98">
        <f>费用表【邓姐发】!AQ42</f>
        <v>0</v>
      </c>
      <c r="Y43" s="98">
        <f>费用表【邓姐发】!AR42</f>
        <v>0</v>
      </c>
      <c r="Z43" s="98">
        <f>费用表【邓姐发】!AS42</f>
        <v>0</v>
      </c>
      <c r="AA43" s="98">
        <f>费用表【邓姐发】!AT42</f>
        <v>0</v>
      </c>
      <c r="AB43" s="98">
        <f>费用表【邓姐发】!AN42</f>
        <v>0</v>
      </c>
      <c r="AC43" s="98">
        <f>费用表【邓姐发】!AE42</f>
        <v>0</v>
      </c>
    </row>
    <row r="44" spans="1:29">
      <c r="A44" s="362"/>
      <c r="B44" s="96" t="s">
        <v>148</v>
      </c>
      <c r="C44" s="97">
        <f t="shared" si="1"/>
        <v>2248715.4100000006</v>
      </c>
      <c r="D44" s="98">
        <f>费用表【邓姐发】!W43</f>
        <v>0</v>
      </c>
      <c r="E44" s="98">
        <f>SUM(费用表【邓姐发】!C43:V43)+费用表【邓姐发】!AE43+费用表【邓姐发】!AG43+费用表【邓姐发】!AN43+G44</f>
        <v>105815.27000000002</v>
      </c>
      <c r="F44" s="98">
        <f>费用表【邓姐发】!AA43+费用表【邓姐发】!AB43+费用表【邓姐发】!AC43+费用表【邓姐发】!AF43</f>
        <v>1909431.8800000004</v>
      </c>
      <c r="G44" s="98">
        <f>费用表【邓姐发】!AW43</f>
        <v>0</v>
      </c>
      <c r="H44" s="97">
        <f t="shared" si="2"/>
        <v>77329.590000000011</v>
      </c>
      <c r="I44" s="98">
        <f>费用表【邓姐发】!AX43</f>
        <v>11783.77</v>
      </c>
      <c r="J44" s="98">
        <f>费用表【邓姐发】!AV43</f>
        <v>53762.05</v>
      </c>
      <c r="K44" s="98">
        <f>费用表【邓姐发】!AJ43</f>
        <v>11783.77</v>
      </c>
      <c r="L44" s="97">
        <f t="shared" si="3"/>
        <v>60620.86</v>
      </c>
      <c r="M44" s="98">
        <f>费用表【邓姐发】!AH43</f>
        <v>17046.66</v>
      </c>
      <c r="N44" s="98">
        <f>费用表【邓姐发】!AI43</f>
        <v>20006.66</v>
      </c>
      <c r="O44" s="98">
        <f>费用表【邓姐发】!AY43</f>
        <v>11783.77</v>
      </c>
      <c r="P44" s="98">
        <f>费用表【邓姐发】!AM43</f>
        <v>11783.77</v>
      </c>
      <c r="Q44" s="97">
        <f t="shared" si="4"/>
        <v>95517.81</v>
      </c>
      <c r="R44" s="98">
        <f>费用表【邓姐发】!AL43</f>
        <v>0</v>
      </c>
      <c r="S44" s="98">
        <f>费用表【邓姐发】!AK43</f>
        <v>95517.81</v>
      </c>
      <c r="T44" s="98">
        <f>费用表【邓姐发】!AG43</f>
        <v>3814.13</v>
      </c>
      <c r="U44" s="97">
        <f t="shared" si="0"/>
        <v>0</v>
      </c>
      <c r="V44" s="98">
        <f>费用表【邓姐发】!AO43</f>
        <v>0</v>
      </c>
      <c r="W44" s="98">
        <f>费用表【邓姐发】!AP43</f>
        <v>0</v>
      </c>
      <c r="X44" s="98">
        <f>费用表【邓姐发】!AQ43</f>
        <v>0</v>
      </c>
      <c r="Y44" s="98">
        <f>费用表【邓姐发】!AR43</f>
        <v>0</v>
      </c>
      <c r="Z44" s="98">
        <f>费用表【邓姐发】!AS43</f>
        <v>0</v>
      </c>
      <c r="AA44" s="98">
        <f>费用表【邓姐发】!AT43</f>
        <v>0</v>
      </c>
      <c r="AB44" s="98">
        <f>费用表【邓姐发】!AN43</f>
        <v>0</v>
      </c>
      <c r="AC44" s="98">
        <f>费用表【邓姐发】!AE43</f>
        <v>0</v>
      </c>
    </row>
    <row r="45" spans="1:29">
      <c r="A45" s="362"/>
      <c r="B45" s="100" t="s">
        <v>149</v>
      </c>
      <c r="C45" s="97">
        <f t="shared" si="1"/>
        <v>1579776.1800000002</v>
      </c>
      <c r="D45" s="98">
        <f>费用表【邓姐发】!W44</f>
        <v>0</v>
      </c>
      <c r="E45" s="98">
        <f>SUM(费用表【邓姐发】!C44:V44)+费用表【邓姐发】!AE44+费用表【邓姐发】!AG44+费用表【邓姐发】!AN44+G45</f>
        <v>347751.82</v>
      </c>
      <c r="F45" s="98">
        <f>费用表【邓姐发】!AA44+费用表【邓姐发】!AB44+费用表【邓姐发】!AC44+费用表【邓姐发】!AF44</f>
        <v>1135929.4000000001</v>
      </c>
      <c r="G45" s="98">
        <f>费用表【邓姐发】!AW44</f>
        <v>0</v>
      </c>
      <c r="H45" s="97">
        <f t="shared" si="2"/>
        <v>14840.57</v>
      </c>
      <c r="I45" s="98">
        <f>费用表【邓姐发】!AX44</f>
        <v>5568.87</v>
      </c>
      <c r="J45" s="98">
        <f>费用表【邓姐发】!AV44</f>
        <v>5568.87</v>
      </c>
      <c r="K45" s="98">
        <f>费用表【邓姐发】!AJ44</f>
        <v>3702.83</v>
      </c>
      <c r="L45" s="97">
        <f t="shared" si="3"/>
        <v>74358.170000000013</v>
      </c>
      <c r="M45" s="98">
        <f>费用表【邓姐发】!AH44</f>
        <v>23912.47</v>
      </c>
      <c r="N45" s="98">
        <f>费用表【邓姐发】!AI44</f>
        <v>23912.47</v>
      </c>
      <c r="O45" s="98">
        <f>费用表【邓姐发】!AY44</f>
        <v>5568.87</v>
      </c>
      <c r="P45" s="98">
        <f>费用表【邓姐发】!AM44</f>
        <v>20964.36</v>
      </c>
      <c r="Q45" s="97">
        <f t="shared" si="4"/>
        <v>6896.22</v>
      </c>
      <c r="R45" s="98">
        <f>费用表【邓姐发】!AL44</f>
        <v>3948.11</v>
      </c>
      <c r="S45" s="98">
        <f>费用表【邓姐发】!AK44</f>
        <v>2948.11</v>
      </c>
      <c r="T45" s="98">
        <f>费用表【邓姐发】!AG44</f>
        <v>0</v>
      </c>
      <c r="U45" s="97">
        <f t="shared" si="0"/>
        <v>0</v>
      </c>
      <c r="V45" s="98">
        <f>费用表【邓姐发】!AO44</f>
        <v>0</v>
      </c>
      <c r="W45" s="98">
        <f>费用表【邓姐发】!AP44</f>
        <v>0</v>
      </c>
      <c r="X45" s="98">
        <f>费用表【邓姐发】!AQ44</f>
        <v>0</v>
      </c>
      <c r="Y45" s="98">
        <f>费用表【邓姐发】!AR44</f>
        <v>0</v>
      </c>
      <c r="Z45" s="98">
        <f>费用表【邓姐发】!AS44</f>
        <v>0</v>
      </c>
      <c r="AA45" s="98">
        <f>费用表【邓姐发】!AT44</f>
        <v>0</v>
      </c>
      <c r="AB45" s="98">
        <f>费用表【邓姐发】!AN44</f>
        <v>2000</v>
      </c>
      <c r="AC45" s="98">
        <f>费用表【邓姐发】!AE44</f>
        <v>0</v>
      </c>
    </row>
    <row r="46" spans="1:29" ht="13.5" customHeight="1">
      <c r="A46" s="362"/>
      <c r="B46" s="96" t="s">
        <v>150</v>
      </c>
      <c r="C46" s="97">
        <f t="shared" si="1"/>
        <v>21999453.410000004</v>
      </c>
      <c r="D46" s="98">
        <f>费用表【邓姐发】!W45</f>
        <v>0</v>
      </c>
      <c r="E46" s="98">
        <f>SUM(费用表【邓姐发】!C45:V45)+费用表【邓姐发】!AE45+费用表【邓姐发】!AG45+费用表【邓姐发】!AN45+G46</f>
        <v>10428159.710000001</v>
      </c>
      <c r="F46" s="98">
        <f>费用表【邓姐发】!AA45+费用表【邓姐发】!AB45+费用表【邓姐发】!AC45+费用表【邓姐发】!AF45</f>
        <v>10948509.470000001</v>
      </c>
      <c r="G46" s="98">
        <f>费用表【邓姐发】!AW45</f>
        <v>0</v>
      </c>
      <c r="H46" s="97">
        <f t="shared" si="2"/>
        <v>46276.14</v>
      </c>
      <c r="I46" s="98">
        <f>费用表【邓姐发】!AX45</f>
        <v>0</v>
      </c>
      <c r="J46" s="98">
        <f>费用表【邓姐发】!AV45</f>
        <v>23138.07</v>
      </c>
      <c r="K46" s="98">
        <f>费用表【邓姐发】!AJ45</f>
        <v>23138.07</v>
      </c>
      <c r="L46" s="97">
        <f t="shared" si="3"/>
        <v>92552.28</v>
      </c>
      <c r="M46" s="98">
        <f>费用表【邓姐发】!AH45</f>
        <v>23138.07</v>
      </c>
      <c r="N46" s="98">
        <f>费用表【邓姐发】!AI45</f>
        <v>23138.07</v>
      </c>
      <c r="O46" s="98">
        <f>费用表【邓姐发】!AY45</f>
        <v>23138.07</v>
      </c>
      <c r="P46" s="98">
        <f>费用表【邓姐发】!AM45</f>
        <v>23138.07</v>
      </c>
      <c r="Q46" s="97">
        <f t="shared" si="4"/>
        <v>46276.14</v>
      </c>
      <c r="R46" s="98">
        <f>费用表【邓姐发】!AL45</f>
        <v>23138.07</v>
      </c>
      <c r="S46" s="98">
        <f>费用表【邓姐发】!AK45</f>
        <v>23138.07</v>
      </c>
      <c r="T46" s="98">
        <f>费用表【邓姐发】!AG45</f>
        <v>8358689.7400000002</v>
      </c>
      <c r="U46" s="97">
        <f t="shared" si="0"/>
        <v>437679.67</v>
      </c>
      <c r="V46" s="98">
        <f>费用表【邓姐发】!AO45</f>
        <v>262607.78999999998</v>
      </c>
      <c r="W46" s="98">
        <f>费用表【邓姐发】!AP45</f>
        <v>175071.88</v>
      </c>
      <c r="X46" s="98">
        <f>费用表【邓姐发】!AQ45</f>
        <v>0</v>
      </c>
      <c r="Y46" s="98">
        <f>费用表【邓姐发】!AR45</f>
        <v>0</v>
      </c>
      <c r="Z46" s="98">
        <f>费用表【邓姐发】!AS45</f>
        <v>0</v>
      </c>
      <c r="AA46" s="98">
        <f>费用表【邓姐发】!AT45</f>
        <v>0</v>
      </c>
      <c r="AB46" s="98">
        <f>费用表【邓姐发】!AN45</f>
        <v>574915.57999999996</v>
      </c>
      <c r="AC46" s="98">
        <f>费用表【邓姐发】!AE45</f>
        <v>120040</v>
      </c>
    </row>
    <row r="47" spans="1:29">
      <c r="A47" s="362"/>
      <c r="B47" s="96" t="s">
        <v>151</v>
      </c>
      <c r="C47" s="97">
        <f t="shared" si="1"/>
        <v>7185054.4000000004</v>
      </c>
      <c r="D47" s="98">
        <f>费用表【邓姐发】!W46</f>
        <v>0</v>
      </c>
      <c r="E47" s="98">
        <f>SUM(费用表【邓姐发】!C46:V46)+费用表【邓姐发】!AE46+费用表【邓姐发】!AG46+费用表【邓姐发】!AN46+G47</f>
        <v>5404147.6900000004</v>
      </c>
      <c r="F47" s="98">
        <f>费用表【邓姐发】!AA46+费用表【邓姐发】!AB46+费用表【邓姐发】!AC46+费用表【邓姐发】!AF46</f>
        <v>1694750.4800000002</v>
      </c>
      <c r="G47" s="98">
        <f>费用表【邓姐发】!AW46</f>
        <v>0</v>
      </c>
      <c r="H47" s="97">
        <f t="shared" si="2"/>
        <v>29173.769999999997</v>
      </c>
      <c r="I47" s="98">
        <f>费用表【邓姐发】!AX46</f>
        <v>0</v>
      </c>
      <c r="J47" s="98">
        <f>费用表【邓姐发】!AV46</f>
        <v>3604.27</v>
      </c>
      <c r="K47" s="98">
        <f>费用表【邓姐发】!AJ46</f>
        <v>25569.499999999996</v>
      </c>
      <c r="L47" s="97">
        <f t="shared" si="3"/>
        <v>40801.160000000003</v>
      </c>
      <c r="M47" s="98">
        <f>费用表【邓姐发】!AH46</f>
        <v>17594.88</v>
      </c>
      <c r="N47" s="98">
        <f>费用表【邓姐发】!AI46</f>
        <v>8981.67</v>
      </c>
      <c r="O47" s="98">
        <f>费用表【邓姐发】!AY46</f>
        <v>2398.25</v>
      </c>
      <c r="P47" s="98">
        <f>费用表【邓姐发】!AM46</f>
        <v>11826.359999999999</v>
      </c>
      <c r="Q47" s="97">
        <f t="shared" si="4"/>
        <v>16181.3</v>
      </c>
      <c r="R47" s="98">
        <f>费用表【邓姐发】!AL46</f>
        <v>4009.21</v>
      </c>
      <c r="S47" s="98">
        <f>费用表【邓姐发】!AK46</f>
        <v>12172.09</v>
      </c>
      <c r="T47" s="98">
        <f>费用表【邓姐发】!AG46</f>
        <v>203008.44</v>
      </c>
      <c r="U47" s="97">
        <f t="shared" si="0"/>
        <v>0</v>
      </c>
      <c r="V47" s="98">
        <f>费用表【邓姐发】!AO46</f>
        <v>0</v>
      </c>
      <c r="W47" s="98">
        <f>费用表【邓姐发】!AP46</f>
        <v>0</v>
      </c>
      <c r="X47" s="98">
        <f>费用表【邓姐发】!AQ46</f>
        <v>0</v>
      </c>
      <c r="Y47" s="98">
        <f>费用表【邓姐发】!AR46</f>
        <v>0</v>
      </c>
      <c r="Z47" s="98">
        <f>费用表【邓姐发】!AS46</f>
        <v>0</v>
      </c>
      <c r="AA47" s="98">
        <f>费用表【邓姐发】!AT46</f>
        <v>0</v>
      </c>
      <c r="AB47" s="98">
        <f>费用表【邓姐发】!AN46</f>
        <v>0</v>
      </c>
      <c r="AC47" s="98">
        <f>费用表【邓姐发】!AE46</f>
        <v>0</v>
      </c>
    </row>
    <row r="48" spans="1:29">
      <c r="A48" s="362"/>
      <c r="B48" s="96" t="s">
        <v>152</v>
      </c>
      <c r="C48" s="97">
        <f t="shared" si="1"/>
        <v>4703240.7999999989</v>
      </c>
      <c r="D48" s="98">
        <f>费用表【邓姐发】!W47</f>
        <v>0</v>
      </c>
      <c r="E48" s="98">
        <f>SUM(费用表【邓姐发】!C47:V47)+费用表【邓姐发】!AE47+费用表【邓姐发】!AG47+费用表【邓姐发】!AN47+G48</f>
        <v>4395218.1899999995</v>
      </c>
      <c r="F48" s="98">
        <f>费用表【邓姐发】!AA47+费用表【邓姐发】!AB47+费用表【邓姐发】!AC47+费用表【邓姐发】!AF47</f>
        <v>252213.06</v>
      </c>
      <c r="G48" s="98">
        <f>费用表【邓姐发】!AW47</f>
        <v>0</v>
      </c>
      <c r="H48" s="97">
        <f t="shared" si="2"/>
        <v>0</v>
      </c>
      <c r="I48" s="98">
        <f>费用表【邓姐发】!AX47</f>
        <v>0</v>
      </c>
      <c r="J48" s="98">
        <f>费用表【邓姐发】!AV47</f>
        <v>0</v>
      </c>
      <c r="K48" s="98">
        <f>费用表【邓姐发】!AJ47</f>
        <v>0</v>
      </c>
      <c r="L48" s="97">
        <f t="shared" si="3"/>
        <v>55809.55</v>
      </c>
      <c r="M48" s="98">
        <f>费用表【邓姐发】!AH47</f>
        <v>55809.55</v>
      </c>
      <c r="N48" s="98">
        <f>费用表【邓姐发】!AI47</f>
        <v>0</v>
      </c>
      <c r="O48" s="98">
        <f>费用表【邓姐发】!AY47</f>
        <v>0</v>
      </c>
      <c r="P48" s="98">
        <f>费用表【邓姐发】!AM47</f>
        <v>0</v>
      </c>
      <c r="Q48" s="97">
        <f t="shared" si="4"/>
        <v>0</v>
      </c>
      <c r="R48" s="98">
        <f>费用表【邓姐发】!AL47</f>
        <v>0</v>
      </c>
      <c r="S48" s="98">
        <f>费用表【邓姐发】!AK47</f>
        <v>0</v>
      </c>
      <c r="T48" s="98">
        <f>费用表【邓姐发】!AG47</f>
        <v>0</v>
      </c>
      <c r="U48" s="97">
        <f t="shared" si="0"/>
        <v>0</v>
      </c>
      <c r="V48" s="98">
        <f>费用表【邓姐发】!AO47</f>
        <v>0</v>
      </c>
      <c r="W48" s="98">
        <f>费用表【邓姐发】!AP47</f>
        <v>0</v>
      </c>
      <c r="X48" s="98">
        <f>费用表【邓姐发】!AQ47</f>
        <v>0</v>
      </c>
      <c r="Y48" s="98">
        <f>费用表【邓姐发】!AR47</f>
        <v>0</v>
      </c>
      <c r="Z48" s="98">
        <f>费用表【邓姐发】!AS47</f>
        <v>0</v>
      </c>
      <c r="AA48" s="98">
        <f>费用表【邓姐发】!AT47</f>
        <v>0</v>
      </c>
      <c r="AB48" s="98">
        <f>费用表【邓姐发】!AN47</f>
        <v>0</v>
      </c>
      <c r="AC48" s="98">
        <f>费用表【邓姐发】!AE47</f>
        <v>3144.7000000000003</v>
      </c>
    </row>
    <row r="49" spans="1:29">
      <c r="A49" s="362"/>
      <c r="B49" s="96" t="s">
        <v>153</v>
      </c>
      <c r="C49" s="97">
        <f t="shared" si="1"/>
        <v>3020437.3899999997</v>
      </c>
      <c r="D49" s="98">
        <f>费用表【邓姐发】!W48</f>
        <v>0</v>
      </c>
      <c r="E49" s="98">
        <f>SUM(费用表【邓姐发】!C48:V48)+费用表【邓姐发】!AE48+费用表【邓姐发】!AG48+费用表【邓姐发】!AN48+G49</f>
        <v>998670.15</v>
      </c>
      <c r="F49" s="98">
        <f>费用表【邓姐发】!AA48+费用表【邓姐发】!AB48+费用表【邓姐发】!AC48+费用表【邓姐发】!AF48</f>
        <v>1918868.2</v>
      </c>
      <c r="G49" s="98">
        <f>费用表【邓姐发】!AW48</f>
        <v>5139.25</v>
      </c>
      <c r="H49" s="97">
        <f t="shared" si="2"/>
        <v>26496.760000000002</v>
      </c>
      <c r="I49" s="98">
        <f>费用表【邓姐发】!AX48</f>
        <v>0</v>
      </c>
      <c r="J49" s="98">
        <f>费用表【邓姐发】!AV48</f>
        <v>16168.760000000002</v>
      </c>
      <c r="K49" s="98">
        <f>费用表【邓姐发】!AJ48</f>
        <v>10328.000000000002</v>
      </c>
      <c r="L49" s="97">
        <f t="shared" si="3"/>
        <v>47905.279999999999</v>
      </c>
      <c r="M49" s="98">
        <f>费用表【邓姐发】!AH48</f>
        <v>10881.340000000002</v>
      </c>
      <c r="N49" s="98">
        <f>费用表【邓姐发】!AI48</f>
        <v>12888.880000000001</v>
      </c>
      <c r="O49" s="98">
        <f>费用表【邓姐发】!AY48</f>
        <v>13807.070000000002</v>
      </c>
      <c r="P49" s="98">
        <f>费用表【邓姐发】!AM48</f>
        <v>10327.990000000002</v>
      </c>
      <c r="Q49" s="97">
        <f t="shared" si="4"/>
        <v>20656.000000000004</v>
      </c>
      <c r="R49" s="98">
        <f>费用表【邓姐发】!AL48</f>
        <v>10328.000000000002</v>
      </c>
      <c r="S49" s="98">
        <f>费用表【邓姐发】!AK48</f>
        <v>10328.000000000002</v>
      </c>
      <c r="T49" s="98">
        <f>费用表【邓姐发】!AG48</f>
        <v>41467.03</v>
      </c>
      <c r="U49" s="97">
        <f t="shared" si="0"/>
        <v>7841</v>
      </c>
      <c r="V49" s="98">
        <f>费用表【邓姐发】!AO48</f>
        <v>783.34999999999991</v>
      </c>
      <c r="W49" s="98">
        <f>费用表【邓姐发】!AP48</f>
        <v>7057.65</v>
      </c>
      <c r="X49" s="98">
        <f>费用表【邓姐发】!AQ48</f>
        <v>0</v>
      </c>
      <c r="Y49" s="98">
        <f>费用表【邓姐发】!AR48</f>
        <v>0</v>
      </c>
      <c r="Z49" s="98">
        <f>费用表【邓姐发】!AS48</f>
        <v>0</v>
      </c>
      <c r="AA49" s="98">
        <f>费用表【邓姐发】!AT48</f>
        <v>0</v>
      </c>
      <c r="AB49" s="98">
        <f>费用表【邓姐发】!AN48</f>
        <v>0</v>
      </c>
      <c r="AC49" s="98">
        <f>费用表【邓姐发】!AE48</f>
        <v>0</v>
      </c>
    </row>
    <row r="50" spans="1:29">
      <c r="A50" s="362"/>
      <c r="B50" s="96" t="s">
        <v>154</v>
      </c>
      <c r="C50" s="97">
        <f t="shared" si="1"/>
        <v>315736.03000000003</v>
      </c>
      <c r="D50" s="98">
        <f>费用表【邓姐发】!W49</f>
        <v>0</v>
      </c>
      <c r="E50" s="98">
        <f>SUM(费用表【邓姐发】!C49:V49)+费用表【邓姐发】!AE49+费用表【邓姐发】!AG49+费用表【邓姐发】!AN49+G50</f>
        <v>63679.25</v>
      </c>
      <c r="F50" s="98">
        <f>费用表【邓姐发】!AA49+费用表【邓姐发】!AB49+费用表【邓姐发】!AC49+费用表【邓姐发】!AF49</f>
        <v>96716.98000000001</v>
      </c>
      <c r="G50" s="98">
        <f>费用表【邓姐发】!AW49</f>
        <v>0</v>
      </c>
      <c r="H50" s="97">
        <f t="shared" si="2"/>
        <v>0</v>
      </c>
      <c r="I50" s="98">
        <f>费用表【邓姐发】!AX49</f>
        <v>0</v>
      </c>
      <c r="J50" s="98">
        <f>费用表【邓姐发】!AV49</f>
        <v>0</v>
      </c>
      <c r="K50" s="98">
        <f>费用表【邓姐发】!AJ49</f>
        <v>0</v>
      </c>
      <c r="L50" s="97">
        <f t="shared" si="3"/>
        <v>0</v>
      </c>
      <c r="M50" s="98">
        <f>费用表【邓姐发】!AH49</f>
        <v>0</v>
      </c>
      <c r="N50" s="98">
        <f>费用表【邓姐发】!AI49</f>
        <v>0</v>
      </c>
      <c r="O50" s="98">
        <f>费用表【邓姐发】!AY49</f>
        <v>0</v>
      </c>
      <c r="P50" s="98">
        <f>费用表【邓姐发】!AM49</f>
        <v>0</v>
      </c>
      <c r="Q50" s="97">
        <f t="shared" si="4"/>
        <v>155339.79999999999</v>
      </c>
      <c r="R50" s="98">
        <f>费用表【邓姐发】!AL49</f>
        <v>0</v>
      </c>
      <c r="S50" s="98">
        <f>费用表【邓姐发】!AK49</f>
        <v>155339.79999999999</v>
      </c>
      <c r="T50" s="98">
        <f>费用表【邓姐发】!AG49</f>
        <v>0</v>
      </c>
      <c r="U50" s="97">
        <f t="shared" si="0"/>
        <v>0</v>
      </c>
      <c r="V50" s="98">
        <f>费用表【邓姐发】!AO49</f>
        <v>0</v>
      </c>
      <c r="W50" s="98">
        <f>费用表【邓姐发】!AP49</f>
        <v>0</v>
      </c>
      <c r="X50" s="98">
        <f>费用表【邓姐发】!AQ49</f>
        <v>0</v>
      </c>
      <c r="Y50" s="98">
        <f>费用表【邓姐发】!AR49</f>
        <v>0</v>
      </c>
      <c r="Z50" s="98">
        <f>费用表【邓姐发】!AS49</f>
        <v>0</v>
      </c>
      <c r="AA50" s="98">
        <f>费用表【邓姐发】!AT49</f>
        <v>0</v>
      </c>
      <c r="AB50" s="98">
        <f>费用表【邓姐发】!AN49</f>
        <v>0</v>
      </c>
      <c r="AC50" s="98">
        <f>费用表【邓姐发】!AE49</f>
        <v>0</v>
      </c>
    </row>
    <row r="51" spans="1:29">
      <c r="A51" s="363"/>
      <c r="B51" s="101" t="s">
        <v>117</v>
      </c>
      <c r="C51" s="97">
        <f t="shared" si="1"/>
        <v>46977181.13000001</v>
      </c>
      <c r="D51" s="98">
        <f>费用表【邓姐发】!W50</f>
        <v>0</v>
      </c>
      <c r="E51" s="98">
        <f>SUM(费用表【邓姐发】!C50:V50)+费用表【邓姐发】!AE50+费用表【邓姐发】!AG50+费用表【邓姐发】!AN50+G51</f>
        <v>23750152.589999996</v>
      </c>
      <c r="F51" s="98">
        <f>费用表【邓姐发】!AA50+费用表【邓姐发】!AB50+费用表【邓姐发】!AC50+费用表【邓姐发】!AF50</f>
        <v>20951530.220000003</v>
      </c>
      <c r="G51" s="98">
        <f>费用表【邓姐发】!AW50</f>
        <v>8557.4699999999993</v>
      </c>
      <c r="H51" s="97">
        <f t="shared" si="2"/>
        <v>216965.5</v>
      </c>
      <c r="I51" s="98">
        <f>费用表【邓姐发】!AX50</f>
        <v>17892.36</v>
      </c>
      <c r="J51" s="98">
        <f>费用表【邓姐发】!AV50</f>
        <v>115153.73</v>
      </c>
      <c r="K51" s="98">
        <f>费用表【邓姐发】!AJ50</f>
        <v>83919.41</v>
      </c>
      <c r="L51" s="97">
        <f t="shared" si="3"/>
        <v>1168680.3899999999</v>
      </c>
      <c r="M51" s="98">
        <f>费用表【邓姐发】!AH50</f>
        <v>157983.77999999997</v>
      </c>
      <c r="N51" s="98">
        <f>费用表【邓姐发】!AI50</f>
        <v>854468.50999999989</v>
      </c>
      <c r="O51" s="98">
        <f>费用表【邓姐发】!AY50</f>
        <v>66717.740000000005</v>
      </c>
      <c r="P51" s="98">
        <f>费用表【邓姐发】!AM50</f>
        <v>89510.36</v>
      </c>
      <c r="Q51" s="97">
        <f t="shared" si="4"/>
        <v>360888.08999999997</v>
      </c>
      <c r="R51" s="98">
        <f>费用表【邓姐发】!AL50</f>
        <v>48330.939999999995</v>
      </c>
      <c r="S51" s="98">
        <f>费用表【邓姐发】!AK50</f>
        <v>312557.14999999997</v>
      </c>
      <c r="T51" s="98">
        <f>费用表【邓姐发】!AG50</f>
        <v>8804866.1099999994</v>
      </c>
      <c r="U51" s="97">
        <f t="shared" si="0"/>
        <v>528964.34</v>
      </c>
      <c r="V51" s="98">
        <f>费用表【邓姐发】!AO50</f>
        <v>314835.19</v>
      </c>
      <c r="W51" s="98">
        <f>费用表【邓姐发】!AP50</f>
        <v>200429.71</v>
      </c>
      <c r="X51" s="98">
        <f>费用表【邓姐发】!AQ50</f>
        <v>3844.7900000000004</v>
      </c>
      <c r="Y51" s="98">
        <f>费用表【邓姐发】!AR50</f>
        <v>1772.11</v>
      </c>
      <c r="Z51" s="98">
        <f>费用表【邓姐发】!AS50</f>
        <v>6779.18</v>
      </c>
      <c r="AA51" s="98">
        <f>费用表【邓姐发】!AT50</f>
        <v>1303.3600000000001</v>
      </c>
      <c r="AB51" s="98">
        <f>费用表【邓姐发】!AN50</f>
        <v>581034.54</v>
      </c>
      <c r="AC51" s="98">
        <f>费用表【邓姐发】!AE50</f>
        <v>175663.97999999998</v>
      </c>
    </row>
    <row r="52" spans="1:29" ht="14.25" thickBot="1">
      <c r="A52" s="102"/>
      <c r="B52" s="103" t="s">
        <v>2</v>
      </c>
      <c r="C52" s="97">
        <f t="shared" si="1"/>
        <v>272820388.31</v>
      </c>
      <c r="D52" s="97">
        <f>D14+D20+D34+D51</f>
        <v>15212.99</v>
      </c>
      <c r="E52" s="97">
        <f>E14+E20+E34+E51</f>
        <v>99404256.50999999</v>
      </c>
      <c r="F52" s="97">
        <f t="shared" ref="F52:AC52" si="5">F14+F20+F34+F51</f>
        <v>139225036.64000002</v>
      </c>
      <c r="G52" s="97">
        <f t="shared" si="5"/>
        <v>2269945.9300000002</v>
      </c>
      <c r="H52" s="97">
        <f t="shared" si="5"/>
        <v>202255.09999999974</v>
      </c>
      <c r="I52" s="97">
        <f t="shared" si="5"/>
        <v>-4164317.1400000006</v>
      </c>
      <c r="J52" s="97">
        <f t="shared" si="5"/>
        <v>1236162.96</v>
      </c>
      <c r="K52" s="97">
        <f t="shared" si="5"/>
        <v>3130409.2800000003</v>
      </c>
      <c r="L52" s="97">
        <f t="shared" si="5"/>
        <v>7022918.9699999997</v>
      </c>
      <c r="M52" s="97">
        <f t="shared" si="5"/>
        <v>1586554.6600000001</v>
      </c>
      <c r="N52" s="97">
        <f t="shared" si="5"/>
        <v>2397552.44</v>
      </c>
      <c r="O52" s="97">
        <f t="shared" si="5"/>
        <v>2370490.4000000004</v>
      </c>
      <c r="P52" s="97">
        <f t="shared" si="5"/>
        <v>668321.47</v>
      </c>
      <c r="Q52" s="97">
        <f t="shared" si="5"/>
        <v>2064411.9999999995</v>
      </c>
      <c r="R52" s="97">
        <f t="shared" si="5"/>
        <v>137931.27999999959</v>
      </c>
      <c r="S52" s="97">
        <f t="shared" si="5"/>
        <v>1926480.7200000002</v>
      </c>
      <c r="T52" s="97">
        <f t="shared" si="5"/>
        <v>10145571.109999999</v>
      </c>
      <c r="U52" s="97">
        <f t="shared" si="5"/>
        <v>24886296.100000001</v>
      </c>
      <c r="V52" s="97">
        <f t="shared" si="5"/>
        <v>10260961.339999998</v>
      </c>
      <c r="W52" s="97">
        <f t="shared" si="5"/>
        <v>5884751.7200000007</v>
      </c>
      <c r="X52" s="97">
        <f t="shared" si="5"/>
        <v>4518586.1399999997</v>
      </c>
      <c r="Y52" s="97">
        <f t="shared" si="5"/>
        <v>1478612.25</v>
      </c>
      <c r="Z52" s="97">
        <f t="shared" si="5"/>
        <v>1912404.0399999998</v>
      </c>
      <c r="AA52" s="97">
        <f t="shared" si="5"/>
        <v>830980.61</v>
      </c>
      <c r="AB52" s="97">
        <f t="shared" si="5"/>
        <v>4342496.53</v>
      </c>
      <c r="AC52" s="97">
        <f t="shared" si="5"/>
        <v>4981658.33</v>
      </c>
    </row>
    <row r="53" spans="1:29">
      <c r="A53" s="93"/>
      <c r="B53" s="94" t="s">
        <v>57</v>
      </c>
      <c r="C53" s="98">
        <f>C52-利润考核表结果表!B19</f>
        <v>0</v>
      </c>
      <c r="D53" s="98">
        <f>D52-利润考核表结果表!C19</f>
        <v>0</v>
      </c>
      <c r="E53" s="98">
        <f>E52-利润考核表结果表!D19</f>
        <v>0</v>
      </c>
      <c r="F53" s="98">
        <f>F52-利润考核表结果表!E19</f>
        <v>0</v>
      </c>
      <c r="G53" s="98">
        <f>G52-利润考核表结果表!F19</f>
        <v>0</v>
      </c>
      <c r="H53" s="98">
        <f>H52-利润考核表结果表!G19</f>
        <v>0</v>
      </c>
      <c r="I53" s="98">
        <f>I52-利润考核表结果表!H19</f>
        <v>0</v>
      </c>
      <c r="J53" s="98">
        <f>J52-利润考核表结果表!I19</f>
        <v>0</v>
      </c>
      <c r="K53" s="98">
        <f>K52-利润考核表结果表!J19</f>
        <v>0</v>
      </c>
      <c r="L53" s="98">
        <f>L52-利润考核表结果表!K19</f>
        <v>0</v>
      </c>
      <c r="M53" s="98">
        <f>M52-利润考核表结果表!L19</f>
        <v>0</v>
      </c>
      <c r="N53" s="98">
        <f>N52-利润考核表结果表!M19</f>
        <v>0</v>
      </c>
      <c r="O53" s="98">
        <f>O52-利润考核表结果表!N19</f>
        <v>0</v>
      </c>
      <c r="P53" s="98">
        <f>P52-利润考核表结果表!O19</f>
        <v>0</v>
      </c>
      <c r="Q53" s="98">
        <f>Q52-利润考核表结果表!P19</f>
        <v>0</v>
      </c>
      <c r="R53" s="98">
        <f>R52-利润考核表结果表!Q19</f>
        <v>-4.0745362639427185E-10</v>
      </c>
      <c r="S53" s="98">
        <f>S52-利润考核表结果表!R19</f>
        <v>0</v>
      </c>
      <c r="T53" s="98">
        <f>T52-利润考核表结果表!S19</f>
        <v>0</v>
      </c>
      <c r="U53" s="98">
        <f>U52-利润考核表结果表!T19</f>
        <v>0</v>
      </c>
      <c r="V53" s="98">
        <f>V52-利润考核表结果表!U19</f>
        <v>0</v>
      </c>
      <c r="W53" s="98">
        <f>W52-利润考核表结果表!V19</f>
        <v>0</v>
      </c>
      <c r="X53" s="98">
        <f>X52-利润考核表结果表!W19</f>
        <v>0</v>
      </c>
      <c r="Y53" s="98">
        <f>Y52-利润考核表结果表!X19</f>
        <v>0</v>
      </c>
      <c r="Z53" s="98">
        <f>Z52-利润考核表结果表!Y19</f>
        <v>0</v>
      </c>
      <c r="AA53" s="98">
        <f>AA52-利润考核表结果表!Z19</f>
        <v>0</v>
      </c>
      <c r="AB53" s="98">
        <f>AB52-利润考核表结果表!AA19</f>
        <v>0</v>
      </c>
      <c r="AC53" s="98">
        <f>AC52-利润考核表结果表!AB19</f>
        <v>0</v>
      </c>
    </row>
    <row r="54" spans="1:29" ht="14.25" thickBot="1">
      <c r="B54" s="104" t="s">
        <v>155</v>
      </c>
      <c r="E54" s="86">
        <f>SUM(费用表【邓姐发】!C53:V53)+费用表【邓姐发】!AE53+费用表【邓姐发】!AG53+费用表【邓姐发】!AN53</f>
        <v>0</v>
      </c>
    </row>
    <row r="55" spans="1:29">
      <c r="A55" s="93" t="s">
        <v>103</v>
      </c>
      <c r="B55" s="94" t="s">
        <v>104</v>
      </c>
      <c r="C55" s="105" t="str">
        <f>C3</f>
        <v>合计</v>
      </c>
      <c r="D55" s="105" t="str">
        <f t="shared" ref="D55:AC55" si="6">D3</f>
        <v>其他</v>
      </c>
      <c r="E55" s="105" t="s">
        <v>4</v>
      </c>
      <c r="F55" s="105" t="str">
        <f t="shared" si="6"/>
        <v>经纪业务</v>
      </c>
      <c r="G55" s="105" t="str">
        <f t="shared" si="6"/>
        <v>资产管理部</v>
      </c>
      <c r="H55" s="105" t="str">
        <f t="shared" si="6"/>
        <v>权益投资小计</v>
      </c>
      <c r="I55" s="105" t="str">
        <f t="shared" si="6"/>
        <v>权益产品投资部</v>
      </c>
      <c r="J55" s="105" t="str">
        <f t="shared" si="6"/>
        <v>量化产品投资部</v>
      </c>
      <c r="K55" s="105" t="str">
        <f t="shared" si="6"/>
        <v>证券投资部</v>
      </c>
      <c r="L55" s="105" t="str">
        <f t="shared" si="6"/>
        <v>固收投资小计</v>
      </c>
      <c r="M55" s="105" t="str">
        <f t="shared" si="6"/>
        <v>固定收益投资部</v>
      </c>
      <c r="N55" s="105" t="str">
        <f t="shared" si="6"/>
        <v>固定收益市场部</v>
      </c>
      <c r="O55" s="105" t="str">
        <f t="shared" si="6"/>
        <v>固收产品投资部</v>
      </c>
      <c r="P55" s="105" t="str">
        <f t="shared" si="6"/>
        <v>投顾业务部</v>
      </c>
      <c r="Q55" s="105" t="str">
        <f t="shared" si="6"/>
        <v>深分投资小计</v>
      </c>
      <c r="R55" s="105" t="str">
        <f t="shared" si="6"/>
        <v>做市业务部</v>
      </c>
      <c r="S55" s="105" t="str">
        <f t="shared" si="6"/>
        <v>金融衍生品部</v>
      </c>
      <c r="T55" s="105" t="str">
        <f t="shared" si="6"/>
        <v>深圳管理总部</v>
      </c>
      <c r="U55" s="105" t="str">
        <f t="shared" si="6"/>
        <v>投资银行合计</v>
      </c>
      <c r="V55" s="105" t="str">
        <f t="shared" si="6"/>
        <v>投资银行一部</v>
      </c>
      <c r="W55" s="105" t="str">
        <f t="shared" si="6"/>
        <v>投资银行二部</v>
      </c>
      <c r="X55" s="105" t="str">
        <f t="shared" si="6"/>
        <v>投资银行三部</v>
      </c>
      <c r="Y55" s="105" t="str">
        <f t="shared" si="6"/>
        <v>投资银行四部</v>
      </c>
      <c r="Z55" s="105" t="str">
        <f t="shared" si="6"/>
        <v>投资银行北京一部</v>
      </c>
      <c r="AA55" s="105" t="str">
        <f t="shared" si="6"/>
        <v>投资银行北京二部</v>
      </c>
      <c r="AB55" s="105" t="str">
        <f t="shared" si="6"/>
        <v>投资银行管理部</v>
      </c>
      <c r="AC55" s="105" t="str">
        <f t="shared" si="6"/>
        <v>运营支持部</v>
      </c>
    </row>
    <row r="56" spans="1:29" ht="13.5" customHeight="1">
      <c r="A56" s="355" t="s">
        <v>106</v>
      </c>
      <c r="B56" s="75" t="s">
        <v>107</v>
      </c>
      <c r="C56" s="97">
        <f>D56+E56+F56+H56+L56+Q56+U56</f>
        <v>0</v>
      </c>
      <c r="D56" s="106"/>
      <c r="E56" s="106">
        <f>INDEX('用友贴出原始数据-费用表'!$A$5:$AL$271,MATCH($B56&amp;"调整额",'用友贴出原始数据-费用表'!$A$6:$A$348,0)+1,MATCH($E$55,'用友贴出原始数据-费用表'!$B$5:$AL$5,0)+1)+G56+T56+AB56+AC56</f>
        <v>0</v>
      </c>
      <c r="F56" s="106">
        <f>INDEX('用友贴出原始数据-费用表'!$A$5:$AL$271,MATCH($B56&amp;"调整额",'用友贴出原始数据-费用表'!$A$6:$A$348,0)+1,MATCH($F$55,'用友贴出原始数据-费用表'!$B$5:$AL$5,0)+1)+INDEX('用友贴出原始数据-费用表'!$A$5:$AL$271,MATCH($B56&amp;"调整额",'用友贴出原始数据-费用表'!$A$6:$A$348,0)+1,MATCH("广东分公司",'用友贴出原始数据-费用表'!$B$5:$AL$5,0)+1)</f>
        <v>0</v>
      </c>
      <c r="G56" s="106">
        <f>INDEX('用友贴出原始数据-费用表'!$A$5:$AL$271,MATCH($B56&amp;"调整额",'用友贴出原始数据-费用表'!$A$6:$A$348,0)+1,MATCH($G$55,'用友贴出原始数据-费用表'!$B$5:$AL$5,0)+1)</f>
        <v>0</v>
      </c>
      <c r="H56" s="106">
        <f>SUM(I56:K56)</f>
        <v>0</v>
      </c>
      <c r="I56" s="106">
        <f>INDEX('用友贴出原始数据-费用表'!$A$5:$AL$271,MATCH($B56&amp;"调整额",'用友贴出原始数据-费用表'!$A$6:$A$348,0)+1,MATCH($I$55,'用友贴出原始数据-费用表'!$B$5:$AL$5,0)+1)</f>
        <v>0</v>
      </c>
      <c r="J56" s="106">
        <f>INDEX('用友贴出原始数据-费用表'!$A$5:$AL$271,MATCH($B56&amp;"调整额",'用友贴出原始数据-费用表'!$A$6:$A$348,0)+1,MATCH($J$55,'用友贴出原始数据-费用表'!$B$5:$AL$5,0)+1)</f>
        <v>0</v>
      </c>
      <c r="K56" s="106">
        <f>INDEX('用友贴出原始数据-费用表'!$A$5:$AL$271,MATCH($B56&amp;"调整额",'用友贴出原始数据-费用表'!$A$6:$A$348,0)+1,MATCH($K$55,'用友贴出原始数据-费用表'!$B$5:$AL$5,0)+1)</f>
        <v>0</v>
      </c>
      <c r="L56" s="106">
        <f>SUM(M56:P56)</f>
        <v>0</v>
      </c>
      <c r="M56" s="106">
        <f>INDEX('用友贴出原始数据-费用表'!$A$5:$AL$271,MATCH($B56&amp;"调整额",'用友贴出原始数据-费用表'!$A$6:$A$348,0)+1,MATCH($M$55,'用友贴出原始数据-费用表'!$B$5:$AL$5,0)+1)</f>
        <v>0</v>
      </c>
      <c r="N56" s="106">
        <f>INDEX('用友贴出原始数据-费用表'!$A$5:$AL$271,MATCH($B56&amp;"调整额",'用友贴出原始数据-费用表'!$A$6:$A$348,0)+1,MATCH($N$55,'用友贴出原始数据-费用表'!$B$5:$AL$5,0)+1)</f>
        <v>0</v>
      </c>
      <c r="O56" s="106">
        <f>INDEX('用友贴出原始数据-费用表'!$A$5:$AL$271,MATCH($B56&amp;"调整额",'用友贴出原始数据-费用表'!$A$6:$A$348,0)+1,MATCH($O$55,'用友贴出原始数据-费用表'!$B$5:$AL$5,0)+1)</f>
        <v>0</v>
      </c>
      <c r="P56" s="106">
        <f>INDEX('用友贴出原始数据-费用表'!$A$5:$AL$271,MATCH($B56&amp;"调整额",'用友贴出原始数据-费用表'!$A$6:$A$348,0)+1,MATCH($P$55,'用友贴出原始数据-费用表'!$B$5:$AL$5,0)+1)</f>
        <v>0</v>
      </c>
      <c r="Q56" s="106">
        <f>R56+S56</f>
        <v>0</v>
      </c>
      <c r="R56" s="106">
        <f>INDEX('用友贴出原始数据-费用表'!$A$5:$AL$271,MATCH($B56&amp;"调整额",'用友贴出原始数据-费用表'!$A$6:$A$348,0)+1,MATCH($R$55,'用友贴出原始数据-费用表'!$B$5:$AL$5,0)+1)</f>
        <v>0</v>
      </c>
      <c r="S56" s="106">
        <f>INDEX('用友贴出原始数据-费用表'!$A$5:$AL$271,MATCH($B56&amp;"调整额",'用友贴出原始数据-费用表'!$A$6:$A$348,0)+1,MATCH($S$55,'用友贴出原始数据-费用表'!$B$5:$AL$5,0)+1)</f>
        <v>0</v>
      </c>
      <c r="T56" s="106">
        <f>INDEX('用友贴出原始数据-费用表'!$A$5:$AL$271,MATCH($B56&amp;"调整额",'用友贴出原始数据-费用表'!$A$6:$A$348,0)+1,MATCH($T$55,'用友贴出原始数据-费用表'!$B$5:$AL$5,0)+1)</f>
        <v>0</v>
      </c>
      <c r="U56" s="106">
        <f>V56+W56+X56+Y56+Z56+AA56</f>
        <v>0</v>
      </c>
      <c r="V56" s="106">
        <f>INDEX('用友贴出原始数据-费用表'!$A$5:$AL$271,MATCH($B56&amp;"调整额",'用友贴出原始数据-费用表'!$A$6:$A$348,0)+1,MATCH($V$55,'用友贴出原始数据-费用表'!$B$5:$AL$5,0)+1)</f>
        <v>0</v>
      </c>
      <c r="W56" s="106">
        <f>INDEX('用友贴出原始数据-费用表'!$A$5:$AL$271,MATCH($B56&amp;"调整额",'用友贴出原始数据-费用表'!$A$6:$A$348,0)+1,MATCH($W$55,'用友贴出原始数据-费用表'!$B$5:$AL$5,0)+1)</f>
        <v>0</v>
      </c>
      <c r="X56" s="106">
        <f>INDEX('用友贴出原始数据-费用表'!$A$5:$AL$271,MATCH($B56&amp;"调整额",'用友贴出原始数据-费用表'!$A$6:$A$348,0)+1,MATCH($X$55,'用友贴出原始数据-费用表'!$B$5:$AL$5,0)+1)</f>
        <v>0</v>
      </c>
      <c r="Y56" s="106">
        <f>INDEX('用友贴出原始数据-费用表'!$A$5:$AL$271,MATCH($B56&amp;"调整额",'用友贴出原始数据-费用表'!$A$6:$A$348,0)+1,MATCH($Y$55,'用友贴出原始数据-费用表'!$B$5:$AL$5,0)+1)</f>
        <v>0</v>
      </c>
      <c r="Z56" s="106">
        <f>INDEX('用友贴出原始数据-费用表'!$A$5:$AL$271,MATCH($B56&amp;"调整额",'用友贴出原始数据-费用表'!$A$6:$A$348,0)+1,MATCH($Z$55,'用友贴出原始数据-费用表'!$B$5:$AL$5,0)+1)</f>
        <v>0</v>
      </c>
      <c r="AA56" s="106">
        <f>INDEX('用友贴出原始数据-费用表'!$A$5:$AL$271,MATCH($B56&amp;"调整额",'用友贴出原始数据-费用表'!$A$6:$A$348,0)+1,MATCH($AA$55,'用友贴出原始数据-费用表'!$B$5:$AL$5,0)+1)</f>
        <v>0</v>
      </c>
      <c r="AB56" s="106">
        <f>INDEX('用友贴出原始数据-费用表'!$A$5:$AL$271,MATCH($B56&amp;"调整额",'用友贴出原始数据-费用表'!$A$6:$A$348,0)+1,MATCH($AB$55,'用友贴出原始数据-费用表'!$B$5:$AL$5,0)+1)</f>
        <v>0</v>
      </c>
      <c r="AC56" s="106">
        <f>INDEX('用友贴出原始数据-费用表'!$A$5:$AL$271,MATCH($B56&amp;"调整额",'用友贴出原始数据-费用表'!$A$6:$A$348,0)+1,MATCH($AC$55,'用友贴出原始数据-费用表'!$B$5:$AL$5,0)+1)</f>
        <v>0</v>
      </c>
    </row>
    <row r="57" spans="1:29">
      <c r="A57" s="356"/>
      <c r="B57" s="75" t="s">
        <v>108</v>
      </c>
      <c r="C57" s="107">
        <f t="shared" ref="C57:C102" si="7">D57+E57+F57+H57+L57+Q57+U57</f>
        <v>0</v>
      </c>
      <c r="D57" s="106"/>
      <c r="E57" s="106">
        <f>INDEX('用友贴出原始数据-费用表'!$A$5:$AL$271,MATCH($B57&amp;"调整额",'用友贴出原始数据-费用表'!$A$6:$A$348,0)+1,MATCH($E$55,'用友贴出原始数据-费用表'!$B$5:$AL$5,0)+1)+G57+T57+AB57+AC57</f>
        <v>0</v>
      </c>
      <c r="F57" s="106">
        <f>INDEX('用友贴出原始数据-费用表'!$A$5:$AL$271,MATCH($B57&amp;"调整额",'用友贴出原始数据-费用表'!$A$6:$A$348,0)+1,MATCH($F$55,'用友贴出原始数据-费用表'!$B$5:$AL$5,0)+1)</f>
        <v>0</v>
      </c>
      <c r="G57" s="106">
        <f>INDEX('用友贴出原始数据-费用表'!$A$5:$AL$271,MATCH($B57&amp;"调整额",'用友贴出原始数据-费用表'!$A$6:$A$348,0)+1,MATCH($G$55,'用友贴出原始数据-费用表'!$B$5:$AL$5,0)+1)</f>
        <v>0</v>
      </c>
      <c r="H57" s="106">
        <f t="shared" ref="H57:H102" si="8">SUM(I57:K57)</f>
        <v>0</v>
      </c>
      <c r="I57" s="106">
        <f>INDEX('用友贴出原始数据-费用表'!$A$5:$AL$271,MATCH($B57&amp;"调整额",'用友贴出原始数据-费用表'!$A$6:$A$348,0)+1,MATCH($I$55,'用友贴出原始数据-费用表'!$B$5:$AL$5,0)+1)</f>
        <v>0</v>
      </c>
      <c r="J57" s="106">
        <f>INDEX('用友贴出原始数据-费用表'!$A$5:$AL$271,MATCH($B57&amp;"调整额",'用友贴出原始数据-费用表'!$A$6:$A$348,0)+1,MATCH($J$55,'用友贴出原始数据-费用表'!$B$5:$AL$5,0)+1)</f>
        <v>0</v>
      </c>
      <c r="K57" s="106">
        <f>INDEX('用友贴出原始数据-费用表'!$A$5:$AL$271,MATCH($B57&amp;"调整额",'用友贴出原始数据-费用表'!$A$6:$A$348,0)+1,MATCH($K$55,'用友贴出原始数据-费用表'!$B$5:$AL$5,0)+1)</f>
        <v>0</v>
      </c>
      <c r="L57" s="106">
        <f t="shared" ref="L57:L102" si="9">SUM(M57:P57)</f>
        <v>0</v>
      </c>
      <c r="M57" s="106">
        <f>INDEX('用友贴出原始数据-费用表'!$A$5:$AL$271,MATCH($B57&amp;"调整额",'用友贴出原始数据-费用表'!$A$6:$A$348,0)+1,MATCH($M$55,'用友贴出原始数据-费用表'!$B$5:$AL$5,0)+1)</f>
        <v>0</v>
      </c>
      <c r="N57" s="106">
        <f>INDEX('用友贴出原始数据-费用表'!$A$5:$AL$271,MATCH($B57&amp;"调整额",'用友贴出原始数据-费用表'!$A$6:$A$348,0)+1,MATCH($N$55,'用友贴出原始数据-费用表'!$B$5:$AL$5,0)+1)</f>
        <v>0</v>
      </c>
      <c r="O57" s="106">
        <f>INDEX('用友贴出原始数据-费用表'!$A$5:$AL$271,MATCH($B57&amp;"调整额",'用友贴出原始数据-费用表'!$A$6:$A$348,0)+1,MATCH($O$55,'用友贴出原始数据-费用表'!$B$5:$AL$5,0)+1)</f>
        <v>0</v>
      </c>
      <c r="P57" s="106">
        <f>INDEX('用友贴出原始数据-费用表'!$A$5:$AL$271,MATCH($B57&amp;"调整额",'用友贴出原始数据-费用表'!$A$6:$A$348,0)+1,MATCH($P$55,'用友贴出原始数据-费用表'!$B$5:$AL$5,0)+1)</f>
        <v>0</v>
      </c>
      <c r="Q57" s="106">
        <f t="shared" ref="Q57:Q102" si="10">R57+S57</f>
        <v>0</v>
      </c>
      <c r="R57" s="106">
        <f>INDEX('用友贴出原始数据-费用表'!$A$5:$AL$271,MATCH($B57&amp;"调整额",'用友贴出原始数据-费用表'!$A$6:$A$348,0)+1,MATCH($R$55,'用友贴出原始数据-费用表'!$B$5:$AL$5,0)+1)</f>
        <v>0</v>
      </c>
      <c r="S57" s="106">
        <f>INDEX('用友贴出原始数据-费用表'!$A$5:$AL$271,MATCH($B57&amp;"调整额",'用友贴出原始数据-费用表'!$A$6:$A$348,0)+1,MATCH($S$55,'用友贴出原始数据-费用表'!$B$5:$AL$5,0)+1)</f>
        <v>0</v>
      </c>
      <c r="T57" s="106">
        <f>INDEX('用友贴出原始数据-费用表'!$A$5:$AL$271,MATCH($B57&amp;"调整额",'用友贴出原始数据-费用表'!$A$6:$A$348,0)+1,MATCH($T$55,'用友贴出原始数据-费用表'!$B$5:$AL$5,0)+1)</f>
        <v>0</v>
      </c>
      <c r="U57" s="106">
        <f t="shared" ref="U57:U104" si="11">V57+W57+X57+Y57+Z57+AA57</f>
        <v>0</v>
      </c>
      <c r="V57" s="106">
        <f>INDEX('用友贴出原始数据-费用表'!$A$5:$AL$271,MATCH($B57&amp;"调整额",'用友贴出原始数据-费用表'!$A$6:$A$348,0)+1,MATCH($V$55,'用友贴出原始数据-费用表'!$B$5:$AL$5,0)+1)</f>
        <v>0</v>
      </c>
      <c r="W57" s="106">
        <f>INDEX('用友贴出原始数据-费用表'!$A$5:$AL$271,MATCH($B57&amp;"调整额",'用友贴出原始数据-费用表'!$A$6:$A$348,0)+1,MATCH($W$55,'用友贴出原始数据-费用表'!$B$5:$AL$5,0)+1)</f>
        <v>0</v>
      </c>
      <c r="X57" s="106">
        <f>INDEX('用友贴出原始数据-费用表'!$A$5:$AL$271,MATCH($B57&amp;"调整额",'用友贴出原始数据-费用表'!$A$6:$A$348,0)+1,MATCH($X$55,'用友贴出原始数据-费用表'!$B$5:$AL$5,0)+1)</f>
        <v>0</v>
      </c>
      <c r="Y57" s="106">
        <f>INDEX('用友贴出原始数据-费用表'!$A$5:$AL$271,MATCH($B57&amp;"调整额",'用友贴出原始数据-费用表'!$A$6:$A$348,0)+1,MATCH($Y$55,'用友贴出原始数据-费用表'!$B$5:$AL$5,0)+1)</f>
        <v>0</v>
      </c>
      <c r="Z57" s="106">
        <f>INDEX('用友贴出原始数据-费用表'!$A$5:$AL$271,MATCH($B57&amp;"调整额",'用友贴出原始数据-费用表'!$A$6:$A$348,0)+1,MATCH($Z$55,'用友贴出原始数据-费用表'!$B$5:$AL$5,0)+1)</f>
        <v>0</v>
      </c>
      <c r="AA57" s="106">
        <f>INDEX('用友贴出原始数据-费用表'!$A$5:$AL$271,MATCH($B57&amp;"调整额",'用友贴出原始数据-费用表'!$A$6:$A$348,0)+1,MATCH($AA$55,'用友贴出原始数据-费用表'!$B$5:$AL$5,0)+1)</f>
        <v>0</v>
      </c>
      <c r="AB57" s="106">
        <f>INDEX('用友贴出原始数据-费用表'!$A$5:$AL$271,MATCH($B57&amp;"调整额",'用友贴出原始数据-费用表'!$A$6:$A$348,0)+1,MATCH($AB$55,'用友贴出原始数据-费用表'!$B$5:$AL$5,0)+1)</f>
        <v>0</v>
      </c>
      <c r="AC57" s="106">
        <f>INDEX('用友贴出原始数据-费用表'!$A$5:$AL$271,MATCH($B57&amp;"调整额",'用友贴出原始数据-费用表'!$A$6:$A$348,0)+1,MATCH($AC$55,'用友贴出原始数据-费用表'!$B$5:$AL$5,0)+1)</f>
        <v>0</v>
      </c>
    </row>
    <row r="58" spans="1:29">
      <c r="A58" s="356"/>
      <c r="B58" s="75" t="s">
        <v>109</v>
      </c>
      <c r="C58" s="107">
        <f t="shared" si="7"/>
        <v>0</v>
      </c>
      <c r="D58" s="106"/>
      <c r="E58" s="106">
        <f>INDEX('用友贴出原始数据-费用表'!$A$5:$AL$271,MATCH($B58&amp;"调整额",'用友贴出原始数据-费用表'!$A$6:$A$348,0)+1,MATCH($E$55,'用友贴出原始数据-费用表'!$B$5:$AL$5,0)+1)+G58+T58+AB58+AC58</f>
        <v>0</v>
      </c>
      <c r="F58" s="106">
        <f>INDEX('用友贴出原始数据-费用表'!$A$5:$AL$271,MATCH($B58&amp;"调整额",'用友贴出原始数据-费用表'!$A$6:$A$348,0)+1,MATCH($F$55,'用友贴出原始数据-费用表'!$B$5:$AL$5,0)+1)</f>
        <v>0</v>
      </c>
      <c r="G58" s="106">
        <f>INDEX('用友贴出原始数据-费用表'!$A$5:$AL$271,MATCH($B58&amp;"调整额",'用友贴出原始数据-费用表'!$A$6:$A$348,0)+1,MATCH($G$55,'用友贴出原始数据-费用表'!$B$5:$AL$5,0)+1)</f>
        <v>0</v>
      </c>
      <c r="H58" s="106">
        <f t="shared" si="8"/>
        <v>0</v>
      </c>
      <c r="I58" s="106">
        <f>INDEX('用友贴出原始数据-费用表'!$A$5:$AL$271,MATCH($B58&amp;"调整额",'用友贴出原始数据-费用表'!$A$6:$A$348,0)+1,MATCH($I$55,'用友贴出原始数据-费用表'!$B$5:$AL$5,0)+1)</f>
        <v>0</v>
      </c>
      <c r="J58" s="106">
        <f>INDEX('用友贴出原始数据-费用表'!$A$5:$AL$271,MATCH($B58&amp;"调整额",'用友贴出原始数据-费用表'!$A$6:$A$348,0)+1,MATCH($J$55,'用友贴出原始数据-费用表'!$B$5:$AL$5,0)+1)</f>
        <v>0</v>
      </c>
      <c r="K58" s="106">
        <f>INDEX('用友贴出原始数据-费用表'!$A$5:$AL$271,MATCH($B58&amp;"调整额",'用友贴出原始数据-费用表'!$A$6:$A$348,0)+1,MATCH($K$55,'用友贴出原始数据-费用表'!$B$5:$AL$5,0)+1)</f>
        <v>0</v>
      </c>
      <c r="L58" s="106">
        <f t="shared" si="9"/>
        <v>0</v>
      </c>
      <c r="M58" s="106">
        <f>INDEX('用友贴出原始数据-费用表'!$A$5:$AL$271,MATCH($B58&amp;"调整额",'用友贴出原始数据-费用表'!$A$6:$A$348,0)+1,MATCH($M$55,'用友贴出原始数据-费用表'!$B$5:$AL$5,0)+1)</f>
        <v>0</v>
      </c>
      <c r="N58" s="106">
        <f>INDEX('用友贴出原始数据-费用表'!$A$5:$AL$271,MATCH($B58&amp;"调整额",'用友贴出原始数据-费用表'!$A$6:$A$348,0)+1,MATCH($N$55,'用友贴出原始数据-费用表'!$B$5:$AL$5,0)+1)</f>
        <v>0</v>
      </c>
      <c r="O58" s="106">
        <f>INDEX('用友贴出原始数据-费用表'!$A$5:$AL$271,MATCH($B58&amp;"调整额",'用友贴出原始数据-费用表'!$A$6:$A$348,0)+1,MATCH($O$55,'用友贴出原始数据-费用表'!$B$5:$AL$5,0)+1)</f>
        <v>0</v>
      </c>
      <c r="P58" s="106">
        <f>INDEX('用友贴出原始数据-费用表'!$A$5:$AL$271,MATCH($B58&amp;"调整额",'用友贴出原始数据-费用表'!$A$6:$A$348,0)+1,MATCH($P$55,'用友贴出原始数据-费用表'!$B$5:$AL$5,0)+1)</f>
        <v>0</v>
      </c>
      <c r="Q58" s="106">
        <f t="shared" si="10"/>
        <v>0</v>
      </c>
      <c r="R58" s="106">
        <f>INDEX('用友贴出原始数据-费用表'!$A$5:$AL$271,MATCH($B58&amp;"调整额",'用友贴出原始数据-费用表'!$A$6:$A$348,0)+1,MATCH($R$55,'用友贴出原始数据-费用表'!$B$5:$AL$5,0)+1)</f>
        <v>0</v>
      </c>
      <c r="S58" s="106">
        <f>INDEX('用友贴出原始数据-费用表'!$A$5:$AL$271,MATCH($B58&amp;"调整额",'用友贴出原始数据-费用表'!$A$6:$A$348,0)+1,MATCH($S$55,'用友贴出原始数据-费用表'!$B$5:$AL$5,0)+1)</f>
        <v>0</v>
      </c>
      <c r="T58" s="106">
        <f>INDEX('用友贴出原始数据-费用表'!$A$5:$AL$271,MATCH($B58&amp;"调整额",'用友贴出原始数据-费用表'!$A$6:$A$348,0)+1,MATCH($T$55,'用友贴出原始数据-费用表'!$B$5:$AL$5,0)+1)</f>
        <v>0</v>
      </c>
      <c r="U58" s="106">
        <f t="shared" si="11"/>
        <v>0</v>
      </c>
      <c r="V58" s="106">
        <f>INDEX('用友贴出原始数据-费用表'!$A$5:$AL$271,MATCH($B58&amp;"调整额",'用友贴出原始数据-费用表'!$A$6:$A$348,0)+1,MATCH($V$55,'用友贴出原始数据-费用表'!$B$5:$AL$5,0)+1)</f>
        <v>0</v>
      </c>
      <c r="W58" s="106">
        <f>INDEX('用友贴出原始数据-费用表'!$A$5:$AL$271,MATCH($B58&amp;"调整额",'用友贴出原始数据-费用表'!$A$6:$A$348,0)+1,MATCH($W$55,'用友贴出原始数据-费用表'!$B$5:$AL$5,0)+1)</f>
        <v>0</v>
      </c>
      <c r="X58" s="106">
        <f>INDEX('用友贴出原始数据-费用表'!$A$5:$AL$271,MATCH($B58&amp;"调整额",'用友贴出原始数据-费用表'!$A$6:$A$348,0)+1,MATCH($X$55,'用友贴出原始数据-费用表'!$B$5:$AL$5,0)+1)</f>
        <v>0</v>
      </c>
      <c r="Y58" s="106">
        <f>INDEX('用友贴出原始数据-费用表'!$A$5:$AL$271,MATCH($B58&amp;"调整额",'用友贴出原始数据-费用表'!$A$6:$A$348,0)+1,MATCH($Y$55,'用友贴出原始数据-费用表'!$B$5:$AL$5,0)+1)</f>
        <v>0</v>
      </c>
      <c r="Z58" s="106">
        <f>INDEX('用友贴出原始数据-费用表'!$A$5:$AL$271,MATCH($B58&amp;"调整额",'用友贴出原始数据-费用表'!$A$6:$A$348,0)+1,MATCH($Z$55,'用友贴出原始数据-费用表'!$B$5:$AL$5,0)+1)</f>
        <v>0</v>
      </c>
      <c r="AA58" s="106">
        <f>INDEX('用友贴出原始数据-费用表'!$A$5:$AL$271,MATCH($B58&amp;"调整额",'用友贴出原始数据-费用表'!$A$6:$A$348,0)+1,MATCH($AA$55,'用友贴出原始数据-费用表'!$B$5:$AL$5,0)+1)</f>
        <v>0</v>
      </c>
      <c r="AB58" s="106">
        <f>INDEX('用友贴出原始数据-费用表'!$A$5:$AL$271,MATCH($B58&amp;"调整额",'用友贴出原始数据-费用表'!$A$6:$A$348,0)+1,MATCH($AB$55,'用友贴出原始数据-费用表'!$B$5:$AL$5,0)+1)</f>
        <v>0</v>
      </c>
      <c r="AC58" s="106">
        <f>INDEX('用友贴出原始数据-费用表'!$A$5:$AL$271,MATCH($B58&amp;"调整额",'用友贴出原始数据-费用表'!$A$6:$A$348,0)+1,MATCH($AC$55,'用友贴出原始数据-费用表'!$B$5:$AL$5,0)+1)</f>
        <v>0</v>
      </c>
    </row>
    <row r="59" spans="1:29">
      <c r="A59" s="356"/>
      <c r="B59" s="75" t="s">
        <v>110</v>
      </c>
      <c r="C59" s="107">
        <f t="shared" si="7"/>
        <v>0</v>
      </c>
      <c r="D59" s="106"/>
      <c r="E59" s="106">
        <f>INDEX('用友贴出原始数据-费用表'!$A$5:$AL$271,MATCH($B59&amp;"调整额",'用友贴出原始数据-费用表'!$A$6:$A$348,0)+1,MATCH($E$55,'用友贴出原始数据-费用表'!$B$5:$AL$5,0)+1)+G59+T59+AB59+AC59</f>
        <v>0</v>
      </c>
      <c r="F59" s="106">
        <f>INDEX('用友贴出原始数据-费用表'!$A$5:$AL$271,MATCH($B59&amp;"调整额",'用友贴出原始数据-费用表'!$A$6:$A$348,0)+1,MATCH($F$55,'用友贴出原始数据-费用表'!$B$5:$AL$5,0)+1)</f>
        <v>0</v>
      </c>
      <c r="G59" s="106">
        <f>INDEX('用友贴出原始数据-费用表'!$A$5:$AL$271,MATCH($B59&amp;"调整额",'用友贴出原始数据-费用表'!$A$6:$A$348,0)+1,MATCH($G$55,'用友贴出原始数据-费用表'!$B$5:$AL$5,0)+1)</f>
        <v>0</v>
      </c>
      <c r="H59" s="106">
        <f t="shared" si="8"/>
        <v>0</v>
      </c>
      <c r="I59" s="106">
        <f>INDEX('用友贴出原始数据-费用表'!$A$5:$AL$271,MATCH($B59&amp;"调整额",'用友贴出原始数据-费用表'!$A$6:$A$348,0)+1,MATCH($I$55,'用友贴出原始数据-费用表'!$B$5:$AL$5,0)+1)</f>
        <v>0</v>
      </c>
      <c r="J59" s="106">
        <f>INDEX('用友贴出原始数据-费用表'!$A$5:$AL$271,MATCH($B59&amp;"调整额",'用友贴出原始数据-费用表'!$A$6:$A$348,0)+1,MATCH($J$55,'用友贴出原始数据-费用表'!$B$5:$AL$5,0)+1)</f>
        <v>0</v>
      </c>
      <c r="K59" s="106">
        <f>INDEX('用友贴出原始数据-费用表'!$A$5:$AL$271,MATCH($B59&amp;"调整额",'用友贴出原始数据-费用表'!$A$6:$A$348,0)+1,MATCH($K$55,'用友贴出原始数据-费用表'!$B$5:$AL$5,0)+1)</f>
        <v>0</v>
      </c>
      <c r="L59" s="106">
        <f t="shared" si="9"/>
        <v>0</v>
      </c>
      <c r="M59" s="106">
        <f>INDEX('用友贴出原始数据-费用表'!$A$5:$AL$271,MATCH($B59&amp;"调整额",'用友贴出原始数据-费用表'!$A$6:$A$348,0)+1,MATCH($M$55,'用友贴出原始数据-费用表'!$B$5:$AL$5,0)+1)</f>
        <v>0</v>
      </c>
      <c r="N59" s="106">
        <f>INDEX('用友贴出原始数据-费用表'!$A$5:$AL$271,MATCH($B59&amp;"调整额",'用友贴出原始数据-费用表'!$A$6:$A$348,0)+1,MATCH($N$55,'用友贴出原始数据-费用表'!$B$5:$AL$5,0)+1)</f>
        <v>0</v>
      </c>
      <c r="O59" s="106">
        <f>INDEX('用友贴出原始数据-费用表'!$A$5:$AL$271,MATCH($B59&amp;"调整额",'用友贴出原始数据-费用表'!$A$6:$A$348,0)+1,MATCH($O$55,'用友贴出原始数据-费用表'!$B$5:$AL$5,0)+1)</f>
        <v>0</v>
      </c>
      <c r="P59" s="106">
        <f>INDEX('用友贴出原始数据-费用表'!$A$5:$AL$271,MATCH($B59&amp;"调整额",'用友贴出原始数据-费用表'!$A$6:$A$348,0)+1,MATCH($P$55,'用友贴出原始数据-费用表'!$B$5:$AL$5,0)+1)</f>
        <v>0</v>
      </c>
      <c r="Q59" s="106">
        <f t="shared" si="10"/>
        <v>0</v>
      </c>
      <c r="R59" s="106">
        <f>INDEX('用友贴出原始数据-费用表'!$A$5:$AL$271,MATCH($B59&amp;"调整额",'用友贴出原始数据-费用表'!$A$6:$A$348,0)+1,MATCH($R$55,'用友贴出原始数据-费用表'!$B$5:$AL$5,0)+1)</f>
        <v>0</v>
      </c>
      <c r="S59" s="106">
        <f>INDEX('用友贴出原始数据-费用表'!$A$5:$AL$271,MATCH($B59&amp;"调整额",'用友贴出原始数据-费用表'!$A$6:$A$348,0)+1,MATCH($S$55,'用友贴出原始数据-费用表'!$B$5:$AL$5,0)+1)</f>
        <v>0</v>
      </c>
      <c r="T59" s="106">
        <f>INDEX('用友贴出原始数据-费用表'!$A$5:$AL$271,MATCH($B59&amp;"调整额",'用友贴出原始数据-费用表'!$A$6:$A$348,0)+1,MATCH($T$55,'用友贴出原始数据-费用表'!$B$5:$AL$5,0)+1)</f>
        <v>0</v>
      </c>
      <c r="U59" s="106">
        <f t="shared" si="11"/>
        <v>0</v>
      </c>
      <c r="V59" s="106">
        <f>INDEX('用友贴出原始数据-费用表'!$A$5:$AL$271,MATCH($B59&amp;"调整额",'用友贴出原始数据-费用表'!$A$6:$A$348,0)+1,MATCH($V$55,'用友贴出原始数据-费用表'!$B$5:$AL$5,0)+1)</f>
        <v>0</v>
      </c>
      <c r="W59" s="106">
        <f>INDEX('用友贴出原始数据-费用表'!$A$5:$AL$271,MATCH($B59&amp;"调整额",'用友贴出原始数据-费用表'!$A$6:$A$348,0)+1,MATCH($W$55,'用友贴出原始数据-费用表'!$B$5:$AL$5,0)+1)</f>
        <v>0</v>
      </c>
      <c r="X59" s="106">
        <f>INDEX('用友贴出原始数据-费用表'!$A$5:$AL$271,MATCH($B59&amp;"调整额",'用友贴出原始数据-费用表'!$A$6:$A$348,0)+1,MATCH($X$55,'用友贴出原始数据-费用表'!$B$5:$AL$5,0)+1)</f>
        <v>0</v>
      </c>
      <c r="Y59" s="106">
        <f>INDEX('用友贴出原始数据-费用表'!$A$5:$AL$271,MATCH($B59&amp;"调整额",'用友贴出原始数据-费用表'!$A$6:$A$348,0)+1,MATCH($Y$55,'用友贴出原始数据-费用表'!$B$5:$AL$5,0)+1)</f>
        <v>0</v>
      </c>
      <c r="Z59" s="106">
        <f>INDEX('用友贴出原始数据-费用表'!$A$5:$AL$271,MATCH($B59&amp;"调整额",'用友贴出原始数据-费用表'!$A$6:$A$348,0)+1,MATCH($Z$55,'用友贴出原始数据-费用表'!$B$5:$AL$5,0)+1)</f>
        <v>0</v>
      </c>
      <c r="AA59" s="106">
        <f>INDEX('用友贴出原始数据-费用表'!$A$5:$AL$271,MATCH($B59&amp;"调整额",'用友贴出原始数据-费用表'!$A$6:$A$348,0)+1,MATCH($AA$55,'用友贴出原始数据-费用表'!$B$5:$AL$5,0)+1)</f>
        <v>0</v>
      </c>
      <c r="AB59" s="106">
        <f>INDEX('用友贴出原始数据-费用表'!$A$5:$AL$271,MATCH($B59&amp;"调整额",'用友贴出原始数据-费用表'!$A$6:$A$348,0)+1,MATCH($AB$55,'用友贴出原始数据-费用表'!$B$5:$AL$5,0)+1)</f>
        <v>0</v>
      </c>
      <c r="AC59" s="106">
        <f>INDEX('用友贴出原始数据-费用表'!$A$5:$AL$271,MATCH($B59&amp;"调整额",'用友贴出原始数据-费用表'!$A$6:$A$348,0)+1,MATCH($AC$55,'用友贴出原始数据-费用表'!$B$5:$AL$5,0)+1)</f>
        <v>0</v>
      </c>
    </row>
    <row r="60" spans="1:29">
      <c r="A60" s="356"/>
      <c r="B60" s="75" t="s">
        <v>111</v>
      </c>
      <c r="C60" s="107">
        <f>D60+E60+F60+H60+L60+Q60+U60</f>
        <v>0</v>
      </c>
      <c r="D60" s="106"/>
      <c r="E60" s="106">
        <f>INDEX('用友贴出原始数据-费用表'!$A$5:$AL$271,MATCH($B60&amp;"调整额",'用友贴出原始数据-费用表'!$A$6:$A$348,0)+1,MATCH($E$55,'用友贴出原始数据-费用表'!$B$5:$AL$5,0)+1)+G60+T60+AB60+AC60</f>
        <v>0</v>
      </c>
      <c r="F60" s="106">
        <f>INDEX('用友贴出原始数据-费用表'!$A$5:$AL$271,MATCH($B60&amp;"调整额",'用友贴出原始数据-费用表'!$A$6:$A$348,0)+1,MATCH($F$55,'用友贴出原始数据-费用表'!$B$5:$AL$5,0)+1)</f>
        <v>0</v>
      </c>
      <c r="G60" s="106">
        <f>INDEX('用友贴出原始数据-费用表'!$A$5:$AL$271,MATCH($B60&amp;"调整额",'用友贴出原始数据-费用表'!$A$6:$A$348,0)+1,MATCH($G$55,'用友贴出原始数据-费用表'!$B$5:$AL$5,0)+1)</f>
        <v>0</v>
      </c>
      <c r="H60" s="106">
        <f t="shared" si="8"/>
        <v>0</v>
      </c>
      <c r="I60" s="106">
        <f>INDEX('用友贴出原始数据-费用表'!$A$5:$AL$271,MATCH($B60&amp;"调整额",'用友贴出原始数据-费用表'!$A$6:$A$348,0)+1,MATCH($I$55,'用友贴出原始数据-费用表'!$B$5:$AL$5,0)+1)</f>
        <v>0</v>
      </c>
      <c r="J60" s="106">
        <f>INDEX('用友贴出原始数据-费用表'!$A$5:$AL$271,MATCH($B60&amp;"调整额",'用友贴出原始数据-费用表'!$A$6:$A$348,0)+1,MATCH($J$55,'用友贴出原始数据-费用表'!$B$5:$AL$5,0)+1)</f>
        <v>0</v>
      </c>
      <c r="K60" s="106">
        <f>INDEX('用友贴出原始数据-费用表'!$A$5:$AL$271,MATCH($B60&amp;"调整额",'用友贴出原始数据-费用表'!$A$6:$A$348,0)+1,MATCH($K$55,'用友贴出原始数据-费用表'!$B$5:$AL$5,0)+1)</f>
        <v>0</v>
      </c>
      <c r="L60" s="106">
        <f t="shared" si="9"/>
        <v>0</v>
      </c>
      <c r="M60" s="106">
        <f>INDEX('用友贴出原始数据-费用表'!$A$5:$AL$271,MATCH($B60&amp;"调整额",'用友贴出原始数据-费用表'!$A$6:$A$348,0)+1,MATCH($M$55,'用友贴出原始数据-费用表'!$B$5:$AL$5,0)+1)</f>
        <v>0</v>
      </c>
      <c r="N60" s="106">
        <f>INDEX('用友贴出原始数据-费用表'!$A$5:$AL$271,MATCH($B60&amp;"调整额",'用友贴出原始数据-费用表'!$A$6:$A$348,0)+1,MATCH($N$55,'用友贴出原始数据-费用表'!$B$5:$AL$5,0)+1)</f>
        <v>0</v>
      </c>
      <c r="O60" s="106">
        <f>INDEX('用友贴出原始数据-费用表'!$A$5:$AL$271,MATCH($B60&amp;"调整额",'用友贴出原始数据-费用表'!$A$6:$A$348,0)+1,MATCH($O$55,'用友贴出原始数据-费用表'!$B$5:$AL$5,0)+1)</f>
        <v>0</v>
      </c>
      <c r="P60" s="106">
        <f>INDEX('用友贴出原始数据-费用表'!$A$5:$AL$271,MATCH($B60&amp;"调整额",'用友贴出原始数据-费用表'!$A$6:$A$348,0)+1,MATCH($P$55,'用友贴出原始数据-费用表'!$B$5:$AL$5,0)+1)</f>
        <v>0</v>
      </c>
      <c r="Q60" s="106">
        <f t="shared" si="10"/>
        <v>0</v>
      </c>
      <c r="R60" s="106">
        <f>INDEX('用友贴出原始数据-费用表'!$A$5:$AL$271,MATCH($B60&amp;"调整额",'用友贴出原始数据-费用表'!$A$6:$A$348,0)+1,MATCH($R$55,'用友贴出原始数据-费用表'!$B$5:$AL$5,0)+1)</f>
        <v>0</v>
      </c>
      <c r="S60" s="106">
        <f>INDEX('用友贴出原始数据-费用表'!$A$5:$AL$271,MATCH($B60&amp;"调整额",'用友贴出原始数据-费用表'!$A$6:$A$348,0)+1,MATCH($S$55,'用友贴出原始数据-费用表'!$B$5:$AL$5,0)+1)</f>
        <v>0</v>
      </c>
      <c r="T60" s="106">
        <f>INDEX('用友贴出原始数据-费用表'!$A$5:$AL$271,MATCH($B60&amp;"调整额",'用友贴出原始数据-费用表'!$A$6:$A$348,0)+1,MATCH($T$55,'用友贴出原始数据-费用表'!$B$5:$AL$5,0)+1)</f>
        <v>0</v>
      </c>
      <c r="U60" s="106">
        <f t="shared" si="11"/>
        <v>0</v>
      </c>
      <c r="V60" s="106">
        <f>INDEX('用友贴出原始数据-费用表'!$A$5:$AL$271,MATCH($B60&amp;"调整额",'用友贴出原始数据-费用表'!$A$6:$A$348,0)+1,MATCH($V$55,'用友贴出原始数据-费用表'!$B$5:$AL$5,0)+1)</f>
        <v>0</v>
      </c>
      <c r="W60" s="106">
        <f>INDEX('用友贴出原始数据-费用表'!$A$5:$AL$271,MATCH($B60&amp;"调整额",'用友贴出原始数据-费用表'!$A$6:$A$348,0)+1,MATCH($W$55,'用友贴出原始数据-费用表'!$B$5:$AL$5,0)+1)</f>
        <v>0</v>
      </c>
      <c r="X60" s="106">
        <f>INDEX('用友贴出原始数据-费用表'!$A$5:$AL$271,MATCH($B60&amp;"调整额",'用友贴出原始数据-费用表'!$A$6:$A$348,0)+1,MATCH($X$55,'用友贴出原始数据-费用表'!$B$5:$AL$5,0)+1)</f>
        <v>0</v>
      </c>
      <c r="Y60" s="106">
        <f>INDEX('用友贴出原始数据-费用表'!$A$5:$AL$271,MATCH($B60&amp;"调整额",'用友贴出原始数据-费用表'!$A$6:$A$348,0)+1,MATCH($Y$55,'用友贴出原始数据-费用表'!$B$5:$AL$5,0)+1)</f>
        <v>0</v>
      </c>
      <c r="Z60" s="106">
        <f>INDEX('用友贴出原始数据-费用表'!$A$5:$AL$271,MATCH($B60&amp;"调整额",'用友贴出原始数据-费用表'!$A$6:$A$348,0)+1,MATCH($Z$55,'用友贴出原始数据-费用表'!$B$5:$AL$5,0)+1)</f>
        <v>0</v>
      </c>
      <c r="AA60" s="106">
        <f>INDEX('用友贴出原始数据-费用表'!$A$5:$AL$271,MATCH($B60&amp;"调整额",'用友贴出原始数据-费用表'!$A$6:$A$348,0)+1,MATCH($AA$55,'用友贴出原始数据-费用表'!$B$5:$AL$5,0)+1)</f>
        <v>0</v>
      </c>
      <c r="AB60" s="106">
        <f>INDEX('用友贴出原始数据-费用表'!$A$5:$AL$271,MATCH($B60&amp;"调整额",'用友贴出原始数据-费用表'!$A$6:$A$348,0)+1,MATCH($AB$55,'用友贴出原始数据-费用表'!$B$5:$AL$5,0)+1)</f>
        <v>0</v>
      </c>
      <c r="AC60" s="106">
        <f>INDEX('用友贴出原始数据-费用表'!$A$5:$AL$271,MATCH($B60&amp;"调整额",'用友贴出原始数据-费用表'!$A$6:$A$348,0)+1,MATCH($AC$55,'用友贴出原始数据-费用表'!$B$5:$AL$5,0)+1)</f>
        <v>0</v>
      </c>
    </row>
    <row r="61" spans="1:29">
      <c r="A61" s="356"/>
      <c r="B61" s="75" t="s">
        <v>112</v>
      </c>
      <c r="C61" s="107">
        <f t="shared" si="7"/>
        <v>0</v>
      </c>
      <c r="D61" s="106"/>
      <c r="E61" s="106">
        <f>INDEX('用友贴出原始数据-费用表'!$A$5:$AL$271,MATCH($B61&amp;"调整额",'用友贴出原始数据-费用表'!$A$6:$A$348,0)+1,MATCH($E$55,'用友贴出原始数据-费用表'!$B$5:$AL$5,0)+1)+G61+T61+AB61+AC61</f>
        <v>0</v>
      </c>
      <c r="F61" s="106">
        <f>INDEX('用友贴出原始数据-费用表'!$A$5:$AL$271,MATCH($B61&amp;"调整额",'用友贴出原始数据-费用表'!$A$6:$A$348,0)+1,MATCH($F$55,'用友贴出原始数据-费用表'!$B$5:$AL$5,0)+1)</f>
        <v>0</v>
      </c>
      <c r="G61" s="106">
        <f>INDEX('用友贴出原始数据-费用表'!$A$5:$AL$271,MATCH($B61&amp;"调整额",'用友贴出原始数据-费用表'!$A$6:$A$348,0)+1,MATCH($G$55,'用友贴出原始数据-费用表'!$B$5:$AL$5,0)+1)</f>
        <v>0</v>
      </c>
      <c r="H61" s="106">
        <f t="shared" si="8"/>
        <v>0</v>
      </c>
      <c r="I61" s="106">
        <f>INDEX('用友贴出原始数据-费用表'!$A$5:$AL$271,MATCH($B61&amp;"调整额",'用友贴出原始数据-费用表'!$A$6:$A$348,0)+1,MATCH($I$55,'用友贴出原始数据-费用表'!$B$5:$AL$5,0)+1)</f>
        <v>0</v>
      </c>
      <c r="J61" s="106">
        <f>INDEX('用友贴出原始数据-费用表'!$A$5:$AL$271,MATCH($B61&amp;"调整额",'用友贴出原始数据-费用表'!$A$6:$A$348,0)+1,MATCH($J$55,'用友贴出原始数据-费用表'!$B$5:$AL$5,0)+1)</f>
        <v>0</v>
      </c>
      <c r="K61" s="106">
        <f>INDEX('用友贴出原始数据-费用表'!$A$5:$AL$271,MATCH($B61&amp;"调整额",'用友贴出原始数据-费用表'!$A$6:$A$348,0)+1,MATCH($K$55,'用友贴出原始数据-费用表'!$B$5:$AL$5,0)+1)</f>
        <v>0</v>
      </c>
      <c r="L61" s="106">
        <f t="shared" si="9"/>
        <v>0</v>
      </c>
      <c r="M61" s="106">
        <f>INDEX('用友贴出原始数据-费用表'!$A$5:$AL$271,MATCH($B61&amp;"调整额",'用友贴出原始数据-费用表'!$A$6:$A$348,0)+1,MATCH($M$55,'用友贴出原始数据-费用表'!$B$5:$AL$5,0)+1)</f>
        <v>0</v>
      </c>
      <c r="N61" s="106">
        <f>INDEX('用友贴出原始数据-费用表'!$A$5:$AL$271,MATCH($B61&amp;"调整额",'用友贴出原始数据-费用表'!$A$6:$A$348,0)+1,MATCH($N$55,'用友贴出原始数据-费用表'!$B$5:$AL$5,0)+1)</f>
        <v>0</v>
      </c>
      <c r="O61" s="106">
        <f>INDEX('用友贴出原始数据-费用表'!$A$5:$AL$271,MATCH($B61&amp;"调整额",'用友贴出原始数据-费用表'!$A$6:$A$348,0)+1,MATCH($O$55,'用友贴出原始数据-费用表'!$B$5:$AL$5,0)+1)</f>
        <v>0</v>
      </c>
      <c r="P61" s="106">
        <f>INDEX('用友贴出原始数据-费用表'!$A$5:$AL$271,MATCH($B61&amp;"调整额",'用友贴出原始数据-费用表'!$A$6:$A$348,0)+1,MATCH($P$55,'用友贴出原始数据-费用表'!$B$5:$AL$5,0)+1)</f>
        <v>0</v>
      </c>
      <c r="Q61" s="106">
        <f t="shared" si="10"/>
        <v>0</v>
      </c>
      <c r="R61" s="106">
        <f>INDEX('用友贴出原始数据-费用表'!$A$5:$AL$271,MATCH($B61&amp;"调整额",'用友贴出原始数据-费用表'!$A$6:$A$348,0)+1,MATCH($R$55,'用友贴出原始数据-费用表'!$B$5:$AL$5,0)+1)</f>
        <v>0</v>
      </c>
      <c r="S61" s="106">
        <f>INDEX('用友贴出原始数据-费用表'!$A$5:$AL$271,MATCH($B61&amp;"调整额",'用友贴出原始数据-费用表'!$A$6:$A$348,0)+1,MATCH($S$55,'用友贴出原始数据-费用表'!$B$5:$AL$5,0)+1)</f>
        <v>0</v>
      </c>
      <c r="T61" s="106">
        <f>INDEX('用友贴出原始数据-费用表'!$A$5:$AL$271,MATCH($B61&amp;"调整额",'用友贴出原始数据-费用表'!$A$6:$A$348,0)+1,MATCH($T$55,'用友贴出原始数据-费用表'!$B$5:$AL$5,0)+1)</f>
        <v>0</v>
      </c>
      <c r="U61" s="106">
        <f t="shared" si="11"/>
        <v>0</v>
      </c>
      <c r="V61" s="106">
        <f>INDEX('用友贴出原始数据-费用表'!$A$5:$AL$271,MATCH($B61&amp;"调整额",'用友贴出原始数据-费用表'!$A$6:$A$348,0)+1,MATCH($V$55,'用友贴出原始数据-费用表'!$B$5:$AL$5,0)+1)</f>
        <v>0</v>
      </c>
      <c r="W61" s="106">
        <f>INDEX('用友贴出原始数据-费用表'!$A$5:$AL$271,MATCH($B61&amp;"调整额",'用友贴出原始数据-费用表'!$A$6:$A$348,0)+1,MATCH($W$55,'用友贴出原始数据-费用表'!$B$5:$AL$5,0)+1)</f>
        <v>0</v>
      </c>
      <c r="X61" s="106">
        <f>INDEX('用友贴出原始数据-费用表'!$A$5:$AL$271,MATCH($B61&amp;"调整额",'用友贴出原始数据-费用表'!$A$6:$A$348,0)+1,MATCH($X$55,'用友贴出原始数据-费用表'!$B$5:$AL$5,0)+1)</f>
        <v>0</v>
      </c>
      <c r="Y61" s="106">
        <f>INDEX('用友贴出原始数据-费用表'!$A$5:$AL$271,MATCH($B61&amp;"调整额",'用友贴出原始数据-费用表'!$A$6:$A$348,0)+1,MATCH($Y$55,'用友贴出原始数据-费用表'!$B$5:$AL$5,0)+1)</f>
        <v>0</v>
      </c>
      <c r="Z61" s="106">
        <f>INDEX('用友贴出原始数据-费用表'!$A$5:$AL$271,MATCH($B61&amp;"调整额",'用友贴出原始数据-费用表'!$A$6:$A$348,0)+1,MATCH($Z$55,'用友贴出原始数据-费用表'!$B$5:$AL$5,0)+1)</f>
        <v>0</v>
      </c>
      <c r="AA61" s="106">
        <f>INDEX('用友贴出原始数据-费用表'!$A$5:$AL$271,MATCH($B61&amp;"调整额",'用友贴出原始数据-费用表'!$A$6:$A$348,0)+1,MATCH($AA$55,'用友贴出原始数据-费用表'!$B$5:$AL$5,0)+1)</f>
        <v>0</v>
      </c>
      <c r="AB61" s="106">
        <f>INDEX('用友贴出原始数据-费用表'!$A$5:$AL$271,MATCH($B61&amp;"调整额",'用友贴出原始数据-费用表'!$A$6:$A$348,0)+1,MATCH($AB$55,'用友贴出原始数据-费用表'!$B$5:$AL$5,0)+1)</f>
        <v>0</v>
      </c>
      <c r="AC61" s="106">
        <f>INDEX('用友贴出原始数据-费用表'!$A$5:$AL$271,MATCH($B61&amp;"调整额",'用友贴出原始数据-费用表'!$A$6:$A$348,0)+1,MATCH($AC$55,'用友贴出原始数据-费用表'!$B$5:$AL$5,0)+1)</f>
        <v>0</v>
      </c>
    </row>
    <row r="62" spans="1:29">
      <c r="A62" s="356"/>
      <c r="B62" s="75" t="s">
        <v>113</v>
      </c>
      <c r="C62" s="107">
        <f t="shared" si="7"/>
        <v>0</v>
      </c>
      <c r="D62" s="106"/>
      <c r="E62" s="106">
        <f>INDEX('用友贴出原始数据-费用表'!$A$5:$AL$271,MATCH($B62&amp;"调整额",'用友贴出原始数据-费用表'!$A$6:$A$348,0)+1,MATCH($E$55,'用友贴出原始数据-费用表'!$B$5:$AL$5,0)+1)+G62+T62+AB62+AC62</f>
        <v>0</v>
      </c>
      <c r="F62" s="106">
        <f>INDEX('用友贴出原始数据-费用表'!$A$5:$AL$271,MATCH($B62&amp;"调整额",'用友贴出原始数据-费用表'!$A$6:$A$348,0)+1,MATCH($F$55,'用友贴出原始数据-费用表'!$B$5:$AL$5,0)+1)</f>
        <v>0</v>
      </c>
      <c r="G62" s="106">
        <f>INDEX('用友贴出原始数据-费用表'!$A$5:$AL$271,MATCH($B62&amp;"调整额",'用友贴出原始数据-费用表'!$A$6:$A$348,0)+1,MATCH($G$55,'用友贴出原始数据-费用表'!$B$5:$AL$5,0)+1)</f>
        <v>0</v>
      </c>
      <c r="H62" s="106">
        <f t="shared" si="8"/>
        <v>0</v>
      </c>
      <c r="I62" s="106">
        <f>INDEX('用友贴出原始数据-费用表'!$A$5:$AL$271,MATCH($B62&amp;"调整额",'用友贴出原始数据-费用表'!$A$6:$A$348,0)+1,MATCH($I$55,'用友贴出原始数据-费用表'!$B$5:$AL$5,0)+1)</f>
        <v>0</v>
      </c>
      <c r="J62" s="106">
        <f>INDEX('用友贴出原始数据-费用表'!$A$5:$AL$271,MATCH($B62&amp;"调整额",'用友贴出原始数据-费用表'!$A$6:$A$348,0)+1,MATCH($J$55,'用友贴出原始数据-费用表'!$B$5:$AL$5,0)+1)</f>
        <v>0</v>
      </c>
      <c r="K62" s="106">
        <f>INDEX('用友贴出原始数据-费用表'!$A$5:$AL$271,MATCH($B62&amp;"调整额",'用友贴出原始数据-费用表'!$A$6:$A$348,0)+1,MATCH($K$55,'用友贴出原始数据-费用表'!$B$5:$AL$5,0)+1)</f>
        <v>0</v>
      </c>
      <c r="L62" s="106">
        <f t="shared" si="9"/>
        <v>0</v>
      </c>
      <c r="M62" s="106">
        <f>INDEX('用友贴出原始数据-费用表'!$A$5:$AL$271,MATCH($B62&amp;"调整额",'用友贴出原始数据-费用表'!$A$6:$A$348,0)+1,MATCH($M$55,'用友贴出原始数据-费用表'!$B$5:$AL$5,0)+1)</f>
        <v>0</v>
      </c>
      <c r="N62" s="106">
        <f>INDEX('用友贴出原始数据-费用表'!$A$5:$AL$271,MATCH($B62&amp;"调整额",'用友贴出原始数据-费用表'!$A$6:$A$348,0)+1,MATCH($N$55,'用友贴出原始数据-费用表'!$B$5:$AL$5,0)+1)</f>
        <v>0</v>
      </c>
      <c r="O62" s="106">
        <f>INDEX('用友贴出原始数据-费用表'!$A$5:$AL$271,MATCH($B62&amp;"调整额",'用友贴出原始数据-费用表'!$A$6:$A$348,0)+1,MATCH($O$55,'用友贴出原始数据-费用表'!$B$5:$AL$5,0)+1)</f>
        <v>0</v>
      </c>
      <c r="P62" s="106">
        <f>INDEX('用友贴出原始数据-费用表'!$A$5:$AL$271,MATCH($B62&amp;"调整额",'用友贴出原始数据-费用表'!$A$6:$A$348,0)+1,MATCH($P$55,'用友贴出原始数据-费用表'!$B$5:$AL$5,0)+1)</f>
        <v>0</v>
      </c>
      <c r="Q62" s="106">
        <f t="shared" si="10"/>
        <v>0</v>
      </c>
      <c r="R62" s="106">
        <f>INDEX('用友贴出原始数据-费用表'!$A$5:$AL$271,MATCH($B62&amp;"调整额",'用友贴出原始数据-费用表'!$A$6:$A$348,0)+1,MATCH($R$55,'用友贴出原始数据-费用表'!$B$5:$AL$5,0)+1)</f>
        <v>0</v>
      </c>
      <c r="S62" s="106">
        <f>INDEX('用友贴出原始数据-费用表'!$A$5:$AL$271,MATCH($B62&amp;"调整额",'用友贴出原始数据-费用表'!$A$6:$A$348,0)+1,MATCH($S$55,'用友贴出原始数据-费用表'!$B$5:$AL$5,0)+1)</f>
        <v>0</v>
      </c>
      <c r="T62" s="106">
        <f>INDEX('用友贴出原始数据-费用表'!$A$5:$AL$271,MATCH($B62&amp;"调整额",'用友贴出原始数据-费用表'!$A$6:$A$348,0)+1,MATCH($T$55,'用友贴出原始数据-费用表'!$B$5:$AL$5,0)+1)</f>
        <v>0</v>
      </c>
      <c r="U62" s="106">
        <f t="shared" si="11"/>
        <v>0</v>
      </c>
      <c r="V62" s="106">
        <f>INDEX('用友贴出原始数据-费用表'!$A$5:$AL$271,MATCH($B62&amp;"调整额",'用友贴出原始数据-费用表'!$A$6:$A$348,0)+1,MATCH($V$55,'用友贴出原始数据-费用表'!$B$5:$AL$5,0)+1)</f>
        <v>0</v>
      </c>
      <c r="W62" s="106">
        <f>INDEX('用友贴出原始数据-费用表'!$A$5:$AL$271,MATCH($B62&amp;"调整额",'用友贴出原始数据-费用表'!$A$6:$A$348,0)+1,MATCH($W$55,'用友贴出原始数据-费用表'!$B$5:$AL$5,0)+1)</f>
        <v>0</v>
      </c>
      <c r="X62" s="106">
        <f>INDEX('用友贴出原始数据-费用表'!$A$5:$AL$271,MATCH($B62&amp;"调整额",'用友贴出原始数据-费用表'!$A$6:$A$348,0)+1,MATCH($X$55,'用友贴出原始数据-费用表'!$B$5:$AL$5,0)+1)</f>
        <v>0</v>
      </c>
      <c r="Y62" s="106">
        <f>INDEX('用友贴出原始数据-费用表'!$A$5:$AL$271,MATCH($B62&amp;"调整额",'用友贴出原始数据-费用表'!$A$6:$A$348,0)+1,MATCH($Y$55,'用友贴出原始数据-费用表'!$B$5:$AL$5,0)+1)</f>
        <v>0</v>
      </c>
      <c r="Z62" s="106">
        <f>INDEX('用友贴出原始数据-费用表'!$A$5:$AL$271,MATCH($B62&amp;"调整额",'用友贴出原始数据-费用表'!$A$6:$A$348,0)+1,MATCH($Z$55,'用友贴出原始数据-费用表'!$B$5:$AL$5,0)+1)</f>
        <v>0</v>
      </c>
      <c r="AA62" s="106">
        <f>INDEX('用友贴出原始数据-费用表'!$A$5:$AL$271,MATCH($B62&amp;"调整额",'用友贴出原始数据-费用表'!$A$6:$A$348,0)+1,MATCH($AA$55,'用友贴出原始数据-费用表'!$B$5:$AL$5,0)+1)</f>
        <v>0</v>
      </c>
      <c r="AB62" s="106">
        <f>INDEX('用友贴出原始数据-费用表'!$A$5:$AL$271,MATCH($B62&amp;"调整额",'用友贴出原始数据-费用表'!$A$6:$A$348,0)+1,MATCH($AB$55,'用友贴出原始数据-费用表'!$B$5:$AL$5,0)+1)</f>
        <v>0</v>
      </c>
      <c r="AC62" s="106">
        <f>INDEX('用友贴出原始数据-费用表'!$A$5:$AL$271,MATCH($B62&amp;"调整额",'用友贴出原始数据-费用表'!$A$6:$A$348,0)+1,MATCH($AC$55,'用友贴出原始数据-费用表'!$B$5:$AL$5,0)+1)</f>
        <v>0</v>
      </c>
    </row>
    <row r="63" spans="1:29">
      <c r="A63" s="356"/>
      <c r="B63" s="75" t="s">
        <v>114</v>
      </c>
      <c r="C63" s="107">
        <f t="shared" si="7"/>
        <v>0</v>
      </c>
      <c r="D63" s="106"/>
      <c r="E63" s="106">
        <f>INDEX('用友贴出原始数据-费用表'!$A$5:$AL$271,MATCH($B63&amp;"调整额",'用友贴出原始数据-费用表'!$A$6:$A$348,0)+1,MATCH($E$55,'用友贴出原始数据-费用表'!$B$5:$AL$5,0)+1)+G63+T63+AB63+AC63</f>
        <v>0</v>
      </c>
      <c r="F63" s="106">
        <f>INDEX('用友贴出原始数据-费用表'!$A$5:$AL$271,MATCH($B63&amp;"调整额",'用友贴出原始数据-费用表'!$A$6:$A$348,0)+1,MATCH($F$55,'用友贴出原始数据-费用表'!$B$5:$AL$5,0)+1)</f>
        <v>0</v>
      </c>
      <c r="G63" s="106">
        <f>INDEX('用友贴出原始数据-费用表'!$A$5:$AL$271,MATCH($B63&amp;"调整额",'用友贴出原始数据-费用表'!$A$6:$A$348,0)+1,MATCH($G$55,'用友贴出原始数据-费用表'!$B$5:$AL$5,0)+1)</f>
        <v>0</v>
      </c>
      <c r="H63" s="106">
        <f t="shared" si="8"/>
        <v>0</v>
      </c>
      <c r="I63" s="106">
        <f>INDEX('用友贴出原始数据-费用表'!$A$5:$AL$271,MATCH($B63&amp;"调整额",'用友贴出原始数据-费用表'!$A$6:$A$348,0)+1,MATCH($I$55,'用友贴出原始数据-费用表'!$B$5:$AL$5,0)+1)</f>
        <v>0</v>
      </c>
      <c r="J63" s="106">
        <f>INDEX('用友贴出原始数据-费用表'!$A$5:$AL$271,MATCH($B63&amp;"调整额",'用友贴出原始数据-费用表'!$A$6:$A$348,0)+1,MATCH($J$55,'用友贴出原始数据-费用表'!$B$5:$AL$5,0)+1)</f>
        <v>0</v>
      </c>
      <c r="K63" s="106">
        <f>INDEX('用友贴出原始数据-费用表'!$A$5:$AL$271,MATCH($B63&amp;"调整额",'用友贴出原始数据-费用表'!$A$6:$A$348,0)+1,MATCH($K$55,'用友贴出原始数据-费用表'!$B$5:$AL$5,0)+1)</f>
        <v>0</v>
      </c>
      <c r="L63" s="106">
        <f t="shared" si="9"/>
        <v>0</v>
      </c>
      <c r="M63" s="106">
        <f>INDEX('用友贴出原始数据-费用表'!$A$5:$AL$271,MATCH($B63&amp;"调整额",'用友贴出原始数据-费用表'!$A$6:$A$348,0)+1,MATCH($M$55,'用友贴出原始数据-费用表'!$B$5:$AL$5,0)+1)</f>
        <v>0</v>
      </c>
      <c r="N63" s="106">
        <f>INDEX('用友贴出原始数据-费用表'!$A$5:$AL$271,MATCH($B63&amp;"调整额",'用友贴出原始数据-费用表'!$A$6:$A$348,0)+1,MATCH($N$55,'用友贴出原始数据-费用表'!$B$5:$AL$5,0)+1)</f>
        <v>0</v>
      </c>
      <c r="O63" s="106">
        <f>INDEX('用友贴出原始数据-费用表'!$A$5:$AL$271,MATCH($B63&amp;"调整额",'用友贴出原始数据-费用表'!$A$6:$A$348,0)+1,MATCH($O$55,'用友贴出原始数据-费用表'!$B$5:$AL$5,0)+1)</f>
        <v>0</v>
      </c>
      <c r="P63" s="106">
        <f>INDEX('用友贴出原始数据-费用表'!$A$5:$AL$271,MATCH($B63&amp;"调整额",'用友贴出原始数据-费用表'!$A$6:$A$348,0)+1,MATCH($P$55,'用友贴出原始数据-费用表'!$B$5:$AL$5,0)+1)</f>
        <v>0</v>
      </c>
      <c r="Q63" s="106">
        <f t="shared" si="10"/>
        <v>0</v>
      </c>
      <c r="R63" s="106">
        <f>INDEX('用友贴出原始数据-费用表'!$A$5:$AL$271,MATCH($B63&amp;"调整额",'用友贴出原始数据-费用表'!$A$6:$A$348,0)+1,MATCH($R$55,'用友贴出原始数据-费用表'!$B$5:$AL$5,0)+1)</f>
        <v>0</v>
      </c>
      <c r="S63" s="106">
        <f>INDEX('用友贴出原始数据-费用表'!$A$5:$AL$271,MATCH($B63&amp;"调整额",'用友贴出原始数据-费用表'!$A$6:$A$348,0)+1,MATCH($S$55,'用友贴出原始数据-费用表'!$B$5:$AL$5,0)+1)</f>
        <v>0</v>
      </c>
      <c r="T63" s="106">
        <f>INDEX('用友贴出原始数据-费用表'!$A$5:$AL$271,MATCH($B63&amp;"调整额",'用友贴出原始数据-费用表'!$A$6:$A$348,0)+1,MATCH($T$55,'用友贴出原始数据-费用表'!$B$5:$AL$5,0)+1)</f>
        <v>0</v>
      </c>
      <c r="U63" s="106">
        <f t="shared" si="11"/>
        <v>0</v>
      </c>
      <c r="V63" s="106">
        <f>INDEX('用友贴出原始数据-费用表'!$A$5:$AL$271,MATCH($B63&amp;"调整额",'用友贴出原始数据-费用表'!$A$6:$A$348,0)+1,MATCH($V$55,'用友贴出原始数据-费用表'!$B$5:$AL$5,0)+1)</f>
        <v>0</v>
      </c>
      <c r="W63" s="106">
        <f>INDEX('用友贴出原始数据-费用表'!$A$5:$AL$271,MATCH($B63&amp;"调整额",'用友贴出原始数据-费用表'!$A$6:$A$348,0)+1,MATCH($W$55,'用友贴出原始数据-费用表'!$B$5:$AL$5,0)+1)</f>
        <v>0</v>
      </c>
      <c r="X63" s="106">
        <f>INDEX('用友贴出原始数据-费用表'!$A$5:$AL$271,MATCH($B63&amp;"调整额",'用友贴出原始数据-费用表'!$A$6:$A$348,0)+1,MATCH($X$55,'用友贴出原始数据-费用表'!$B$5:$AL$5,0)+1)</f>
        <v>0</v>
      </c>
      <c r="Y63" s="106">
        <f>INDEX('用友贴出原始数据-费用表'!$A$5:$AL$271,MATCH($B63&amp;"调整额",'用友贴出原始数据-费用表'!$A$6:$A$348,0)+1,MATCH($Y$55,'用友贴出原始数据-费用表'!$B$5:$AL$5,0)+1)</f>
        <v>0</v>
      </c>
      <c r="Z63" s="106">
        <f>INDEX('用友贴出原始数据-费用表'!$A$5:$AL$271,MATCH($B63&amp;"调整额",'用友贴出原始数据-费用表'!$A$6:$A$348,0)+1,MATCH($Z$55,'用友贴出原始数据-费用表'!$B$5:$AL$5,0)+1)</f>
        <v>0</v>
      </c>
      <c r="AA63" s="106">
        <f>INDEX('用友贴出原始数据-费用表'!$A$5:$AL$271,MATCH($B63&amp;"调整额",'用友贴出原始数据-费用表'!$A$6:$A$348,0)+1,MATCH($AA$55,'用友贴出原始数据-费用表'!$B$5:$AL$5,0)+1)</f>
        <v>0</v>
      </c>
      <c r="AB63" s="106">
        <f>INDEX('用友贴出原始数据-费用表'!$A$5:$AL$271,MATCH($B63&amp;"调整额",'用友贴出原始数据-费用表'!$A$6:$A$348,0)+1,MATCH($AB$55,'用友贴出原始数据-费用表'!$B$5:$AL$5,0)+1)</f>
        <v>0</v>
      </c>
      <c r="AC63" s="106">
        <f>INDEX('用友贴出原始数据-费用表'!$A$5:$AL$271,MATCH($B63&amp;"调整额",'用友贴出原始数据-费用表'!$A$6:$A$348,0)+1,MATCH($AC$55,'用友贴出原始数据-费用表'!$B$5:$AL$5,0)+1)</f>
        <v>0</v>
      </c>
    </row>
    <row r="64" spans="1:29">
      <c r="A64" s="356"/>
      <c r="B64" s="75" t="s">
        <v>115</v>
      </c>
      <c r="C64" s="107">
        <f t="shared" si="7"/>
        <v>0</v>
      </c>
      <c r="D64" s="106"/>
      <c r="E64" s="106">
        <f>INDEX('用友贴出原始数据-费用表'!$A$5:$AL$271,MATCH($B64&amp;"调整额",'用友贴出原始数据-费用表'!$A$6:$A$348,0)+1,MATCH($E$55,'用友贴出原始数据-费用表'!$B$5:$AL$5,0)+1)+G64+T64+AB64+AC64</f>
        <v>0</v>
      </c>
      <c r="F64" s="106">
        <f>INDEX('用友贴出原始数据-费用表'!$A$5:$AL$271,MATCH($B64&amp;"调整额",'用友贴出原始数据-费用表'!$A$6:$A$348,0)+1,MATCH($F$55,'用友贴出原始数据-费用表'!$B$5:$AL$5,0)+1)</f>
        <v>0</v>
      </c>
      <c r="G64" s="106">
        <f>INDEX('用友贴出原始数据-费用表'!$A$5:$AL$271,MATCH($B64&amp;"调整额",'用友贴出原始数据-费用表'!$A$6:$A$348,0)+1,MATCH($G$55,'用友贴出原始数据-费用表'!$B$5:$AL$5,0)+1)</f>
        <v>0</v>
      </c>
      <c r="H64" s="106">
        <f t="shared" si="8"/>
        <v>0</v>
      </c>
      <c r="I64" s="106">
        <f>INDEX('用友贴出原始数据-费用表'!$A$5:$AL$271,MATCH($B64&amp;"调整额",'用友贴出原始数据-费用表'!$A$6:$A$348,0)+1,MATCH($I$55,'用友贴出原始数据-费用表'!$B$5:$AL$5,0)+1)</f>
        <v>0</v>
      </c>
      <c r="J64" s="106">
        <f>INDEX('用友贴出原始数据-费用表'!$A$5:$AL$271,MATCH($B64&amp;"调整额",'用友贴出原始数据-费用表'!$A$6:$A$348,0)+1,MATCH($J$55,'用友贴出原始数据-费用表'!$B$5:$AL$5,0)+1)</f>
        <v>0</v>
      </c>
      <c r="K64" s="106">
        <f>INDEX('用友贴出原始数据-费用表'!$A$5:$AL$271,MATCH($B64&amp;"调整额",'用友贴出原始数据-费用表'!$A$6:$A$348,0)+1,MATCH($K$55,'用友贴出原始数据-费用表'!$B$5:$AL$5,0)+1)</f>
        <v>0</v>
      </c>
      <c r="L64" s="106">
        <f t="shared" si="9"/>
        <v>0</v>
      </c>
      <c r="M64" s="106">
        <f>INDEX('用友贴出原始数据-费用表'!$A$5:$AL$271,MATCH($B64&amp;"调整额",'用友贴出原始数据-费用表'!$A$6:$A$348,0)+1,MATCH($M$55,'用友贴出原始数据-费用表'!$B$5:$AL$5,0)+1)</f>
        <v>0</v>
      </c>
      <c r="N64" s="106">
        <f>INDEX('用友贴出原始数据-费用表'!$A$5:$AL$271,MATCH($B64&amp;"调整额",'用友贴出原始数据-费用表'!$A$6:$A$348,0)+1,MATCH($N$55,'用友贴出原始数据-费用表'!$B$5:$AL$5,0)+1)</f>
        <v>0</v>
      </c>
      <c r="O64" s="106">
        <f>INDEX('用友贴出原始数据-费用表'!$A$5:$AL$271,MATCH($B64&amp;"调整额",'用友贴出原始数据-费用表'!$A$6:$A$348,0)+1,MATCH($O$55,'用友贴出原始数据-费用表'!$B$5:$AL$5,0)+1)</f>
        <v>0</v>
      </c>
      <c r="P64" s="106">
        <f>INDEX('用友贴出原始数据-费用表'!$A$5:$AL$271,MATCH($B64&amp;"调整额",'用友贴出原始数据-费用表'!$A$6:$A$348,0)+1,MATCH($P$55,'用友贴出原始数据-费用表'!$B$5:$AL$5,0)+1)</f>
        <v>0</v>
      </c>
      <c r="Q64" s="106">
        <f t="shared" si="10"/>
        <v>0</v>
      </c>
      <c r="R64" s="106">
        <f>INDEX('用友贴出原始数据-费用表'!$A$5:$AL$271,MATCH($B64&amp;"调整额",'用友贴出原始数据-费用表'!$A$6:$A$348,0)+1,MATCH($R$55,'用友贴出原始数据-费用表'!$B$5:$AL$5,0)+1)</f>
        <v>0</v>
      </c>
      <c r="S64" s="106">
        <f>INDEX('用友贴出原始数据-费用表'!$A$5:$AL$271,MATCH($B64&amp;"调整额",'用友贴出原始数据-费用表'!$A$6:$A$348,0)+1,MATCH($S$55,'用友贴出原始数据-费用表'!$B$5:$AL$5,0)+1)</f>
        <v>0</v>
      </c>
      <c r="T64" s="106">
        <f>INDEX('用友贴出原始数据-费用表'!$A$5:$AL$271,MATCH($B64&amp;"调整额",'用友贴出原始数据-费用表'!$A$6:$A$348,0)+1,MATCH($T$55,'用友贴出原始数据-费用表'!$B$5:$AL$5,0)+1)</f>
        <v>0</v>
      </c>
      <c r="U64" s="106">
        <f t="shared" si="11"/>
        <v>0</v>
      </c>
      <c r="V64" s="106">
        <f>INDEX('用友贴出原始数据-费用表'!$A$5:$AL$271,MATCH($B64&amp;"调整额",'用友贴出原始数据-费用表'!$A$6:$A$348,0)+1,MATCH($V$55,'用友贴出原始数据-费用表'!$B$5:$AL$5,0)+1)</f>
        <v>0</v>
      </c>
      <c r="W64" s="106">
        <f>INDEX('用友贴出原始数据-费用表'!$A$5:$AL$271,MATCH($B64&amp;"调整额",'用友贴出原始数据-费用表'!$A$6:$A$348,0)+1,MATCH($W$55,'用友贴出原始数据-费用表'!$B$5:$AL$5,0)+1)</f>
        <v>0</v>
      </c>
      <c r="X64" s="106">
        <f>INDEX('用友贴出原始数据-费用表'!$A$5:$AL$271,MATCH($B64&amp;"调整额",'用友贴出原始数据-费用表'!$A$6:$A$348,0)+1,MATCH($X$55,'用友贴出原始数据-费用表'!$B$5:$AL$5,0)+1)</f>
        <v>0</v>
      </c>
      <c r="Y64" s="106">
        <f>INDEX('用友贴出原始数据-费用表'!$A$5:$AL$271,MATCH($B64&amp;"调整额",'用友贴出原始数据-费用表'!$A$6:$A$348,0)+1,MATCH($Y$55,'用友贴出原始数据-费用表'!$B$5:$AL$5,0)+1)</f>
        <v>0</v>
      </c>
      <c r="Z64" s="106">
        <f>INDEX('用友贴出原始数据-费用表'!$A$5:$AL$271,MATCH($B64&amp;"调整额",'用友贴出原始数据-费用表'!$A$6:$A$348,0)+1,MATCH($Z$55,'用友贴出原始数据-费用表'!$B$5:$AL$5,0)+1)</f>
        <v>0</v>
      </c>
      <c r="AA64" s="106">
        <f>INDEX('用友贴出原始数据-费用表'!$A$5:$AL$271,MATCH($B64&amp;"调整额",'用友贴出原始数据-费用表'!$A$6:$A$348,0)+1,MATCH($AA$55,'用友贴出原始数据-费用表'!$B$5:$AL$5,0)+1)</f>
        <v>0</v>
      </c>
      <c r="AB64" s="106">
        <f>INDEX('用友贴出原始数据-费用表'!$A$5:$AL$271,MATCH($B64&amp;"调整额",'用友贴出原始数据-费用表'!$A$6:$A$348,0)+1,MATCH($AB$55,'用友贴出原始数据-费用表'!$B$5:$AL$5,0)+1)</f>
        <v>0</v>
      </c>
      <c r="AC64" s="106">
        <f>INDEX('用友贴出原始数据-费用表'!$A$5:$AL$271,MATCH($B64&amp;"调整额",'用友贴出原始数据-费用表'!$A$6:$A$348,0)+1,MATCH($AC$55,'用友贴出原始数据-费用表'!$B$5:$AL$5,0)+1)</f>
        <v>0</v>
      </c>
    </row>
    <row r="65" spans="1:29">
      <c r="A65" s="356"/>
      <c r="B65" s="75" t="s">
        <v>116</v>
      </c>
      <c r="C65" s="107">
        <f t="shared" si="7"/>
        <v>0</v>
      </c>
      <c r="D65" s="106"/>
      <c r="E65" s="106">
        <f>INDEX('用友贴出原始数据-费用表'!$A$5:$AL$271,MATCH($B65&amp;"调整额",'用友贴出原始数据-费用表'!$A$6:$A$348,0)+1,MATCH($E$55,'用友贴出原始数据-费用表'!$B$5:$AL$5,0)+1)+G65+T65+AB65+AC65</f>
        <v>0</v>
      </c>
      <c r="F65" s="106">
        <f>INDEX('用友贴出原始数据-费用表'!$A$5:$AL$271,MATCH($B65&amp;"调整额",'用友贴出原始数据-费用表'!$A$6:$A$348,0)+1,MATCH($F$55,'用友贴出原始数据-费用表'!$B$5:$AL$5,0)+1)</f>
        <v>0</v>
      </c>
      <c r="G65" s="106">
        <f>INDEX('用友贴出原始数据-费用表'!$A$5:$AL$271,MATCH($B65&amp;"调整额",'用友贴出原始数据-费用表'!$A$6:$A$348,0)+1,MATCH($G$55,'用友贴出原始数据-费用表'!$B$5:$AL$5,0)+1)</f>
        <v>0</v>
      </c>
      <c r="H65" s="106">
        <f t="shared" si="8"/>
        <v>0</v>
      </c>
      <c r="I65" s="106">
        <f>INDEX('用友贴出原始数据-费用表'!$A$5:$AL$271,MATCH($B65&amp;"调整额",'用友贴出原始数据-费用表'!$A$6:$A$348,0)+1,MATCH($I$55,'用友贴出原始数据-费用表'!$B$5:$AL$5,0)+1)</f>
        <v>0</v>
      </c>
      <c r="J65" s="106">
        <f>INDEX('用友贴出原始数据-费用表'!$A$5:$AL$271,MATCH($B65&amp;"调整额",'用友贴出原始数据-费用表'!$A$6:$A$348,0)+1,MATCH($J$55,'用友贴出原始数据-费用表'!$B$5:$AL$5,0)+1)</f>
        <v>0</v>
      </c>
      <c r="K65" s="106">
        <f>INDEX('用友贴出原始数据-费用表'!$A$5:$AL$271,MATCH($B65&amp;"调整额",'用友贴出原始数据-费用表'!$A$6:$A$348,0)+1,MATCH($K$55,'用友贴出原始数据-费用表'!$B$5:$AL$5,0)+1)</f>
        <v>0</v>
      </c>
      <c r="L65" s="106">
        <f t="shared" si="9"/>
        <v>0</v>
      </c>
      <c r="M65" s="106">
        <f>INDEX('用友贴出原始数据-费用表'!$A$5:$AL$271,MATCH($B65&amp;"调整额",'用友贴出原始数据-费用表'!$A$6:$A$348,0)+1,MATCH($M$55,'用友贴出原始数据-费用表'!$B$5:$AL$5,0)+1)</f>
        <v>0</v>
      </c>
      <c r="N65" s="106">
        <f>INDEX('用友贴出原始数据-费用表'!$A$5:$AL$271,MATCH($B65&amp;"调整额",'用友贴出原始数据-费用表'!$A$6:$A$348,0)+1,MATCH($N$55,'用友贴出原始数据-费用表'!$B$5:$AL$5,0)+1)</f>
        <v>0</v>
      </c>
      <c r="O65" s="106">
        <f>INDEX('用友贴出原始数据-费用表'!$A$5:$AL$271,MATCH($B65&amp;"调整额",'用友贴出原始数据-费用表'!$A$6:$A$348,0)+1,MATCH($O$55,'用友贴出原始数据-费用表'!$B$5:$AL$5,0)+1)</f>
        <v>0</v>
      </c>
      <c r="P65" s="106">
        <f>INDEX('用友贴出原始数据-费用表'!$A$5:$AL$271,MATCH($B65&amp;"调整额",'用友贴出原始数据-费用表'!$A$6:$A$348,0)+1,MATCH($P$55,'用友贴出原始数据-费用表'!$B$5:$AL$5,0)+1)</f>
        <v>0</v>
      </c>
      <c r="Q65" s="106">
        <f t="shared" si="10"/>
        <v>0</v>
      </c>
      <c r="R65" s="106">
        <f>INDEX('用友贴出原始数据-费用表'!$A$5:$AL$271,MATCH($B65&amp;"调整额",'用友贴出原始数据-费用表'!$A$6:$A$348,0)+1,MATCH($R$55,'用友贴出原始数据-费用表'!$B$5:$AL$5,0)+1)</f>
        <v>0</v>
      </c>
      <c r="S65" s="106">
        <f>INDEX('用友贴出原始数据-费用表'!$A$5:$AL$271,MATCH($B65&amp;"调整额",'用友贴出原始数据-费用表'!$A$6:$A$348,0)+1,MATCH($S$55,'用友贴出原始数据-费用表'!$B$5:$AL$5,0)+1)</f>
        <v>0</v>
      </c>
      <c r="T65" s="106">
        <f>INDEX('用友贴出原始数据-费用表'!$A$5:$AL$271,MATCH($B65&amp;"调整额",'用友贴出原始数据-费用表'!$A$6:$A$348,0)+1,MATCH($T$55,'用友贴出原始数据-费用表'!$B$5:$AL$5,0)+1)</f>
        <v>0</v>
      </c>
      <c r="U65" s="106">
        <f t="shared" si="11"/>
        <v>0</v>
      </c>
      <c r="V65" s="106">
        <f>INDEX('用友贴出原始数据-费用表'!$A$5:$AL$271,MATCH($B65&amp;"调整额",'用友贴出原始数据-费用表'!$A$6:$A$348,0)+1,MATCH($V$55,'用友贴出原始数据-费用表'!$B$5:$AL$5,0)+1)</f>
        <v>0</v>
      </c>
      <c r="W65" s="106">
        <f>INDEX('用友贴出原始数据-费用表'!$A$5:$AL$271,MATCH($B65&amp;"调整额",'用友贴出原始数据-费用表'!$A$6:$A$348,0)+1,MATCH($W$55,'用友贴出原始数据-费用表'!$B$5:$AL$5,0)+1)</f>
        <v>0</v>
      </c>
      <c r="X65" s="106">
        <f>INDEX('用友贴出原始数据-费用表'!$A$5:$AL$271,MATCH($B65&amp;"调整额",'用友贴出原始数据-费用表'!$A$6:$A$348,0)+1,MATCH($X$55,'用友贴出原始数据-费用表'!$B$5:$AL$5,0)+1)</f>
        <v>0</v>
      </c>
      <c r="Y65" s="106">
        <f>INDEX('用友贴出原始数据-费用表'!$A$5:$AL$271,MATCH($B65&amp;"调整额",'用友贴出原始数据-费用表'!$A$6:$A$348,0)+1,MATCH($Y$55,'用友贴出原始数据-费用表'!$B$5:$AL$5,0)+1)</f>
        <v>0</v>
      </c>
      <c r="Z65" s="106">
        <f>INDEX('用友贴出原始数据-费用表'!$A$5:$AL$271,MATCH($B65&amp;"调整额",'用友贴出原始数据-费用表'!$A$6:$A$348,0)+1,MATCH($Z$55,'用友贴出原始数据-费用表'!$B$5:$AL$5,0)+1)</f>
        <v>0</v>
      </c>
      <c r="AA65" s="106">
        <f>INDEX('用友贴出原始数据-费用表'!$A$5:$AL$271,MATCH($B65&amp;"调整额",'用友贴出原始数据-费用表'!$A$6:$A$348,0)+1,MATCH($AA$55,'用友贴出原始数据-费用表'!$B$5:$AL$5,0)+1)</f>
        <v>0</v>
      </c>
      <c r="AB65" s="106">
        <f>INDEX('用友贴出原始数据-费用表'!$A$5:$AL$271,MATCH($B65&amp;"调整额",'用友贴出原始数据-费用表'!$A$6:$A$348,0)+1,MATCH($AB$55,'用友贴出原始数据-费用表'!$B$5:$AL$5,0)+1)</f>
        <v>0</v>
      </c>
      <c r="AC65" s="106">
        <f>INDEX('用友贴出原始数据-费用表'!$A$5:$AL$271,MATCH($B65&amp;"调整额",'用友贴出原始数据-费用表'!$A$6:$A$348,0)+1,MATCH($AC$55,'用友贴出原始数据-费用表'!$B$5:$AL$5,0)+1)</f>
        <v>0</v>
      </c>
    </row>
    <row r="66" spans="1:29" ht="13.5" customHeight="1">
      <c r="A66" s="357"/>
      <c r="B66" s="76" t="s">
        <v>117</v>
      </c>
      <c r="C66" s="110">
        <f>SUM(C56:C65)</f>
        <v>0</v>
      </c>
      <c r="D66" s="110">
        <f t="shared" ref="D66:AC66" si="12">SUM(D56:D65)</f>
        <v>0</v>
      </c>
      <c r="E66" s="110">
        <f t="shared" si="12"/>
        <v>0</v>
      </c>
      <c r="F66" s="110">
        <f t="shared" si="12"/>
        <v>0</v>
      </c>
      <c r="G66" s="110">
        <f t="shared" si="12"/>
        <v>0</v>
      </c>
      <c r="H66" s="110">
        <f t="shared" si="12"/>
        <v>0</v>
      </c>
      <c r="I66" s="110">
        <f t="shared" si="12"/>
        <v>0</v>
      </c>
      <c r="J66" s="110">
        <f t="shared" si="12"/>
        <v>0</v>
      </c>
      <c r="K66" s="110">
        <f t="shared" si="12"/>
        <v>0</v>
      </c>
      <c r="L66" s="110">
        <f t="shared" si="12"/>
        <v>0</v>
      </c>
      <c r="M66" s="110">
        <f t="shared" si="12"/>
        <v>0</v>
      </c>
      <c r="N66" s="110">
        <f t="shared" si="12"/>
        <v>0</v>
      </c>
      <c r="O66" s="110">
        <f t="shared" si="12"/>
        <v>0</v>
      </c>
      <c r="P66" s="110">
        <f t="shared" si="12"/>
        <v>0</v>
      </c>
      <c r="Q66" s="110">
        <f t="shared" si="12"/>
        <v>0</v>
      </c>
      <c r="R66" s="110">
        <f t="shared" si="12"/>
        <v>0</v>
      </c>
      <c r="S66" s="110">
        <f t="shared" si="12"/>
        <v>0</v>
      </c>
      <c r="T66" s="110">
        <f t="shared" si="12"/>
        <v>0</v>
      </c>
      <c r="U66" s="110">
        <f t="shared" si="12"/>
        <v>0</v>
      </c>
      <c r="V66" s="110">
        <f t="shared" si="12"/>
        <v>0</v>
      </c>
      <c r="W66" s="110">
        <f t="shared" si="12"/>
        <v>0</v>
      </c>
      <c r="X66" s="110">
        <f t="shared" si="12"/>
        <v>0</v>
      </c>
      <c r="Y66" s="110">
        <f t="shared" si="12"/>
        <v>0</v>
      </c>
      <c r="Z66" s="110">
        <f t="shared" si="12"/>
        <v>0</v>
      </c>
      <c r="AA66" s="110">
        <f t="shared" si="12"/>
        <v>0</v>
      </c>
      <c r="AB66" s="110">
        <f t="shared" si="12"/>
        <v>0</v>
      </c>
      <c r="AC66" s="110">
        <f t="shared" si="12"/>
        <v>0</v>
      </c>
    </row>
    <row r="67" spans="1:29" ht="13.5" customHeight="1">
      <c r="A67" s="358" t="s">
        <v>118</v>
      </c>
      <c r="B67" s="75" t="s">
        <v>119</v>
      </c>
      <c r="C67" s="107">
        <f t="shared" si="7"/>
        <v>1247556.1299999999</v>
      </c>
      <c r="D67" s="106"/>
      <c r="E67" s="106">
        <f>INDEX('用友贴出原始数据-费用表'!$A$5:$AL$271,MATCH($B67&amp;"调整额",'用友贴出原始数据-费用表'!$A$6:$A$348,0)+1,MATCH($E$55,'用友贴出原始数据-费用表'!$B$5:$AL$5,0)+1)+G67+T67+AB67+AC67</f>
        <v>0</v>
      </c>
      <c r="F67" s="106">
        <f>INDEX('用友贴出原始数据-费用表'!$A$5:$AL$271,MATCH($B67&amp;"调整额",'用友贴出原始数据-费用表'!$A$6:$A$348,0)+1,MATCH($F$55,'用友贴出原始数据-费用表'!$B$5:$AL$5,0)+1)</f>
        <v>0</v>
      </c>
      <c r="G67" s="106">
        <f>INDEX('用友贴出原始数据-费用表'!$A$5:$AL$271,MATCH($B67&amp;"调整额",'用友贴出原始数据-费用表'!$A$6:$A$348,0)+1,MATCH($G$55,'用友贴出原始数据-费用表'!$B$5:$AL$5,0)+1)</f>
        <v>0</v>
      </c>
      <c r="H67" s="106">
        <f t="shared" si="8"/>
        <v>36590.75</v>
      </c>
      <c r="I67" s="106">
        <f>INDEX('用友贴出原始数据-费用表'!$A$5:$AL$271,MATCH($B67&amp;"调整额",'用友贴出原始数据-费用表'!$A$6:$A$348,0)+1,MATCH($I$55,'用友贴出原始数据-费用表'!$B$5:$AL$5,0)+1)</f>
        <v>0</v>
      </c>
      <c r="J67" s="106">
        <f>INDEX('用友贴出原始数据-费用表'!$A$5:$AL$271,MATCH($B67&amp;"调整额",'用友贴出原始数据-费用表'!$A$6:$A$348,0)+1,MATCH($J$55,'用友贴出原始数据-费用表'!$B$5:$AL$5,0)+1)</f>
        <v>36590.75</v>
      </c>
      <c r="K67" s="106">
        <f>INDEX('用友贴出原始数据-费用表'!$A$5:$AL$271,MATCH($B67&amp;"调整额",'用友贴出原始数据-费用表'!$A$6:$A$348,0)+1,MATCH($K$55,'用友贴出原始数据-费用表'!$B$5:$AL$5,0)+1)</f>
        <v>0</v>
      </c>
      <c r="L67" s="106">
        <f t="shared" si="9"/>
        <v>1210965.3799999999</v>
      </c>
      <c r="M67" s="106">
        <f>INDEX('用友贴出原始数据-费用表'!$A$5:$AL$271,MATCH($B67&amp;"调整额",'用友贴出原始数据-费用表'!$A$6:$A$348,0)+1,MATCH($M$55,'用友贴出原始数据-费用表'!$B$5:$AL$5,0)+1)</f>
        <v>0</v>
      </c>
      <c r="N67" s="106">
        <f>INDEX('用友贴出原始数据-费用表'!$A$5:$AL$271,MATCH($B67&amp;"调整额",'用友贴出原始数据-费用表'!$A$6:$A$348,0)+1,MATCH($N$55,'用友贴出原始数据-费用表'!$B$5:$AL$5,0)+1)</f>
        <v>0</v>
      </c>
      <c r="O67" s="106">
        <f>INDEX('用友贴出原始数据-费用表'!$A$5:$AL$271,MATCH($B67&amp;"调整额",'用友贴出原始数据-费用表'!$A$6:$A$348,0)+1,MATCH($O$55,'用友贴出原始数据-费用表'!$B$5:$AL$5,0)+1)</f>
        <v>1210965.3799999999</v>
      </c>
      <c r="P67" s="106">
        <f>INDEX('用友贴出原始数据-费用表'!$A$5:$AL$271,MATCH($B67&amp;"调整额",'用友贴出原始数据-费用表'!$A$6:$A$348,0)+1,MATCH($P$55,'用友贴出原始数据-费用表'!$B$5:$AL$5,0)+1)</f>
        <v>0</v>
      </c>
      <c r="Q67" s="106">
        <f t="shared" si="10"/>
        <v>0</v>
      </c>
      <c r="R67" s="106">
        <f>INDEX('用友贴出原始数据-费用表'!$A$5:$AL$271,MATCH($B67&amp;"调整额",'用友贴出原始数据-费用表'!$A$6:$A$348,0)+1,MATCH($R$55,'用友贴出原始数据-费用表'!$B$5:$AL$5,0)+1)</f>
        <v>0</v>
      </c>
      <c r="S67" s="106">
        <f>INDEX('用友贴出原始数据-费用表'!$A$5:$AL$271,MATCH($B67&amp;"调整额",'用友贴出原始数据-费用表'!$A$6:$A$348,0)+1,MATCH($S$55,'用友贴出原始数据-费用表'!$B$5:$AL$5,0)+1)</f>
        <v>0</v>
      </c>
      <c r="T67" s="106">
        <f>INDEX('用友贴出原始数据-费用表'!$A$5:$AL$271,MATCH($B67&amp;"调整额",'用友贴出原始数据-费用表'!$A$6:$A$348,0)+1,MATCH($T$55,'用友贴出原始数据-费用表'!$B$5:$AL$5,0)+1)</f>
        <v>0</v>
      </c>
      <c r="U67" s="106">
        <f t="shared" si="11"/>
        <v>0</v>
      </c>
      <c r="V67" s="106">
        <f>INDEX('用友贴出原始数据-费用表'!$A$5:$AL$271,MATCH($B67&amp;"调整额",'用友贴出原始数据-费用表'!$A$6:$A$348,0)+1,MATCH($V$55,'用友贴出原始数据-费用表'!$B$5:$AL$5,0)+1)</f>
        <v>0</v>
      </c>
      <c r="W67" s="106">
        <f>INDEX('用友贴出原始数据-费用表'!$A$5:$AL$271,MATCH($B67&amp;"调整额",'用友贴出原始数据-费用表'!$A$6:$A$348,0)+1,MATCH($W$55,'用友贴出原始数据-费用表'!$B$5:$AL$5,0)+1)</f>
        <v>0</v>
      </c>
      <c r="X67" s="106">
        <f>INDEX('用友贴出原始数据-费用表'!$A$5:$AL$271,MATCH($B67&amp;"调整额",'用友贴出原始数据-费用表'!$A$6:$A$348,0)+1,MATCH($X$55,'用友贴出原始数据-费用表'!$B$5:$AL$5,0)+1)</f>
        <v>0</v>
      </c>
      <c r="Y67" s="106">
        <f>INDEX('用友贴出原始数据-费用表'!$A$5:$AL$271,MATCH($B67&amp;"调整额",'用友贴出原始数据-费用表'!$A$6:$A$348,0)+1,MATCH($Y$55,'用友贴出原始数据-费用表'!$B$5:$AL$5,0)+1)</f>
        <v>0</v>
      </c>
      <c r="Z67" s="106">
        <f>INDEX('用友贴出原始数据-费用表'!$A$5:$AL$271,MATCH($B67&amp;"调整额",'用友贴出原始数据-费用表'!$A$6:$A$348,0)+1,MATCH($Z$55,'用友贴出原始数据-费用表'!$B$5:$AL$5,0)+1)</f>
        <v>0</v>
      </c>
      <c r="AA67" s="106">
        <f>INDEX('用友贴出原始数据-费用表'!$A$5:$AL$271,MATCH($B67&amp;"调整额",'用友贴出原始数据-费用表'!$A$6:$A$348,0)+1,MATCH($AA$55,'用友贴出原始数据-费用表'!$B$5:$AL$5,0)+1)</f>
        <v>0</v>
      </c>
      <c r="AB67" s="106">
        <f>INDEX('用友贴出原始数据-费用表'!$A$5:$AL$271,MATCH($B67&amp;"调整额",'用友贴出原始数据-费用表'!$A$6:$A$348,0)+1,MATCH($AB$55,'用友贴出原始数据-费用表'!$B$5:$AL$5,0)+1)</f>
        <v>0</v>
      </c>
      <c r="AC67" s="106">
        <f>INDEX('用友贴出原始数据-费用表'!$A$5:$AL$271,MATCH($B67&amp;"调整额",'用友贴出原始数据-费用表'!$A$6:$A$348,0)+1,MATCH($AC$55,'用友贴出原始数据-费用表'!$B$5:$AL$5,0)+1)</f>
        <v>0</v>
      </c>
    </row>
    <row r="68" spans="1:29">
      <c r="A68" s="359"/>
      <c r="B68" s="75" t="s">
        <v>120</v>
      </c>
      <c r="C68" s="107">
        <f t="shared" si="7"/>
        <v>0</v>
      </c>
      <c r="D68" s="106">
        <v>3018867.92</v>
      </c>
      <c r="E68" s="106">
        <f>INDEX('用友贴出原始数据-费用表'!$A$5:$AL$271,MATCH($B68&amp;"调整额",'用友贴出原始数据-费用表'!$A$6:$A$348,0)+1,MATCH($E$55,'用友贴出原始数据-费用表'!$B$5:$AL$5,0)+1)+G68+T68+AB68+AC68</f>
        <v>0</v>
      </c>
      <c r="F68" s="106">
        <f>INDEX('用友贴出原始数据-费用表'!$A$5:$AL$271,MATCH($B68&amp;"调整额",'用友贴出原始数据-费用表'!$A$6:$A$348,0)+1,MATCH($F$55,'用友贴出原始数据-费用表'!$B$5:$AL$5,0)+1)</f>
        <v>-3018867.92</v>
      </c>
      <c r="G68" s="106">
        <f>INDEX('用友贴出原始数据-费用表'!$A$5:$AL$271,MATCH($B68&amp;"调整额",'用友贴出原始数据-费用表'!$A$6:$A$348,0)+1,MATCH($G$55,'用友贴出原始数据-费用表'!$B$5:$AL$5,0)+1)</f>
        <v>0</v>
      </c>
      <c r="H68" s="106">
        <f t="shared" si="8"/>
        <v>0</v>
      </c>
      <c r="I68" s="106">
        <f>INDEX('用友贴出原始数据-费用表'!$A$5:$AL$271,MATCH($B68&amp;"调整额",'用友贴出原始数据-费用表'!$A$6:$A$348,0)+1,MATCH($I$55,'用友贴出原始数据-费用表'!$B$5:$AL$5,0)+1)</f>
        <v>0</v>
      </c>
      <c r="J68" s="106">
        <f>INDEX('用友贴出原始数据-费用表'!$A$5:$AL$271,MATCH($B68&amp;"调整额",'用友贴出原始数据-费用表'!$A$6:$A$348,0)+1,MATCH($J$55,'用友贴出原始数据-费用表'!$B$5:$AL$5,0)+1)</f>
        <v>0</v>
      </c>
      <c r="K68" s="106">
        <f>INDEX('用友贴出原始数据-费用表'!$A$5:$AL$271,MATCH($B68&amp;"调整额",'用友贴出原始数据-费用表'!$A$6:$A$348,0)+1,MATCH($K$55,'用友贴出原始数据-费用表'!$B$5:$AL$5,0)+1)</f>
        <v>0</v>
      </c>
      <c r="L68" s="106">
        <f t="shared" si="9"/>
        <v>0</v>
      </c>
      <c r="M68" s="106">
        <f>INDEX('用友贴出原始数据-费用表'!$A$5:$AL$271,MATCH($B68&amp;"调整额",'用友贴出原始数据-费用表'!$A$6:$A$348,0)+1,MATCH($M$55,'用友贴出原始数据-费用表'!$B$5:$AL$5,0)+1)</f>
        <v>0</v>
      </c>
      <c r="N68" s="106">
        <f>INDEX('用友贴出原始数据-费用表'!$A$5:$AL$271,MATCH($B68&amp;"调整额",'用友贴出原始数据-费用表'!$A$6:$A$348,0)+1,MATCH($N$55,'用友贴出原始数据-费用表'!$B$5:$AL$5,0)+1)</f>
        <v>0</v>
      </c>
      <c r="O68" s="106">
        <f>INDEX('用友贴出原始数据-费用表'!$A$5:$AL$271,MATCH($B68&amp;"调整额",'用友贴出原始数据-费用表'!$A$6:$A$348,0)+1,MATCH($O$55,'用友贴出原始数据-费用表'!$B$5:$AL$5,0)+1)</f>
        <v>0</v>
      </c>
      <c r="P68" s="106">
        <f>INDEX('用友贴出原始数据-费用表'!$A$5:$AL$271,MATCH($B68&amp;"调整额",'用友贴出原始数据-费用表'!$A$6:$A$348,0)+1,MATCH($P$55,'用友贴出原始数据-费用表'!$B$5:$AL$5,0)+1)</f>
        <v>0</v>
      </c>
      <c r="Q68" s="106">
        <f t="shared" si="10"/>
        <v>0</v>
      </c>
      <c r="R68" s="106">
        <f>INDEX('用友贴出原始数据-费用表'!$A$5:$AL$271,MATCH($B68&amp;"调整额",'用友贴出原始数据-费用表'!$A$6:$A$348,0)+1,MATCH($R$55,'用友贴出原始数据-费用表'!$B$5:$AL$5,0)+1)</f>
        <v>0</v>
      </c>
      <c r="S68" s="106">
        <f>INDEX('用友贴出原始数据-费用表'!$A$5:$AL$271,MATCH($B68&amp;"调整额",'用友贴出原始数据-费用表'!$A$6:$A$348,0)+1,MATCH($S$55,'用友贴出原始数据-费用表'!$B$5:$AL$5,0)+1)</f>
        <v>0</v>
      </c>
      <c r="T68" s="106">
        <f>INDEX('用友贴出原始数据-费用表'!$A$5:$AL$271,MATCH($B68&amp;"调整额",'用友贴出原始数据-费用表'!$A$6:$A$348,0)+1,MATCH($T$55,'用友贴出原始数据-费用表'!$B$5:$AL$5,0)+1)</f>
        <v>0</v>
      </c>
      <c r="U68" s="106">
        <f t="shared" si="11"/>
        <v>0</v>
      </c>
      <c r="V68" s="106">
        <f>INDEX('用友贴出原始数据-费用表'!$A$5:$AL$271,MATCH($B68&amp;"调整额",'用友贴出原始数据-费用表'!$A$6:$A$348,0)+1,MATCH($V$55,'用友贴出原始数据-费用表'!$B$5:$AL$5,0)+1)</f>
        <v>0</v>
      </c>
      <c r="W68" s="106">
        <f>INDEX('用友贴出原始数据-费用表'!$A$5:$AL$271,MATCH($B68&amp;"调整额",'用友贴出原始数据-费用表'!$A$6:$A$348,0)+1,MATCH($W$55,'用友贴出原始数据-费用表'!$B$5:$AL$5,0)+1)</f>
        <v>0</v>
      </c>
      <c r="X68" s="106">
        <f>INDEX('用友贴出原始数据-费用表'!$A$5:$AL$271,MATCH($B68&amp;"调整额",'用友贴出原始数据-费用表'!$A$6:$A$348,0)+1,MATCH($X$55,'用友贴出原始数据-费用表'!$B$5:$AL$5,0)+1)</f>
        <v>0</v>
      </c>
      <c r="Y68" s="106">
        <f>INDEX('用友贴出原始数据-费用表'!$A$5:$AL$271,MATCH($B68&amp;"调整额",'用友贴出原始数据-费用表'!$A$6:$A$348,0)+1,MATCH($Y$55,'用友贴出原始数据-费用表'!$B$5:$AL$5,0)+1)</f>
        <v>0</v>
      </c>
      <c r="Z68" s="106">
        <f>INDEX('用友贴出原始数据-费用表'!$A$5:$AL$271,MATCH($B68&amp;"调整额",'用友贴出原始数据-费用表'!$A$6:$A$348,0)+1,MATCH($Z$55,'用友贴出原始数据-费用表'!$B$5:$AL$5,0)+1)</f>
        <v>0</v>
      </c>
      <c r="AA68" s="106">
        <f>INDEX('用友贴出原始数据-费用表'!$A$5:$AL$271,MATCH($B68&amp;"调整额",'用友贴出原始数据-费用表'!$A$6:$A$348,0)+1,MATCH($AA$55,'用友贴出原始数据-费用表'!$B$5:$AL$5,0)+1)</f>
        <v>0</v>
      </c>
      <c r="AB68" s="106">
        <f>INDEX('用友贴出原始数据-费用表'!$A$5:$AL$271,MATCH($B68&amp;"调整额",'用友贴出原始数据-费用表'!$A$6:$A$348,0)+1,MATCH($AB$55,'用友贴出原始数据-费用表'!$B$5:$AL$5,0)+1)</f>
        <v>0</v>
      </c>
      <c r="AC68" s="106">
        <f>INDEX('用友贴出原始数据-费用表'!$A$5:$AL$271,MATCH($B68&amp;"调整额",'用友贴出原始数据-费用表'!$A$6:$A$348,0)+1,MATCH($AC$55,'用友贴出原始数据-费用表'!$B$5:$AL$5,0)+1)</f>
        <v>0</v>
      </c>
    </row>
    <row r="69" spans="1:29">
      <c r="A69" s="359"/>
      <c r="B69" s="75" t="s">
        <v>121</v>
      </c>
      <c r="C69" s="107">
        <f>D69+E69+F69+H69+L69+Q69+U69</f>
        <v>-0.30857500001548033</v>
      </c>
      <c r="D69" s="106">
        <f>-1081804.2226-20290.98-8780</f>
        <v>-1110875.2026</v>
      </c>
      <c r="E69" s="106">
        <f>INDEX('用友贴出原始数据-费用表'!$A$5:$AL$271,MATCH($B69&amp;"调整额",'用友贴出原始数据-费用表'!$A$6:$A$348,0)+1,MATCH($E$55,'用友贴出原始数据-费用表'!$B$5:$AL$5,0)+1)+G69+T69+AB69+AC69</f>
        <v>234191.50317499999</v>
      </c>
      <c r="F69" s="106">
        <f>INDEX('用友贴出原始数据-费用表'!$A$5:$AL$271,MATCH($B69&amp;"调整额",'用友贴出原始数据-费用表'!$A$6:$A$348,0)+1,MATCH($F$55,'用友贴出原始数据-费用表'!$B$5:$AL$5,0)+1)</f>
        <v>263730.95565000002</v>
      </c>
      <c r="G69" s="106">
        <f>INDEX('用友贴出原始数据-费用表'!$A$5:$AL$271,MATCH($B69&amp;"调整额",'用友贴出原始数据-费用表'!$A$6:$A$348,0)+1,MATCH($G$55,'用友贴出原始数据-费用表'!$B$5:$AL$5,0)+1)</f>
        <v>47031.287799999998</v>
      </c>
      <c r="H69" s="106">
        <f t="shared" si="8"/>
        <v>-182356.75657500001</v>
      </c>
      <c r="I69" s="106">
        <f>INDEX('用友贴出原始数据-费用表'!$A$5:$AL$271,MATCH($B69&amp;"调整额",'用友贴出原始数据-费用表'!$A$6:$A$348,0)+1,MATCH($I$55,'用友贴出原始数据-费用表'!$B$5:$AL$5,0)+1)</f>
        <v>-24865.75</v>
      </c>
      <c r="J69" s="106">
        <f>INDEX('用友贴出原始数据-费用表'!$A$5:$AL$271,MATCH($B69&amp;"调整额",'用友贴出原始数据-费用表'!$A$6:$A$348,0)+1,MATCH($J$55,'用友贴出原始数据-费用表'!$B$5:$AL$5,0)+1)</f>
        <v>-2035.882625</v>
      </c>
      <c r="K69" s="106">
        <f>INDEX('用友贴出原始数据-费用表'!$A$5:$AL$271,MATCH($B69&amp;"调整额",'用友贴出原始数据-费用表'!$A$6:$A$348,0)+1,MATCH($K$55,'用友贴出原始数据-费用表'!$B$5:$AL$5,0)+1)</f>
        <v>-155455.12395000001</v>
      </c>
      <c r="L69" s="106">
        <f t="shared" si="9"/>
        <v>-82117.320424999998</v>
      </c>
      <c r="M69" s="106">
        <f>INDEX('用友贴出原始数据-费用表'!$A$5:$AL$271,MATCH($B69&amp;"调整额",'用友贴出原始数据-费用表'!$A$6:$A$348,0)+1,MATCH($M$55,'用友贴出原始数据-费用表'!$B$5:$AL$5,0)+1)</f>
        <v>-14917.540924999999</v>
      </c>
      <c r="N69" s="106">
        <f>INDEX('用友贴出原始数据-费用表'!$A$5:$AL$271,MATCH($B69&amp;"调整额",'用友贴出原始数据-费用表'!$A$6:$A$348,0)+1,MATCH($N$55,'用友贴出原始数据-费用表'!$B$5:$AL$5,0)+1)</f>
        <v>-46646.1702</v>
      </c>
      <c r="O69" s="106">
        <f>INDEX('用友贴出原始数据-费用表'!$A$5:$AL$271,MATCH($B69&amp;"调整额",'用友贴出原始数据-费用表'!$A$6:$A$348,0)+1,MATCH($O$55,'用友贴出原始数据-费用表'!$B$5:$AL$5,0)+1)</f>
        <v>-51062.797449999998</v>
      </c>
      <c r="P69" s="106">
        <f>INDEX('用友贴出原始数据-费用表'!$A$5:$AL$271,MATCH($B69&amp;"调整额",'用友贴出原始数据-费用表'!$A$6:$A$348,0)+1,MATCH($P$55,'用友贴出原始数据-费用表'!$B$5:$AL$5,0)+1)</f>
        <v>30509.188150000002</v>
      </c>
      <c r="Q69" s="106">
        <f t="shared" si="10"/>
        <v>886345.45860000001</v>
      </c>
      <c r="R69" s="106">
        <f>INDEX('用友贴出原始数据-费用表'!$A$5:$AL$271,MATCH($B69&amp;"调整额",'用友贴出原始数据-费用表'!$A$6:$A$348,0)+1,MATCH($R$55,'用友贴出原始数据-费用表'!$B$5:$AL$5,0)+1)</f>
        <v>879651.74762499996</v>
      </c>
      <c r="S69" s="106">
        <f>INDEX('用友贴出原始数据-费用表'!$A$5:$AL$271,MATCH($B69&amp;"调整额",'用友贴出原始数据-费用表'!$A$6:$A$348,0)+1,MATCH($S$55,'用友贴出原始数据-费用表'!$B$5:$AL$5,0)+1)</f>
        <v>6693.710975</v>
      </c>
      <c r="T69" s="106">
        <f>INDEX('用友贴出原始数据-费用表'!$A$5:$AL$271,MATCH($B69&amp;"调整额",'用友贴出原始数据-费用表'!$A$6:$A$348,0)+1,MATCH($T$55,'用友贴出原始数据-费用表'!$B$5:$AL$5,0)+1)</f>
        <v>0</v>
      </c>
      <c r="U69" s="106">
        <f t="shared" si="11"/>
        <v>-8918.9463999999989</v>
      </c>
      <c r="V69" s="106">
        <f>INDEX('用友贴出原始数据-费用表'!$A$5:$AL$271,MATCH($B69&amp;"调整额",'用友贴出原始数据-费用表'!$A$6:$A$348,0)+1,MATCH($V$55,'用友贴出原始数据-费用表'!$B$5:$AL$5,0)+1)</f>
        <v>0</v>
      </c>
      <c r="W69" s="106">
        <f>INDEX('用友贴出原始数据-费用表'!$A$5:$AL$271,MATCH($B69&amp;"调整额",'用友贴出原始数据-费用表'!$A$6:$A$348,0)+1,MATCH($W$55,'用友贴出原始数据-费用表'!$B$5:$AL$5,0)+1)</f>
        <v>-619.10379999999998</v>
      </c>
      <c r="X69" s="106">
        <f>INDEX('用友贴出原始数据-费用表'!$A$5:$AL$271,MATCH($B69&amp;"调整额",'用友贴出原始数据-费用表'!$A$6:$A$348,0)+1,MATCH($X$55,'用友贴出原始数据-费用表'!$B$5:$AL$5,0)+1)</f>
        <v>-4579.7169249999997</v>
      </c>
      <c r="Y69" s="106">
        <f>INDEX('用友贴出原始数据-费用表'!$A$5:$AL$271,MATCH($B69&amp;"调整额",'用友贴出原始数据-费用表'!$A$6:$A$348,0)+1,MATCH($Y$55,'用友贴出原始数据-费用表'!$B$5:$AL$5,0)+1)</f>
        <v>-3720.1256749999998</v>
      </c>
      <c r="Z69" s="106">
        <f>INDEX('用友贴出原始数据-费用表'!$A$5:$AL$271,MATCH($B69&amp;"调整额",'用友贴出原始数据-费用表'!$A$6:$A$348,0)+1,MATCH($Z$55,'用友贴出原始数据-费用表'!$B$5:$AL$5,0)+1)</f>
        <v>0</v>
      </c>
      <c r="AA69" s="106">
        <f>INDEX('用友贴出原始数据-费用表'!$A$5:$AL$271,MATCH($B69&amp;"调整额",'用友贴出原始数据-费用表'!$A$6:$A$348,0)+1,MATCH($AA$55,'用友贴出原始数据-费用表'!$B$5:$AL$5,0)+1)</f>
        <v>0</v>
      </c>
      <c r="AB69" s="106">
        <f>INDEX('用友贴出原始数据-费用表'!$A$5:$AL$271,MATCH($B69&amp;"调整额",'用友贴出原始数据-费用表'!$A$6:$A$348,0)+1,MATCH($AB$55,'用友贴出原始数据-费用表'!$B$5:$AL$5,0)+1)</f>
        <v>0</v>
      </c>
      <c r="AC69" s="106">
        <f>INDEX('用友贴出原始数据-费用表'!$A$5:$AL$271,MATCH($B69&amp;"调整额",'用友贴出原始数据-费用表'!$A$6:$A$348,0)+1,MATCH($AC$55,'用友贴出原始数据-费用表'!$B$5:$AL$5,0)+1)</f>
        <v>0</v>
      </c>
    </row>
    <row r="70" spans="1:29">
      <c r="A70" s="359"/>
      <c r="B70" s="75" t="s">
        <v>122</v>
      </c>
      <c r="C70" s="107">
        <f t="shared" si="7"/>
        <v>0</v>
      </c>
      <c r="D70" s="106">
        <v>0</v>
      </c>
      <c r="E70" s="106">
        <f>INDEX('用友贴出原始数据-费用表'!$A$5:$AL$271,MATCH($B70&amp;"调整额",'用友贴出原始数据-费用表'!$A$6:$A$348,0)+1,MATCH($E$55,'用友贴出原始数据-费用表'!$B$5:$AL$5,0)+1)+G70+T70+AB70+AC70</f>
        <v>0</v>
      </c>
      <c r="F70" s="106">
        <f>INDEX('用友贴出原始数据-费用表'!$A$5:$AL$271,MATCH($B70&amp;"调整额",'用友贴出原始数据-费用表'!$A$6:$A$348,0)+1,MATCH($F$55,'用友贴出原始数据-费用表'!$B$5:$AL$5,0)+1)</f>
        <v>0</v>
      </c>
      <c r="G70" s="106">
        <f>INDEX('用友贴出原始数据-费用表'!$A$5:$AL$271,MATCH($B70&amp;"调整额",'用友贴出原始数据-费用表'!$A$6:$A$348,0)+1,MATCH($G$55,'用友贴出原始数据-费用表'!$B$5:$AL$5,0)+1)</f>
        <v>0</v>
      </c>
      <c r="H70" s="106">
        <f t="shared" si="8"/>
        <v>0</v>
      </c>
      <c r="I70" s="106">
        <f>INDEX('用友贴出原始数据-费用表'!$A$5:$AL$271,MATCH($B70&amp;"调整额",'用友贴出原始数据-费用表'!$A$6:$A$348,0)+1,MATCH($I$55,'用友贴出原始数据-费用表'!$B$5:$AL$5,0)+1)</f>
        <v>0</v>
      </c>
      <c r="J70" s="106">
        <f>INDEX('用友贴出原始数据-费用表'!$A$5:$AL$271,MATCH($B70&amp;"调整额",'用友贴出原始数据-费用表'!$A$6:$A$348,0)+1,MATCH($J$55,'用友贴出原始数据-费用表'!$B$5:$AL$5,0)+1)</f>
        <v>0</v>
      </c>
      <c r="K70" s="106">
        <f>INDEX('用友贴出原始数据-费用表'!$A$5:$AL$271,MATCH($B70&amp;"调整额",'用友贴出原始数据-费用表'!$A$6:$A$348,0)+1,MATCH($K$55,'用友贴出原始数据-费用表'!$B$5:$AL$5,0)+1)</f>
        <v>0</v>
      </c>
      <c r="L70" s="106">
        <f t="shared" si="9"/>
        <v>0</v>
      </c>
      <c r="M70" s="106">
        <f>INDEX('用友贴出原始数据-费用表'!$A$5:$AL$271,MATCH($B70&amp;"调整额",'用友贴出原始数据-费用表'!$A$6:$A$348,0)+1,MATCH($M$55,'用友贴出原始数据-费用表'!$B$5:$AL$5,0)+1)</f>
        <v>0</v>
      </c>
      <c r="N70" s="106">
        <f>INDEX('用友贴出原始数据-费用表'!$A$5:$AL$271,MATCH($B70&amp;"调整额",'用友贴出原始数据-费用表'!$A$6:$A$348,0)+1,MATCH($N$55,'用友贴出原始数据-费用表'!$B$5:$AL$5,0)+1)</f>
        <v>0</v>
      </c>
      <c r="O70" s="106">
        <f>INDEX('用友贴出原始数据-费用表'!$A$5:$AL$271,MATCH($B70&amp;"调整额",'用友贴出原始数据-费用表'!$A$6:$A$348,0)+1,MATCH($O$55,'用友贴出原始数据-费用表'!$B$5:$AL$5,0)+1)</f>
        <v>0</v>
      </c>
      <c r="P70" s="106">
        <f>INDEX('用友贴出原始数据-费用表'!$A$5:$AL$271,MATCH($B70&amp;"调整额",'用友贴出原始数据-费用表'!$A$6:$A$348,0)+1,MATCH($P$55,'用友贴出原始数据-费用表'!$B$5:$AL$5,0)+1)</f>
        <v>0</v>
      </c>
      <c r="Q70" s="106">
        <f t="shared" si="10"/>
        <v>0</v>
      </c>
      <c r="R70" s="106">
        <f>INDEX('用友贴出原始数据-费用表'!$A$5:$AL$271,MATCH($B70&amp;"调整额",'用友贴出原始数据-费用表'!$A$6:$A$348,0)+1,MATCH($R$55,'用友贴出原始数据-费用表'!$B$5:$AL$5,0)+1)</f>
        <v>0</v>
      </c>
      <c r="S70" s="106">
        <f>INDEX('用友贴出原始数据-费用表'!$A$5:$AL$271,MATCH($B70&amp;"调整额",'用友贴出原始数据-费用表'!$A$6:$A$348,0)+1,MATCH($S$55,'用友贴出原始数据-费用表'!$B$5:$AL$5,0)+1)</f>
        <v>0</v>
      </c>
      <c r="T70" s="106">
        <f>INDEX('用友贴出原始数据-费用表'!$A$5:$AL$271,MATCH($B70&amp;"调整额",'用友贴出原始数据-费用表'!$A$6:$A$348,0)+1,MATCH($T$55,'用友贴出原始数据-费用表'!$B$5:$AL$5,0)+1)</f>
        <v>0</v>
      </c>
      <c r="U70" s="106">
        <f t="shared" si="11"/>
        <v>0</v>
      </c>
      <c r="V70" s="106">
        <f>INDEX('用友贴出原始数据-费用表'!$A$5:$AL$271,MATCH($B70&amp;"调整额",'用友贴出原始数据-费用表'!$A$6:$A$348,0)+1,MATCH($V$55,'用友贴出原始数据-费用表'!$B$5:$AL$5,0)+1)</f>
        <v>0</v>
      </c>
      <c r="W70" s="106">
        <f>INDEX('用友贴出原始数据-费用表'!$A$5:$AL$271,MATCH($B70&amp;"调整额",'用友贴出原始数据-费用表'!$A$6:$A$348,0)+1,MATCH($W$55,'用友贴出原始数据-费用表'!$B$5:$AL$5,0)+1)</f>
        <v>0</v>
      </c>
      <c r="X70" s="106">
        <f>INDEX('用友贴出原始数据-费用表'!$A$5:$AL$271,MATCH($B70&amp;"调整额",'用友贴出原始数据-费用表'!$A$6:$A$348,0)+1,MATCH($X$55,'用友贴出原始数据-费用表'!$B$5:$AL$5,0)+1)</f>
        <v>0</v>
      </c>
      <c r="Y70" s="106">
        <f>INDEX('用友贴出原始数据-费用表'!$A$5:$AL$271,MATCH($B70&amp;"调整额",'用友贴出原始数据-费用表'!$A$6:$A$348,0)+1,MATCH($Y$55,'用友贴出原始数据-费用表'!$B$5:$AL$5,0)+1)</f>
        <v>0</v>
      </c>
      <c r="Z70" s="106">
        <f>INDEX('用友贴出原始数据-费用表'!$A$5:$AL$271,MATCH($B70&amp;"调整额",'用友贴出原始数据-费用表'!$A$6:$A$348,0)+1,MATCH($Z$55,'用友贴出原始数据-费用表'!$B$5:$AL$5,0)+1)</f>
        <v>0</v>
      </c>
      <c r="AA70" s="106">
        <f>INDEX('用友贴出原始数据-费用表'!$A$5:$AL$271,MATCH($B70&amp;"调整额",'用友贴出原始数据-费用表'!$A$6:$A$348,0)+1,MATCH($AA$55,'用友贴出原始数据-费用表'!$B$5:$AL$5,0)+1)</f>
        <v>0</v>
      </c>
      <c r="AB70" s="106">
        <f>INDEX('用友贴出原始数据-费用表'!$A$5:$AL$271,MATCH($B70&amp;"调整额",'用友贴出原始数据-费用表'!$A$6:$A$348,0)+1,MATCH($AB$55,'用友贴出原始数据-费用表'!$B$5:$AL$5,0)+1)</f>
        <v>0</v>
      </c>
      <c r="AC70" s="106">
        <f>INDEX('用友贴出原始数据-费用表'!$A$5:$AL$271,MATCH($B70&amp;"调整额",'用友贴出原始数据-费用表'!$A$6:$A$348,0)+1,MATCH($AC$55,'用友贴出原始数据-费用表'!$B$5:$AL$5,0)+1)</f>
        <v>0</v>
      </c>
    </row>
    <row r="71" spans="1:29" ht="13.5" customHeight="1">
      <c r="A71" s="359"/>
      <c r="B71" s="75" t="s">
        <v>123</v>
      </c>
      <c r="C71" s="107">
        <f t="shared" si="7"/>
        <v>0</v>
      </c>
      <c r="D71" s="106"/>
      <c r="E71" s="106">
        <f>INDEX('用友贴出原始数据-费用表'!$A$5:$AL$271,MATCH($B71&amp;"调整额",'用友贴出原始数据-费用表'!$A$6:$A$348,0)+1,MATCH($E$55,'用友贴出原始数据-费用表'!$B$5:$AL$5,0)+1)+G71+T71+AB71+AC71</f>
        <v>0</v>
      </c>
      <c r="F71" s="106">
        <f>INDEX('用友贴出原始数据-费用表'!$A$5:$AL$271,MATCH($B71&amp;"调整额",'用友贴出原始数据-费用表'!$A$6:$A$348,0)+1,MATCH($F$55,'用友贴出原始数据-费用表'!$B$5:$AL$5,0)+1)</f>
        <v>0</v>
      </c>
      <c r="G71" s="106">
        <f>INDEX('用友贴出原始数据-费用表'!$A$5:$AL$271,MATCH($B71&amp;"调整额",'用友贴出原始数据-费用表'!$A$6:$A$348,0)+1,MATCH($G$55,'用友贴出原始数据-费用表'!$B$5:$AL$5,0)+1)</f>
        <v>0</v>
      </c>
      <c r="H71" s="106">
        <f t="shared" si="8"/>
        <v>0</v>
      </c>
      <c r="I71" s="106">
        <f>INDEX('用友贴出原始数据-费用表'!$A$5:$AL$271,MATCH($B71&amp;"调整额",'用友贴出原始数据-费用表'!$A$6:$A$348,0)+1,MATCH($I$55,'用友贴出原始数据-费用表'!$B$5:$AL$5,0)+1)</f>
        <v>0</v>
      </c>
      <c r="J71" s="106">
        <f>INDEX('用友贴出原始数据-费用表'!$A$5:$AL$271,MATCH($B71&amp;"调整额",'用友贴出原始数据-费用表'!$A$6:$A$348,0)+1,MATCH($J$55,'用友贴出原始数据-费用表'!$B$5:$AL$5,0)+1)</f>
        <v>0</v>
      </c>
      <c r="K71" s="106">
        <f>INDEX('用友贴出原始数据-费用表'!$A$5:$AL$271,MATCH($B71&amp;"调整额",'用友贴出原始数据-费用表'!$A$6:$A$348,0)+1,MATCH($K$55,'用友贴出原始数据-费用表'!$B$5:$AL$5,0)+1)</f>
        <v>0</v>
      </c>
      <c r="L71" s="106">
        <f t="shared" si="9"/>
        <v>0</v>
      </c>
      <c r="M71" s="106">
        <f>INDEX('用友贴出原始数据-费用表'!$A$5:$AL$271,MATCH($B71&amp;"调整额",'用友贴出原始数据-费用表'!$A$6:$A$348,0)+1,MATCH($M$55,'用友贴出原始数据-费用表'!$B$5:$AL$5,0)+1)</f>
        <v>0</v>
      </c>
      <c r="N71" s="106">
        <f>INDEX('用友贴出原始数据-费用表'!$A$5:$AL$271,MATCH($B71&amp;"调整额",'用友贴出原始数据-费用表'!$A$6:$A$348,0)+1,MATCH($N$55,'用友贴出原始数据-费用表'!$B$5:$AL$5,0)+1)</f>
        <v>0</v>
      </c>
      <c r="O71" s="106">
        <f>INDEX('用友贴出原始数据-费用表'!$A$5:$AL$271,MATCH($B71&amp;"调整额",'用友贴出原始数据-费用表'!$A$6:$A$348,0)+1,MATCH($O$55,'用友贴出原始数据-费用表'!$B$5:$AL$5,0)+1)</f>
        <v>0</v>
      </c>
      <c r="P71" s="106">
        <f>INDEX('用友贴出原始数据-费用表'!$A$5:$AL$271,MATCH($B71&amp;"调整额",'用友贴出原始数据-费用表'!$A$6:$A$348,0)+1,MATCH($P$55,'用友贴出原始数据-费用表'!$B$5:$AL$5,0)+1)</f>
        <v>0</v>
      </c>
      <c r="Q71" s="106">
        <f t="shared" si="10"/>
        <v>0</v>
      </c>
      <c r="R71" s="106">
        <f>INDEX('用友贴出原始数据-费用表'!$A$5:$AL$271,MATCH($B71&amp;"调整额",'用友贴出原始数据-费用表'!$A$6:$A$348,0)+1,MATCH($R$55,'用友贴出原始数据-费用表'!$B$5:$AL$5,0)+1)</f>
        <v>0</v>
      </c>
      <c r="S71" s="106">
        <f>INDEX('用友贴出原始数据-费用表'!$A$5:$AL$271,MATCH($B71&amp;"调整额",'用友贴出原始数据-费用表'!$A$6:$A$348,0)+1,MATCH($S$55,'用友贴出原始数据-费用表'!$B$5:$AL$5,0)+1)</f>
        <v>0</v>
      </c>
      <c r="T71" s="106">
        <f>INDEX('用友贴出原始数据-费用表'!$A$5:$AL$271,MATCH($B71&amp;"调整额",'用友贴出原始数据-费用表'!$A$6:$A$348,0)+1,MATCH($T$55,'用友贴出原始数据-费用表'!$B$5:$AL$5,0)+1)</f>
        <v>0</v>
      </c>
      <c r="U71" s="106">
        <f t="shared" si="11"/>
        <v>0</v>
      </c>
      <c r="V71" s="106">
        <f>INDEX('用友贴出原始数据-费用表'!$A$5:$AL$271,MATCH($B71&amp;"调整额",'用友贴出原始数据-费用表'!$A$6:$A$348,0)+1,MATCH($V$55,'用友贴出原始数据-费用表'!$B$5:$AL$5,0)+1)</f>
        <v>0</v>
      </c>
      <c r="W71" s="106">
        <f>INDEX('用友贴出原始数据-费用表'!$A$5:$AL$271,MATCH($B71&amp;"调整额",'用友贴出原始数据-费用表'!$A$6:$A$348,0)+1,MATCH($W$55,'用友贴出原始数据-费用表'!$B$5:$AL$5,0)+1)</f>
        <v>0</v>
      </c>
      <c r="X71" s="106">
        <f>INDEX('用友贴出原始数据-费用表'!$A$5:$AL$271,MATCH($B71&amp;"调整额",'用友贴出原始数据-费用表'!$A$6:$A$348,0)+1,MATCH($X$55,'用友贴出原始数据-费用表'!$B$5:$AL$5,0)+1)</f>
        <v>0</v>
      </c>
      <c r="Y71" s="106">
        <f>INDEX('用友贴出原始数据-费用表'!$A$5:$AL$271,MATCH($B71&amp;"调整额",'用友贴出原始数据-费用表'!$A$6:$A$348,0)+1,MATCH($Y$55,'用友贴出原始数据-费用表'!$B$5:$AL$5,0)+1)</f>
        <v>0</v>
      </c>
      <c r="Z71" s="106">
        <f>INDEX('用友贴出原始数据-费用表'!$A$5:$AL$271,MATCH($B71&amp;"调整额",'用友贴出原始数据-费用表'!$A$6:$A$348,0)+1,MATCH($Z$55,'用友贴出原始数据-费用表'!$B$5:$AL$5,0)+1)</f>
        <v>0</v>
      </c>
      <c r="AA71" s="106">
        <f>INDEX('用友贴出原始数据-费用表'!$A$5:$AL$271,MATCH($B71&amp;"调整额",'用友贴出原始数据-费用表'!$A$6:$A$348,0)+1,MATCH($AA$55,'用友贴出原始数据-费用表'!$B$5:$AL$5,0)+1)</f>
        <v>0</v>
      </c>
      <c r="AB71" s="106">
        <f>INDEX('用友贴出原始数据-费用表'!$A$5:$AL$271,MATCH($B71&amp;"调整额",'用友贴出原始数据-费用表'!$A$6:$A$348,0)+1,MATCH($AB$55,'用友贴出原始数据-费用表'!$B$5:$AL$5,0)+1)</f>
        <v>0</v>
      </c>
      <c r="AC71" s="106">
        <f>INDEX('用友贴出原始数据-费用表'!$A$5:$AL$271,MATCH($B71&amp;"调整额",'用友贴出原始数据-费用表'!$A$6:$A$348,0)+1,MATCH($AC$55,'用友贴出原始数据-费用表'!$B$5:$AL$5,0)+1)</f>
        <v>0</v>
      </c>
    </row>
    <row r="72" spans="1:29">
      <c r="A72" s="360"/>
      <c r="B72" s="76" t="s">
        <v>117</v>
      </c>
      <c r="C72" s="110">
        <f t="shared" si="7"/>
        <v>1247555.821425</v>
      </c>
      <c r="D72" s="110">
        <f>SUM(D67:D71)</f>
        <v>1907992.7174</v>
      </c>
      <c r="E72" s="110">
        <f t="shared" ref="E72:X72" si="13">SUM(E67:E71)</f>
        <v>234191.50317499999</v>
      </c>
      <c r="F72" s="110">
        <f t="shared" si="13"/>
        <v>-2755136.96435</v>
      </c>
      <c r="G72" s="110">
        <f t="shared" si="13"/>
        <v>47031.287799999998</v>
      </c>
      <c r="H72" s="110">
        <f t="shared" si="13"/>
        <v>-145766.00657500001</v>
      </c>
      <c r="I72" s="110">
        <f t="shared" si="13"/>
        <v>-24865.75</v>
      </c>
      <c r="J72" s="110">
        <f t="shared" si="13"/>
        <v>34554.867375000002</v>
      </c>
      <c r="K72" s="110">
        <f t="shared" si="13"/>
        <v>-155455.12395000001</v>
      </c>
      <c r="L72" s="110">
        <f t="shared" si="13"/>
        <v>1128848.0595749998</v>
      </c>
      <c r="M72" s="110">
        <f t="shared" si="13"/>
        <v>-14917.540924999999</v>
      </c>
      <c r="N72" s="110">
        <f t="shared" si="13"/>
        <v>-46646.1702</v>
      </c>
      <c r="O72" s="110">
        <f t="shared" si="13"/>
        <v>1159902.5825499999</v>
      </c>
      <c r="P72" s="110">
        <f t="shared" si="13"/>
        <v>30509.188150000002</v>
      </c>
      <c r="Q72" s="110">
        <f t="shared" si="13"/>
        <v>886345.45860000001</v>
      </c>
      <c r="R72" s="110">
        <f t="shared" si="13"/>
        <v>879651.74762499996</v>
      </c>
      <c r="S72" s="110">
        <f t="shared" si="13"/>
        <v>6693.710975</v>
      </c>
      <c r="T72" s="110">
        <f t="shared" si="13"/>
        <v>0</v>
      </c>
      <c r="U72" s="110">
        <f t="shared" si="11"/>
        <v>-8918.9463999999989</v>
      </c>
      <c r="V72" s="110">
        <f t="shared" si="13"/>
        <v>0</v>
      </c>
      <c r="W72" s="110">
        <f t="shared" si="13"/>
        <v>-619.10379999999998</v>
      </c>
      <c r="X72" s="110">
        <f t="shared" si="13"/>
        <v>-4579.7169249999997</v>
      </c>
      <c r="Y72" s="110">
        <f>SUM(Y67:Y71)</f>
        <v>-3720.1256749999998</v>
      </c>
      <c r="Z72" s="110">
        <f t="shared" ref="Z72" si="14">SUM(Z67:Z71)</f>
        <v>0</v>
      </c>
      <c r="AA72" s="110">
        <f t="shared" ref="AA72" si="15">SUM(AA67:AA71)</f>
        <v>0</v>
      </c>
      <c r="AB72" s="110">
        <f t="shared" ref="AB72" si="16">SUM(AB67:AB71)</f>
        <v>0</v>
      </c>
      <c r="AC72" s="110">
        <f t="shared" ref="AC72" si="17">SUM(AC67:AC71)</f>
        <v>0</v>
      </c>
    </row>
    <row r="73" spans="1:29" ht="13.5" customHeight="1">
      <c r="A73" s="361" t="s">
        <v>124</v>
      </c>
      <c r="B73" s="75" t="s">
        <v>125</v>
      </c>
      <c r="C73" s="107">
        <f t="shared" si="7"/>
        <v>-88064.62</v>
      </c>
      <c r="D73" s="106"/>
      <c r="E73" s="106">
        <f>INDEX('用友贴出原始数据-费用表'!$A$5:$AL$271,MATCH($B73&amp;"调整额",'用友贴出原始数据-费用表'!$A$6:$A$348,0)+1,MATCH($E$55,'用友贴出原始数据-费用表'!$B$5:$AL$5,0)+1)+G73+T73+AB73+AC73</f>
        <v>-130569.62</v>
      </c>
      <c r="F73" s="106">
        <f>INDEX('用友贴出原始数据-费用表'!$A$5:$AL$271,MATCH($B73&amp;"调整额",'用友贴出原始数据-费用表'!$A$6:$A$348,0)+1,MATCH($F$55,'用友贴出原始数据-费用表'!$B$5:$AL$5,0)+1)</f>
        <v>10080</v>
      </c>
      <c r="G73" s="106">
        <f>INDEX('用友贴出原始数据-费用表'!$A$5:$AL$271,MATCH($B73&amp;"调整额",'用友贴出原始数据-费用表'!$A$6:$A$348,0)+1,MATCH($G$55,'用友贴出原始数据-费用表'!$B$5:$AL$5,0)+1)</f>
        <v>-77359.62</v>
      </c>
      <c r="H73" s="106">
        <f t="shared" si="8"/>
        <v>0</v>
      </c>
      <c r="I73" s="106">
        <f>INDEX('用友贴出原始数据-费用表'!$A$5:$AL$271,MATCH($B73&amp;"调整额",'用友贴出原始数据-费用表'!$A$6:$A$348,0)+1,MATCH($I$55,'用友贴出原始数据-费用表'!$B$5:$AL$5,0)+1)</f>
        <v>0</v>
      </c>
      <c r="J73" s="106">
        <f>INDEX('用友贴出原始数据-费用表'!$A$5:$AL$271,MATCH($B73&amp;"调整额",'用友贴出原始数据-费用表'!$A$6:$A$348,0)+1,MATCH($J$55,'用友贴出原始数据-费用表'!$B$5:$AL$5,0)+0)</f>
        <v>0</v>
      </c>
      <c r="K73" s="106">
        <f>INDEX('用友贴出原始数据-费用表'!$A$5:$AL$271,MATCH($B73&amp;"调整额",'用友贴出原始数据-费用表'!$A$6:$A$348,0)+1,MATCH($K$55,'用友贴出原始数据-费用表'!$B$5:$AL$5,0)+1)</f>
        <v>0</v>
      </c>
      <c r="L73" s="106">
        <f t="shared" si="9"/>
        <v>0</v>
      </c>
      <c r="M73" s="106">
        <f>INDEX('用友贴出原始数据-费用表'!$A$5:$AL$271,MATCH($B73&amp;"调整额",'用友贴出原始数据-费用表'!$A$6:$A$348,0)+1,MATCH($M$55,'用友贴出原始数据-费用表'!$B$5:$AL$5,0)+1)</f>
        <v>0</v>
      </c>
      <c r="N73" s="106">
        <f>INDEX('用友贴出原始数据-费用表'!$A$5:$AL$271,MATCH($B73&amp;"调整额",'用友贴出原始数据-费用表'!$A$6:$A$348,0)+1,MATCH($N$55,'用友贴出原始数据-费用表'!$B$5:$AL$5,0)+1)</f>
        <v>0</v>
      </c>
      <c r="O73" s="106">
        <f>INDEX('用友贴出原始数据-费用表'!$A$5:$AL$271,MATCH($B73&amp;"调整额",'用友贴出原始数据-费用表'!$A$6:$A$348,0)+1,MATCH($O$55,'用友贴出原始数据-费用表'!$B$5:$AL$5,0)+1)</f>
        <v>0</v>
      </c>
      <c r="P73" s="106">
        <f>INDEX('用友贴出原始数据-费用表'!$A$5:$AL$271,MATCH($B73&amp;"调整额",'用友贴出原始数据-费用表'!$A$6:$A$348,0)+1,MATCH($P$55,'用友贴出原始数据-费用表'!$B$5:$AL$5,0)+1)</f>
        <v>0</v>
      </c>
      <c r="Q73" s="106">
        <f t="shared" si="10"/>
        <v>0</v>
      </c>
      <c r="R73" s="106">
        <f>INDEX('用友贴出原始数据-费用表'!$A$5:$AL$271,MATCH($B73&amp;"调整额",'用友贴出原始数据-费用表'!$A$6:$A$348,0)+1,MATCH($R$55,'用友贴出原始数据-费用表'!$B$5:$AL$5,0)+1)</f>
        <v>0</v>
      </c>
      <c r="S73" s="106">
        <f>INDEX('用友贴出原始数据-费用表'!$A$5:$AL$271,MATCH($B73&amp;"调整额",'用友贴出原始数据-费用表'!$A$6:$A$348,0)+1,MATCH($S$55,'用友贴出原始数据-费用表'!$B$5:$AL$5,0)+1)</f>
        <v>0</v>
      </c>
      <c r="T73" s="106">
        <f>INDEX('用友贴出原始数据-费用表'!$A$5:$AL$271,MATCH($B73&amp;"调整额",'用友贴出原始数据-费用表'!$A$6:$A$348,0)+1,MATCH($T$55,'用友贴出原始数据-费用表'!$B$5:$AL$5,0)+1)</f>
        <v>0</v>
      </c>
      <c r="U73" s="106">
        <f t="shared" si="11"/>
        <v>32425</v>
      </c>
      <c r="V73" s="106">
        <f>INDEX('用友贴出原始数据-费用表'!$A$5:$AL$271,MATCH($B73&amp;"调整额",'用友贴出原始数据-费用表'!$A$6:$A$348,0)+1,MATCH($V$55,'用友贴出原始数据-费用表'!$B$5:$AL$5,0)+1)</f>
        <v>15460</v>
      </c>
      <c r="W73" s="106">
        <f>INDEX('用友贴出原始数据-费用表'!$A$5:$AL$271,MATCH($B73&amp;"调整额",'用友贴出原始数据-费用表'!$A$6:$A$348,0)+1,MATCH($W$55,'用友贴出原始数据-费用表'!$B$5:$AL$5,0)+1)</f>
        <v>0</v>
      </c>
      <c r="X73" s="106">
        <f>INDEX('用友贴出原始数据-费用表'!$A$5:$AL$271,MATCH($B73&amp;"调整额",'用友贴出原始数据-费用表'!$A$6:$A$348,0)+1,MATCH($X$55,'用友贴出原始数据-费用表'!$B$5:$AL$5,0)+1)</f>
        <v>16965</v>
      </c>
      <c r="Y73" s="106">
        <f>INDEX('用友贴出原始数据-费用表'!$A$5:$AL$271,MATCH($B73&amp;"调整额",'用友贴出原始数据-费用表'!$A$6:$A$348,0)+1,MATCH($Y$55,'用友贴出原始数据-费用表'!$B$5:$AL$5,0)+1)</f>
        <v>0</v>
      </c>
      <c r="Z73" s="106">
        <f>INDEX('用友贴出原始数据-费用表'!$A$5:$AL$271,MATCH($B73&amp;"调整额",'用友贴出原始数据-费用表'!$A$6:$A$348,0)+1,MATCH($Z$55,'用友贴出原始数据-费用表'!$B$5:$AL$5,0)+1)</f>
        <v>0</v>
      </c>
      <c r="AA73" s="106">
        <f>INDEX('用友贴出原始数据-费用表'!$A$5:$AL$271,MATCH($B73&amp;"调整额",'用友贴出原始数据-费用表'!$A$6:$A$348,0)+1,MATCH($AA$55,'用友贴出原始数据-费用表'!$B$5:$AL$5,0)+1)</f>
        <v>0</v>
      </c>
      <c r="AB73" s="106">
        <f>INDEX('用友贴出原始数据-费用表'!$A$5:$AL$271,MATCH($B73&amp;"调整额",'用友贴出原始数据-费用表'!$A$6:$A$348,0)+1,MATCH($AB$55,'用友贴出原始数据-费用表'!$B$5:$AL$5,0)+1)</f>
        <v>0</v>
      </c>
      <c r="AC73" s="106">
        <f>INDEX('用友贴出原始数据-费用表'!$A$5:$AL$271,MATCH($B73&amp;"调整额",'用友贴出原始数据-费用表'!$A$6:$A$348,0)+1,MATCH($AC$55,'用友贴出原始数据-费用表'!$B$5:$AL$5,0)+1)</f>
        <v>0</v>
      </c>
    </row>
    <row r="74" spans="1:29">
      <c r="A74" s="362"/>
      <c r="B74" s="75" t="s">
        <v>126</v>
      </c>
      <c r="C74" s="107">
        <f t="shared" si="7"/>
        <v>0</v>
      </c>
      <c r="D74" s="106"/>
      <c r="E74" s="106">
        <f>INDEX('用友贴出原始数据-费用表'!$A$5:$AL$271,MATCH($B74&amp;"调整额",'用友贴出原始数据-费用表'!$A$6:$A$348,0)+1,MATCH($E$55,'用友贴出原始数据-费用表'!$B$5:$AL$5,0)+1)+G74+T74+AB74+AC74</f>
        <v>0</v>
      </c>
      <c r="F74" s="106">
        <f>INDEX('用友贴出原始数据-费用表'!$A$5:$AL$271,MATCH($B74&amp;"调整额",'用友贴出原始数据-费用表'!$A$6:$A$348,0)+1,MATCH($F$55,'用友贴出原始数据-费用表'!$B$5:$AL$5,0)+1)</f>
        <v>0</v>
      </c>
      <c r="G74" s="106">
        <f>INDEX('用友贴出原始数据-费用表'!$A$5:$AL$271,MATCH($B74&amp;"调整额",'用友贴出原始数据-费用表'!$A$6:$A$348,0)+1,MATCH($G$55,'用友贴出原始数据-费用表'!$B$5:$AL$5,0)+1)</f>
        <v>0</v>
      </c>
      <c r="H74" s="106">
        <f t="shared" si="8"/>
        <v>0</v>
      </c>
      <c r="I74" s="106">
        <f>INDEX('用友贴出原始数据-费用表'!$A$5:$AL$271,MATCH($B74&amp;"调整额",'用友贴出原始数据-费用表'!$A$6:$A$348,0)+1,MATCH($I$55,'用友贴出原始数据-费用表'!$B$5:$AL$5,0)+1)</f>
        <v>0</v>
      </c>
      <c r="J74" s="106">
        <f>INDEX('用友贴出原始数据-费用表'!$A$5:$AL$271,MATCH($B74&amp;"调整额",'用友贴出原始数据-费用表'!$A$6:$A$348,0)+1,MATCH($J$55,'用友贴出原始数据-费用表'!$B$5:$AL$5,0)+0)</f>
        <v>0</v>
      </c>
      <c r="K74" s="106">
        <f>INDEX('用友贴出原始数据-费用表'!$A$5:$AL$271,MATCH($B74&amp;"调整额",'用友贴出原始数据-费用表'!$A$6:$A$348,0)+1,MATCH($K$55,'用友贴出原始数据-费用表'!$B$5:$AL$5,0)+1)</f>
        <v>0</v>
      </c>
      <c r="L74" s="106">
        <f t="shared" si="9"/>
        <v>0</v>
      </c>
      <c r="M74" s="106">
        <f>INDEX('用友贴出原始数据-费用表'!$A$5:$AL$271,MATCH($B74&amp;"调整额",'用友贴出原始数据-费用表'!$A$6:$A$348,0)+1,MATCH($M$55,'用友贴出原始数据-费用表'!$B$5:$AL$5,0)+1)</f>
        <v>0</v>
      </c>
      <c r="N74" s="106">
        <f>INDEX('用友贴出原始数据-费用表'!$A$5:$AL$271,MATCH($B74&amp;"调整额",'用友贴出原始数据-费用表'!$A$6:$A$348,0)+1,MATCH($N$55,'用友贴出原始数据-费用表'!$B$5:$AL$5,0)+1)</f>
        <v>0</v>
      </c>
      <c r="O74" s="106">
        <f>INDEX('用友贴出原始数据-费用表'!$A$5:$AL$271,MATCH($B74&amp;"调整额",'用友贴出原始数据-费用表'!$A$6:$A$348,0)+1,MATCH($O$55,'用友贴出原始数据-费用表'!$B$5:$AL$5,0)+1)</f>
        <v>0</v>
      </c>
      <c r="P74" s="106">
        <f>INDEX('用友贴出原始数据-费用表'!$A$5:$AL$271,MATCH($B74&amp;"调整额",'用友贴出原始数据-费用表'!$A$6:$A$348,0)+1,MATCH($P$55,'用友贴出原始数据-费用表'!$B$5:$AL$5,0)+1)</f>
        <v>0</v>
      </c>
      <c r="Q74" s="106">
        <f t="shared" si="10"/>
        <v>0</v>
      </c>
      <c r="R74" s="106">
        <f>INDEX('用友贴出原始数据-费用表'!$A$5:$AL$271,MATCH($B74&amp;"调整额",'用友贴出原始数据-费用表'!$A$6:$A$348,0)+1,MATCH($R$55,'用友贴出原始数据-费用表'!$B$5:$AL$5,0)+1)</f>
        <v>0</v>
      </c>
      <c r="S74" s="106">
        <f>INDEX('用友贴出原始数据-费用表'!$A$5:$AL$271,MATCH($B74&amp;"调整额",'用友贴出原始数据-费用表'!$A$6:$A$348,0)+1,MATCH($S$55,'用友贴出原始数据-费用表'!$B$5:$AL$5,0)+1)</f>
        <v>0</v>
      </c>
      <c r="T74" s="106">
        <f>INDEX('用友贴出原始数据-费用表'!$A$5:$AL$271,MATCH($B74&amp;"调整额",'用友贴出原始数据-费用表'!$A$6:$A$348,0)+1,MATCH($T$55,'用友贴出原始数据-费用表'!$B$5:$AL$5,0)+1)</f>
        <v>0</v>
      </c>
      <c r="U74" s="106">
        <f t="shared" si="11"/>
        <v>0</v>
      </c>
      <c r="V74" s="106">
        <f>INDEX('用友贴出原始数据-费用表'!$A$5:$AL$271,MATCH($B74&amp;"调整额",'用友贴出原始数据-费用表'!$A$6:$A$348,0)+1,MATCH($V$55,'用友贴出原始数据-费用表'!$B$5:$AL$5,0)+1)</f>
        <v>0</v>
      </c>
      <c r="W74" s="106">
        <f>INDEX('用友贴出原始数据-费用表'!$A$5:$AL$271,MATCH($B74&amp;"调整额",'用友贴出原始数据-费用表'!$A$6:$A$348,0)+1,MATCH($W$55,'用友贴出原始数据-费用表'!$B$5:$AL$5,0)+1)</f>
        <v>0</v>
      </c>
      <c r="X74" s="106">
        <f>INDEX('用友贴出原始数据-费用表'!$A$5:$AL$271,MATCH($B74&amp;"调整额",'用友贴出原始数据-费用表'!$A$6:$A$348,0)+1,MATCH($X$55,'用友贴出原始数据-费用表'!$B$5:$AL$5,0)+1)</f>
        <v>0</v>
      </c>
      <c r="Y74" s="106">
        <f>INDEX('用友贴出原始数据-费用表'!$A$5:$AL$271,MATCH($B74&amp;"调整额",'用友贴出原始数据-费用表'!$A$6:$A$348,0)+1,MATCH($Y$55,'用友贴出原始数据-费用表'!$B$5:$AL$5,0)+1)</f>
        <v>0</v>
      </c>
      <c r="Z74" s="106">
        <f>INDEX('用友贴出原始数据-费用表'!$A$5:$AL$271,MATCH($B74&amp;"调整额",'用友贴出原始数据-费用表'!$A$6:$A$348,0)+1,MATCH($Z$55,'用友贴出原始数据-费用表'!$B$5:$AL$5,0)+1)</f>
        <v>0</v>
      </c>
      <c r="AA74" s="106">
        <f>INDEX('用友贴出原始数据-费用表'!$A$5:$AL$271,MATCH($B74&amp;"调整额",'用友贴出原始数据-费用表'!$A$6:$A$348,0)+1,MATCH($AA$55,'用友贴出原始数据-费用表'!$B$5:$AL$5,0)+1)</f>
        <v>0</v>
      </c>
      <c r="AB74" s="106">
        <f>INDEX('用友贴出原始数据-费用表'!$A$5:$AL$271,MATCH($B74&amp;"调整额",'用友贴出原始数据-费用表'!$A$6:$A$348,0)+1,MATCH($AB$55,'用友贴出原始数据-费用表'!$B$5:$AL$5,0)+1)</f>
        <v>0</v>
      </c>
      <c r="AC74" s="106">
        <f>INDEX('用友贴出原始数据-费用表'!$A$5:$AL$271,MATCH($B74&amp;"调整额",'用友贴出原始数据-费用表'!$A$6:$A$348,0)+1,MATCH($AC$55,'用友贴出原始数据-费用表'!$B$5:$AL$5,0)+1)</f>
        <v>0</v>
      </c>
    </row>
    <row r="75" spans="1:29">
      <c r="A75" s="362"/>
      <c r="B75" s="75" t="s">
        <v>127</v>
      </c>
      <c r="C75" s="107">
        <f t="shared" si="7"/>
        <v>0</v>
      </c>
      <c r="D75" s="106"/>
      <c r="E75" s="106">
        <f>INDEX('用友贴出原始数据-费用表'!$A$5:$AL$271,MATCH($B75&amp;"调整额",'用友贴出原始数据-费用表'!$A$6:$A$348,0)+1,MATCH($E$55,'用友贴出原始数据-费用表'!$B$5:$AL$5,0)+1)+G75+T75+AB75+AC75</f>
        <v>0</v>
      </c>
      <c r="F75" s="106">
        <f>INDEX('用友贴出原始数据-费用表'!$A$5:$AL$271,MATCH($B75&amp;"调整额",'用友贴出原始数据-费用表'!$A$6:$A$348,0)+1,MATCH($F$55,'用友贴出原始数据-费用表'!$B$5:$AL$5,0)+1)</f>
        <v>0</v>
      </c>
      <c r="G75" s="106">
        <f>INDEX('用友贴出原始数据-费用表'!$A$5:$AL$271,MATCH($B75&amp;"调整额",'用友贴出原始数据-费用表'!$A$6:$A$348,0)+1,MATCH($G$55,'用友贴出原始数据-费用表'!$B$5:$AL$5,0)+1)</f>
        <v>0</v>
      </c>
      <c r="H75" s="106">
        <f t="shared" si="8"/>
        <v>0</v>
      </c>
      <c r="I75" s="106">
        <f>INDEX('用友贴出原始数据-费用表'!$A$5:$AL$271,MATCH($B75&amp;"调整额",'用友贴出原始数据-费用表'!$A$6:$A$348,0)+1,MATCH($I$55,'用友贴出原始数据-费用表'!$B$5:$AL$5,0)+1)</f>
        <v>0</v>
      </c>
      <c r="J75" s="106">
        <f>INDEX('用友贴出原始数据-费用表'!$A$5:$AL$271,MATCH($B75&amp;"调整额",'用友贴出原始数据-费用表'!$A$6:$A$348,0)+1,MATCH($J$55,'用友贴出原始数据-费用表'!$B$5:$AL$5,0)+0)</f>
        <v>0</v>
      </c>
      <c r="K75" s="106">
        <f>INDEX('用友贴出原始数据-费用表'!$A$5:$AL$271,MATCH($B75&amp;"调整额",'用友贴出原始数据-费用表'!$A$6:$A$348,0)+1,MATCH($K$55,'用友贴出原始数据-费用表'!$B$5:$AL$5,0)+1)</f>
        <v>0</v>
      </c>
      <c r="L75" s="106">
        <f t="shared" si="9"/>
        <v>0</v>
      </c>
      <c r="M75" s="106">
        <f>INDEX('用友贴出原始数据-费用表'!$A$5:$AL$271,MATCH($B75&amp;"调整额",'用友贴出原始数据-费用表'!$A$6:$A$348,0)+1,MATCH($M$55,'用友贴出原始数据-费用表'!$B$5:$AL$5,0)+1)</f>
        <v>0</v>
      </c>
      <c r="N75" s="106">
        <f>INDEX('用友贴出原始数据-费用表'!$A$5:$AL$271,MATCH($B75&amp;"调整额",'用友贴出原始数据-费用表'!$A$6:$A$348,0)+1,MATCH($N$55,'用友贴出原始数据-费用表'!$B$5:$AL$5,0)+1)</f>
        <v>0</v>
      </c>
      <c r="O75" s="106">
        <f>INDEX('用友贴出原始数据-费用表'!$A$5:$AL$271,MATCH($B75&amp;"调整额",'用友贴出原始数据-费用表'!$A$6:$A$348,0)+1,MATCH($O$55,'用友贴出原始数据-费用表'!$B$5:$AL$5,0)+1)</f>
        <v>0</v>
      </c>
      <c r="P75" s="106">
        <f>INDEX('用友贴出原始数据-费用表'!$A$5:$AL$271,MATCH($B75&amp;"调整额",'用友贴出原始数据-费用表'!$A$6:$A$348,0)+1,MATCH($P$55,'用友贴出原始数据-费用表'!$B$5:$AL$5,0)+1)</f>
        <v>0</v>
      </c>
      <c r="Q75" s="106">
        <f t="shared" si="10"/>
        <v>0</v>
      </c>
      <c r="R75" s="106">
        <f>INDEX('用友贴出原始数据-费用表'!$A$5:$AL$271,MATCH($B75&amp;"调整额",'用友贴出原始数据-费用表'!$A$6:$A$348,0)+1,MATCH($R$55,'用友贴出原始数据-费用表'!$B$5:$AL$5,0)+1)</f>
        <v>0</v>
      </c>
      <c r="S75" s="106">
        <f>INDEX('用友贴出原始数据-费用表'!$A$5:$AL$271,MATCH($B75&amp;"调整额",'用友贴出原始数据-费用表'!$A$6:$A$348,0)+1,MATCH($S$55,'用友贴出原始数据-费用表'!$B$5:$AL$5,0)+1)</f>
        <v>0</v>
      </c>
      <c r="T75" s="106">
        <f>INDEX('用友贴出原始数据-费用表'!$A$5:$AL$271,MATCH($B75&amp;"调整额",'用友贴出原始数据-费用表'!$A$6:$A$348,0)+1,MATCH($T$55,'用友贴出原始数据-费用表'!$B$5:$AL$5,0)+1)</f>
        <v>0</v>
      </c>
      <c r="U75" s="106">
        <f t="shared" si="11"/>
        <v>0</v>
      </c>
      <c r="V75" s="106">
        <f>INDEX('用友贴出原始数据-费用表'!$A$5:$AL$271,MATCH($B75&amp;"调整额",'用友贴出原始数据-费用表'!$A$6:$A$348,0)+1,MATCH($V$55,'用友贴出原始数据-费用表'!$B$5:$AL$5,0)+1)</f>
        <v>0</v>
      </c>
      <c r="W75" s="106">
        <f>INDEX('用友贴出原始数据-费用表'!$A$5:$AL$271,MATCH($B75&amp;"调整额",'用友贴出原始数据-费用表'!$A$6:$A$348,0)+1,MATCH($W$55,'用友贴出原始数据-费用表'!$B$5:$AL$5,0)+1)</f>
        <v>0</v>
      </c>
      <c r="X75" s="106">
        <f>INDEX('用友贴出原始数据-费用表'!$A$5:$AL$271,MATCH($B75&amp;"调整额",'用友贴出原始数据-费用表'!$A$6:$A$348,0)+1,MATCH($X$55,'用友贴出原始数据-费用表'!$B$5:$AL$5,0)+1)</f>
        <v>0</v>
      </c>
      <c r="Y75" s="106">
        <f>INDEX('用友贴出原始数据-费用表'!$A$5:$AL$271,MATCH($B75&amp;"调整额",'用友贴出原始数据-费用表'!$A$6:$A$348,0)+1,MATCH($Y$55,'用友贴出原始数据-费用表'!$B$5:$AL$5,0)+1)</f>
        <v>0</v>
      </c>
      <c r="Z75" s="106">
        <f>INDEX('用友贴出原始数据-费用表'!$A$5:$AL$271,MATCH($B75&amp;"调整额",'用友贴出原始数据-费用表'!$A$6:$A$348,0)+1,MATCH($Z$55,'用友贴出原始数据-费用表'!$B$5:$AL$5,0)+1)</f>
        <v>0</v>
      </c>
      <c r="AA75" s="106">
        <f>INDEX('用友贴出原始数据-费用表'!$A$5:$AL$271,MATCH($B75&amp;"调整额",'用友贴出原始数据-费用表'!$A$6:$A$348,0)+1,MATCH($AA$55,'用友贴出原始数据-费用表'!$B$5:$AL$5,0)+1)</f>
        <v>0</v>
      </c>
      <c r="AB75" s="106">
        <f>INDEX('用友贴出原始数据-费用表'!$A$5:$AL$271,MATCH($B75&amp;"调整额",'用友贴出原始数据-费用表'!$A$6:$A$348,0)+1,MATCH($AB$55,'用友贴出原始数据-费用表'!$B$5:$AL$5,0)+1)</f>
        <v>0</v>
      </c>
      <c r="AC75" s="106">
        <f>INDEX('用友贴出原始数据-费用表'!$A$5:$AL$271,MATCH($B75&amp;"调整额",'用友贴出原始数据-费用表'!$A$6:$A$348,0)+1,MATCH($AC$55,'用友贴出原始数据-费用表'!$B$5:$AL$5,0)+1)</f>
        <v>0</v>
      </c>
    </row>
    <row r="76" spans="1:29">
      <c r="A76" s="362"/>
      <c r="B76" s="75" t="s">
        <v>128</v>
      </c>
      <c r="C76" s="107">
        <f t="shared" si="7"/>
        <v>0</v>
      </c>
      <c r="D76" s="106"/>
      <c r="E76" s="106">
        <f>INDEX('用友贴出原始数据-费用表'!$A$5:$AL$271,MATCH($B76&amp;"调整额",'用友贴出原始数据-费用表'!$A$6:$A$348,0)+1,MATCH($E$55,'用友贴出原始数据-费用表'!$B$5:$AL$5,0)+1)+G76+T76+AB76+AC76</f>
        <v>0</v>
      </c>
      <c r="F76" s="106">
        <f>INDEX('用友贴出原始数据-费用表'!$A$5:$AL$271,MATCH($B76&amp;"调整额",'用友贴出原始数据-费用表'!$A$6:$A$348,0)+1,MATCH($F$55,'用友贴出原始数据-费用表'!$B$5:$AL$5,0)+1)</f>
        <v>0</v>
      </c>
      <c r="G76" s="106">
        <f>INDEX('用友贴出原始数据-费用表'!$A$5:$AL$271,MATCH($B76&amp;"调整额",'用友贴出原始数据-费用表'!$A$6:$A$348,0)+1,MATCH($G$55,'用友贴出原始数据-费用表'!$B$5:$AL$5,0)+1)</f>
        <v>0</v>
      </c>
      <c r="H76" s="106">
        <f t="shared" si="8"/>
        <v>0</v>
      </c>
      <c r="I76" s="106">
        <f>INDEX('用友贴出原始数据-费用表'!$A$5:$AL$271,MATCH($B76&amp;"调整额",'用友贴出原始数据-费用表'!$A$6:$A$348,0)+1,MATCH($I$55,'用友贴出原始数据-费用表'!$B$5:$AL$5,0)+1)</f>
        <v>0</v>
      </c>
      <c r="J76" s="106">
        <f>INDEX('用友贴出原始数据-费用表'!$A$5:$AL$271,MATCH($B76&amp;"调整额",'用友贴出原始数据-费用表'!$A$6:$A$348,0)+1,MATCH($J$55,'用友贴出原始数据-费用表'!$B$5:$AL$5,0)+0)</f>
        <v>0</v>
      </c>
      <c r="K76" s="106">
        <f>INDEX('用友贴出原始数据-费用表'!$A$5:$AL$271,MATCH($B76&amp;"调整额",'用友贴出原始数据-费用表'!$A$6:$A$348,0)+1,MATCH($K$55,'用友贴出原始数据-费用表'!$B$5:$AL$5,0)+1)</f>
        <v>0</v>
      </c>
      <c r="L76" s="106">
        <f t="shared" si="9"/>
        <v>0</v>
      </c>
      <c r="M76" s="106">
        <f>INDEX('用友贴出原始数据-费用表'!$A$5:$AL$271,MATCH($B76&amp;"调整额",'用友贴出原始数据-费用表'!$A$6:$A$348,0)+1,MATCH($M$55,'用友贴出原始数据-费用表'!$B$5:$AL$5,0)+1)</f>
        <v>0</v>
      </c>
      <c r="N76" s="106">
        <f>INDEX('用友贴出原始数据-费用表'!$A$5:$AL$271,MATCH($B76&amp;"调整额",'用友贴出原始数据-费用表'!$A$6:$A$348,0)+1,MATCH($N$55,'用友贴出原始数据-费用表'!$B$5:$AL$5,0)+1)</f>
        <v>0</v>
      </c>
      <c r="O76" s="106">
        <f>INDEX('用友贴出原始数据-费用表'!$A$5:$AL$271,MATCH($B76&amp;"调整额",'用友贴出原始数据-费用表'!$A$6:$A$348,0)+1,MATCH($O$55,'用友贴出原始数据-费用表'!$B$5:$AL$5,0)+1)</f>
        <v>0</v>
      </c>
      <c r="P76" s="106">
        <f>INDEX('用友贴出原始数据-费用表'!$A$5:$AL$271,MATCH($B76&amp;"调整额",'用友贴出原始数据-费用表'!$A$6:$A$348,0)+1,MATCH($P$55,'用友贴出原始数据-费用表'!$B$5:$AL$5,0)+1)</f>
        <v>0</v>
      </c>
      <c r="Q76" s="106">
        <f t="shared" si="10"/>
        <v>0</v>
      </c>
      <c r="R76" s="106">
        <f>INDEX('用友贴出原始数据-费用表'!$A$5:$AL$271,MATCH($B76&amp;"调整额",'用友贴出原始数据-费用表'!$A$6:$A$348,0)+1,MATCH($R$55,'用友贴出原始数据-费用表'!$B$5:$AL$5,0)+1)</f>
        <v>0</v>
      </c>
      <c r="S76" s="106">
        <f>INDEX('用友贴出原始数据-费用表'!$A$5:$AL$271,MATCH($B76&amp;"调整额",'用友贴出原始数据-费用表'!$A$6:$A$348,0)+1,MATCH($S$55,'用友贴出原始数据-费用表'!$B$5:$AL$5,0)+1)</f>
        <v>0</v>
      </c>
      <c r="T76" s="106">
        <f>INDEX('用友贴出原始数据-费用表'!$A$5:$AL$271,MATCH($B76&amp;"调整额",'用友贴出原始数据-费用表'!$A$6:$A$348,0)+1,MATCH($T$55,'用友贴出原始数据-费用表'!$B$5:$AL$5,0)+1)</f>
        <v>0</v>
      </c>
      <c r="U76" s="106">
        <f t="shared" si="11"/>
        <v>0</v>
      </c>
      <c r="V76" s="106">
        <f>INDEX('用友贴出原始数据-费用表'!$A$5:$AL$271,MATCH($B76&amp;"调整额",'用友贴出原始数据-费用表'!$A$6:$A$348,0)+1,MATCH($V$55,'用友贴出原始数据-费用表'!$B$5:$AL$5,0)+1)</f>
        <v>0</v>
      </c>
      <c r="W76" s="106">
        <f>INDEX('用友贴出原始数据-费用表'!$A$5:$AL$271,MATCH($B76&amp;"调整额",'用友贴出原始数据-费用表'!$A$6:$A$348,0)+1,MATCH($W$55,'用友贴出原始数据-费用表'!$B$5:$AL$5,0)+1)</f>
        <v>0</v>
      </c>
      <c r="X76" s="106">
        <f>INDEX('用友贴出原始数据-费用表'!$A$5:$AL$271,MATCH($B76&amp;"调整额",'用友贴出原始数据-费用表'!$A$6:$A$348,0)+1,MATCH($X$55,'用友贴出原始数据-费用表'!$B$5:$AL$5,0)+1)</f>
        <v>0</v>
      </c>
      <c r="Y76" s="106">
        <f>INDEX('用友贴出原始数据-费用表'!$A$5:$AL$271,MATCH($B76&amp;"调整额",'用友贴出原始数据-费用表'!$A$6:$A$348,0)+1,MATCH($Y$55,'用友贴出原始数据-费用表'!$B$5:$AL$5,0)+1)</f>
        <v>0</v>
      </c>
      <c r="Z76" s="106">
        <f>INDEX('用友贴出原始数据-费用表'!$A$5:$AL$271,MATCH($B76&amp;"调整额",'用友贴出原始数据-费用表'!$A$6:$A$348,0)+1,MATCH($Z$55,'用友贴出原始数据-费用表'!$B$5:$AL$5,0)+1)</f>
        <v>0</v>
      </c>
      <c r="AA76" s="106">
        <f>INDEX('用友贴出原始数据-费用表'!$A$5:$AL$271,MATCH($B76&amp;"调整额",'用友贴出原始数据-费用表'!$A$6:$A$348,0)+1,MATCH($AA$55,'用友贴出原始数据-费用表'!$B$5:$AL$5,0)+1)</f>
        <v>0</v>
      </c>
      <c r="AB76" s="106">
        <f>INDEX('用友贴出原始数据-费用表'!$A$5:$AL$271,MATCH($B76&amp;"调整额",'用友贴出原始数据-费用表'!$A$6:$A$348,0)+1,MATCH($AB$55,'用友贴出原始数据-费用表'!$B$5:$AL$5,0)+1)</f>
        <v>0</v>
      </c>
      <c r="AC76" s="106">
        <f>INDEX('用友贴出原始数据-费用表'!$A$5:$AL$271,MATCH($B76&amp;"调整额",'用友贴出原始数据-费用表'!$A$6:$A$348,0)+1,MATCH($AC$55,'用友贴出原始数据-费用表'!$B$5:$AL$5,0)+1)</f>
        <v>0</v>
      </c>
    </row>
    <row r="77" spans="1:29">
      <c r="A77" s="362"/>
      <c r="B77" s="75" t="s">
        <v>129</v>
      </c>
      <c r="C77" s="107">
        <f t="shared" si="7"/>
        <v>0</v>
      </c>
      <c r="D77" s="106"/>
      <c r="E77" s="106">
        <f>INDEX('用友贴出原始数据-费用表'!$A$5:$AL$271,MATCH($B77&amp;"调整额",'用友贴出原始数据-费用表'!$A$6:$A$348,0)+1,MATCH($E$55,'用友贴出原始数据-费用表'!$B$5:$AL$5,0)+1)+G77+T77+AB77+AC77</f>
        <v>0</v>
      </c>
      <c r="F77" s="106">
        <f>INDEX('用友贴出原始数据-费用表'!$A$5:$AL$271,MATCH($B77&amp;"调整额",'用友贴出原始数据-费用表'!$A$6:$A$348,0)+1,MATCH($F$55,'用友贴出原始数据-费用表'!$B$5:$AL$5,0)+1)</f>
        <v>0</v>
      </c>
      <c r="G77" s="106">
        <f>INDEX('用友贴出原始数据-费用表'!$A$5:$AL$271,MATCH($B77&amp;"调整额",'用友贴出原始数据-费用表'!$A$6:$A$348,0)+1,MATCH($G$55,'用友贴出原始数据-费用表'!$B$5:$AL$5,0)+1)</f>
        <v>0</v>
      </c>
      <c r="H77" s="106">
        <f t="shared" si="8"/>
        <v>0</v>
      </c>
      <c r="I77" s="106">
        <f>INDEX('用友贴出原始数据-费用表'!$A$5:$AL$271,MATCH($B77&amp;"调整额",'用友贴出原始数据-费用表'!$A$6:$A$348,0)+1,MATCH($I$55,'用友贴出原始数据-费用表'!$B$5:$AL$5,0)+1)</f>
        <v>0</v>
      </c>
      <c r="J77" s="106">
        <f>INDEX('用友贴出原始数据-费用表'!$A$5:$AL$271,MATCH($B77&amp;"调整额",'用友贴出原始数据-费用表'!$A$6:$A$348,0)+1,MATCH($J$55,'用友贴出原始数据-费用表'!$B$5:$AL$5,0)+0)</f>
        <v>0</v>
      </c>
      <c r="K77" s="106">
        <f>INDEX('用友贴出原始数据-费用表'!$A$5:$AL$271,MATCH($B77&amp;"调整额",'用友贴出原始数据-费用表'!$A$6:$A$348,0)+1,MATCH($K$55,'用友贴出原始数据-费用表'!$B$5:$AL$5,0)+1)</f>
        <v>0</v>
      </c>
      <c r="L77" s="106">
        <f t="shared" si="9"/>
        <v>0</v>
      </c>
      <c r="M77" s="106">
        <f>INDEX('用友贴出原始数据-费用表'!$A$5:$AL$271,MATCH($B77&amp;"调整额",'用友贴出原始数据-费用表'!$A$6:$A$348,0)+1,MATCH($M$55,'用友贴出原始数据-费用表'!$B$5:$AL$5,0)+1)</f>
        <v>0</v>
      </c>
      <c r="N77" s="106">
        <f>INDEX('用友贴出原始数据-费用表'!$A$5:$AL$271,MATCH($B77&amp;"调整额",'用友贴出原始数据-费用表'!$A$6:$A$348,0)+1,MATCH($N$55,'用友贴出原始数据-费用表'!$B$5:$AL$5,0)+1)</f>
        <v>0</v>
      </c>
      <c r="O77" s="106">
        <f>INDEX('用友贴出原始数据-费用表'!$A$5:$AL$271,MATCH($B77&amp;"调整额",'用友贴出原始数据-费用表'!$A$6:$A$348,0)+1,MATCH($O$55,'用友贴出原始数据-费用表'!$B$5:$AL$5,0)+1)</f>
        <v>0</v>
      </c>
      <c r="P77" s="106">
        <f>INDEX('用友贴出原始数据-费用表'!$A$5:$AL$271,MATCH($B77&amp;"调整额",'用友贴出原始数据-费用表'!$A$6:$A$348,0)+1,MATCH($P$55,'用友贴出原始数据-费用表'!$B$5:$AL$5,0)+1)</f>
        <v>0</v>
      </c>
      <c r="Q77" s="106">
        <f t="shared" si="10"/>
        <v>0</v>
      </c>
      <c r="R77" s="106">
        <f>INDEX('用友贴出原始数据-费用表'!$A$5:$AL$271,MATCH($B77&amp;"调整额",'用友贴出原始数据-费用表'!$A$6:$A$348,0)+1,MATCH($R$55,'用友贴出原始数据-费用表'!$B$5:$AL$5,0)+1)</f>
        <v>0</v>
      </c>
      <c r="S77" s="106">
        <f>INDEX('用友贴出原始数据-费用表'!$A$5:$AL$271,MATCH($B77&amp;"调整额",'用友贴出原始数据-费用表'!$A$6:$A$348,0)+1,MATCH($S$55,'用友贴出原始数据-费用表'!$B$5:$AL$5,0)+1)</f>
        <v>0</v>
      </c>
      <c r="T77" s="106">
        <f>INDEX('用友贴出原始数据-费用表'!$A$5:$AL$271,MATCH($B77&amp;"调整额",'用友贴出原始数据-费用表'!$A$6:$A$348,0)+1,MATCH($T$55,'用友贴出原始数据-费用表'!$B$5:$AL$5,0)+1)</f>
        <v>0</v>
      </c>
      <c r="U77" s="106">
        <f t="shared" si="11"/>
        <v>0</v>
      </c>
      <c r="V77" s="106">
        <f>INDEX('用友贴出原始数据-费用表'!$A$5:$AL$271,MATCH($B77&amp;"调整额",'用友贴出原始数据-费用表'!$A$6:$A$348,0)+1,MATCH($V$55,'用友贴出原始数据-费用表'!$B$5:$AL$5,0)+1)</f>
        <v>0</v>
      </c>
      <c r="W77" s="106">
        <f>INDEX('用友贴出原始数据-费用表'!$A$5:$AL$271,MATCH($B77&amp;"调整额",'用友贴出原始数据-费用表'!$A$6:$A$348,0)+1,MATCH($W$55,'用友贴出原始数据-费用表'!$B$5:$AL$5,0)+1)</f>
        <v>0</v>
      </c>
      <c r="X77" s="106">
        <f>INDEX('用友贴出原始数据-费用表'!$A$5:$AL$271,MATCH($B77&amp;"调整额",'用友贴出原始数据-费用表'!$A$6:$A$348,0)+1,MATCH($X$55,'用友贴出原始数据-费用表'!$B$5:$AL$5,0)+1)</f>
        <v>0</v>
      </c>
      <c r="Y77" s="106">
        <f>INDEX('用友贴出原始数据-费用表'!$A$5:$AL$271,MATCH($B77&amp;"调整额",'用友贴出原始数据-费用表'!$A$6:$A$348,0)+1,MATCH($Y$55,'用友贴出原始数据-费用表'!$B$5:$AL$5,0)+1)</f>
        <v>0</v>
      </c>
      <c r="Z77" s="106">
        <f>INDEX('用友贴出原始数据-费用表'!$A$5:$AL$271,MATCH($B77&amp;"调整额",'用友贴出原始数据-费用表'!$A$6:$A$348,0)+1,MATCH($Z$55,'用友贴出原始数据-费用表'!$B$5:$AL$5,0)+1)</f>
        <v>0</v>
      </c>
      <c r="AA77" s="106">
        <f>INDEX('用友贴出原始数据-费用表'!$A$5:$AL$271,MATCH($B77&amp;"调整额",'用友贴出原始数据-费用表'!$A$6:$A$348,0)+1,MATCH($AA$55,'用友贴出原始数据-费用表'!$B$5:$AL$5,0)+1)</f>
        <v>0</v>
      </c>
      <c r="AB77" s="106">
        <f>INDEX('用友贴出原始数据-费用表'!$A$5:$AL$271,MATCH($B77&amp;"调整额",'用友贴出原始数据-费用表'!$A$6:$A$348,0)+1,MATCH($AB$55,'用友贴出原始数据-费用表'!$B$5:$AL$5,0)+1)</f>
        <v>0</v>
      </c>
      <c r="AC77" s="106">
        <f>INDEX('用友贴出原始数据-费用表'!$A$5:$AL$271,MATCH($B77&amp;"调整额",'用友贴出原始数据-费用表'!$A$6:$A$348,0)+1,MATCH($AC$55,'用友贴出原始数据-费用表'!$B$5:$AL$5,0)+1)</f>
        <v>0</v>
      </c>
    </row>
    <row r="78" spans="1:29">
      <c r="A78" s="362"/>
      <c r="B78" s="75" t="s">
        <v>130</v>
      </c>
      <c r="C78" s="107">
        <f t="shared" si="7"/>
        <v>0</v>
      </c>
      <c r="D78" s="106"/>
      <c r="E78" s="106">
        <f>INDEX('用友贴出原始数据-费用表'!$A$5:$AL$271,MATCH($B78&amp;"调整额",'用友贴出原始数据-费用表'!$A$6:$A$348,0)+1,MATCH($E$55,'用友贴出原始数据-费用表'!$B$5:$AL$5,0)+1)+G78+T78+AB78+AC78</f>
        <v>-98618.51</v>
      </c>
      <c r="F78" s="106">
        <f>INDEX('用友贴出原始数据-费用表'!$A$5:$AL$271,MATCH($B78&amp;"调整额",'用友贴出原始数据-费用表'!$A$6:$A$348,0)+1,MATCH($F$55,'用友贴出原始数据-费用表'!$B$5:$AL$5,0)+1)</f>
        <v>98618.51</v>
      </c>
      <c r="G78" s="106">
        <f>INDEX('用友贴出原始数据-费用表'!$A$5:$AL$271,MATCH($B78&amp;"调整额",'用友贴出原始数据-费用表'!$A$6:$A$348,0)+1,MATCH($G$55,'用友贴出原始数据-费用表'!$B$5:$AL$5,0)+1)</f>
        <v>-98618.51</v>
      </c>
      <c r="H78" s="106">
        <f t="shared" si="8"/>
        <v>0</v>
      </c>
      <c r="I78" s="106">
        <f>INDEX('用友贴出原始数据-费用表'!$A$5:$AL$271,MATCH($B78&amp;"调整额",'用友贴出原始数据-费用表'!$A$6:$A$348,0)+1,MATCH($I$55,'用友贴出原始数据-费用表'!$B$5:$AL$5,0)+1)</f>
        <v>0</v>
      </c>
      <c r="J78" s="106">
        <f>INDEX('用友贴出原始数据-费用表'!$A$5:$AL$271,MATCH($B78&amp;"调整额",'用友贴出原始数据-费用表'!$A$6:$A$348,0)+1,MATCH($J$55,'用友贴出原始数据-费用表'!$B$5:$AL$5,0)+0)</f>
        <v>0</v>
      </c>
      <c r="K78" s="106">
        <f>INDEX('用友贴出原始数据-费用表'!$A$5:$AL$271,MATCH($B78&amp;"调整额",'用友贴出原始数据-费用表'!$A$6:$A$348,0)+1,MATCH($K$55,'用友贴出原始数据-费用表'!$B$5:$AL$5,0)+1)</f>
        <v>0</v>
      </c>
      <c r="L78" s="106">
        <f t="shared" si="9"/>
        <v>0</v>
      </c>
      <c r="M78" s="106">
        <f>INDEX('用友贴出原始数据-费用表'!$A$5:$AL$271,MATCH($B78&amp;"调整额",'用友贴出原始数据-费用表'!$A$6:$A$348,0)+1,MATCH($M$55,'用友贴出原始数据-费用表'!$B$5:$AL$5,0)+1)</f>
        <v>0</v>
      </c>
      <c r="N78" s="106">
        <f>INDEX('用友贴出原始数据-费用表'!$A$5:$AL$271,MATCH($B78&amp;"调整额",'用友贴出原始数据-费用表'!$A$6:$A$348,0)+1,MATCH($N$55,'用友贴出原始数据-费用表'!$B$5:$AL$5,0)+1)</f>
        <v>0</v>
      </c>
      <c r="O78" s="106">
        <f>INDEX('用友贴出原始数据-费用表'!$A$5:$AL$271,MATCH($B78&amp;"调整额",'用友贴出原始数据-费用表'!$A$6:$A$348,0)+1,MATCH($O$55,'用友贴出原始数据-费用表'!$B$5:$AL$5,0)+1)</f>
        <v>0</v>
      </c>
      <c r="P78" s="106">
        <f>INDEX('用友贴出原始数据-费用表'!$A$5:$AL$271,MATCH($B78&amp;"调整额",'用友贴出原始数据-费用表'!$A$6:$A$348,0)+1,MATCH($P$55,'用友贴出原始数据-费用表'!$B$5:$AL$5,0)+1)</f>
        <v>0</v>
      </c>
      <c r="Q78" s="106">
        <f t="shared" si="10"/>
        <v>0</v>
      </c>
      <c r="R78" s="106">
        <f>INDEX('用友贴出原始数据-费用表'!$A$5:$AL$271,MATCH($B78&amp;"调整额",'用友贴出原始数据-费用表'!$A$6:$A$348,0)+1,MATCH($R$55,'用友贴出原始数据-费用表'!$B$5:$AL$5,0)+1)</f>
        <v>0</v>
      </c>
      <c r="S78" s="106">
        <f>INDEX('用友贴出原始数据-费用表'!$A$5:$AL$271,MATCH($B78&amp;"调整额",'用友贴出原始数据-费用表'!$A$6:$A$348,0)+1,MATCH($S$55,'用友贴出原始数据-费用表'!$B$5:$AL$5,0)+1)</f>
        <v>0</v>
      </c>
      <c r="T78" s="106">
        <f>INDEX('用友贴出原始数据-费用表'!$A$5:$AL$271,MATCH($B78&amp;"调整额",'用友贴出原始数据-费用表'!$A$6:$A$348,0)+1,MATCH($T$55,'用友贴出原始数据-费用表'!$B$5:$AL$5,0)+1)</f>
        <v>0</v>
      </c>
      <c r="U78" s="106">
        <f t="shared" si="11"/>
        <v>0</v>
      </c>
      <c r="V78" s="106">
        <f>INDEX('用友贴出原始数据-费用表'!$A$5:$AL$271,MATCH($B78&amp;"调整额",'用友贴出原始数据-费用表'!$A$6:$A$348,0)+1,MATCH($V$55,'用友贴出原始数据-费用表'!$B$5:$AL$5,0)+1)</f>
        <v>0</v>
      </c>
      <c r="W78" s="106">
        <f>INDEX('用友贴出原始数据-费用表'!$A$5:$AL$271,MATCH($B78&amp;"调整额",'用友贴出原始数据-费用表'!$A$6:$A$348,0)+1,MATCH($W$55,'用友贴出原始数据-费用表'!$B$5:$AL$5,0)+1)</f>
        <v>0</v>
      </c>
      <c r="X78" s="106">
        <f>INDEX('用友贴出原始数据-费用表'!$A$5:$AL$271,MATCH($B78&amp;"调整额",'用友贴出原始数据-费用表'!$A$6:$A$348,0)+1,MATCH($X$55,'用友贴出原始数据-费用表'!$B$5:$AL$5,0)+1)</f>
        <v>0</v>
      </c>
      <c r="Y78" s="106">
        <f>INDEX('用友贴出原始数据-费用表'!$A$5:$AL$271,MATCH($B78&amp;"调整额",'用友贴出原始数据-费用表'!$A$6:$A$348,0)+1,MATCH($Y$55,'用友贴出原始数据-费用表'!$B$5:$AL$5,0)+1)</f>
        <v>0</v>
      </c>
      <c r="Z78" s="106">
        <f>INDEX('用友贴出原始数据-费用表'!$A$5:$AL$271,MATCH($B78&amp;"调整额",'用友贴出原始数据-费用表'!$A$6:$A$348,0)+1,MATCH($Z$55,'用友贴出原始数据-费用表'!$B$5:$AL$5,0)+1)</f>
        <v>0</v>
      </c>
      <c r="AA78" s="106">
        <f>INDEX('用友贴出原始数据-费用表'!$A$5:$AL$271,MATCH($B78&amp;"调整额",'用友贴出原始数据-费用表'!$A$6:$A$348,0)+1,MATCH($AA$55,'用友贴出原始数据-费用表'!$B$5:$AL$5,0)+1)</f>
        <v>0</v>
      </c>
      <c r="AB78" s="106">
        <f>INDEX('用友贴出原始数据-费用表'!$A$5:$AL$271,MATCH($B78&amp;"调整额",'用友贴出原始数据-费用表'!$A$6:$A$348,0)+1,MATCH($AB$55,'用友贴出原始数据-费用表'!$B$5:$AL$5,0)+1)</f>
        <v>0</v>
      </c>
      <c r="AC78" s="106">
        <f>INDEX('用友贴出原始数据-费用表'!$A$5:$AL$271,MATCH($B78&amp;"调整额",'用友贴出原始数据-费用表'!$A$6:$A$348,0)+1,MATCH($AC$55,'用友贴出原始数据-费用表'!$B$5:$AL$5,0)+1)</f>
        <v>0</v>
      </c>
    </row>
    <row r="79" spans="1:29">
      <c r="A79" s="362"/>
      <c r="B79" s="75" t="s">
        <v>131</v>
      </c>
      <c r="C79" s="107">
        <f t="shared" si="7"/>
        <v>0</v>
      </c>
      <c r="D79" s="106"/>
      <c r="E79" s="106">
        <f>INDEX('用友贴出原始数据-费用表'!$A$5:$AL$271,MATCH($B79&amp;"调整额",'用友贴出原始数据-费用表'!$A$6:$A$348,0)+1,MATCH($E$55,'用友贴出原始数据-费用表'!$B$5:$AL$5,0)+1)+G79+T79+AB79+AC79</f>
        <v>0</v>
      </c>
      <c r="F79" s="106">
        <f>INDEX('用友贴出原始数据-费用表'!$A$5:$AL$271,MATCH($B79&amp;"调整额",'用友贴出原始数据-费用表'!$A$6:$A$348,0)+1,MATCH($F$55,'用友贴出原始数据-费用表'!$B$5:$AL$5,0)+1)</f>
        <v>0</v>
      </c>
      <c r="G79" s="106">
        <f>INDEX('用友贴出原始数据-费用表'!$A$5:$AL$271,MATCH($B79&amp;"调整额",'用友贴出原始数据-费用表'!$A$6:$A$348,0)+1,MATCH($G$55,'用友贴出原始数据-费用表'!$B$5:$AL$5,0)+1)</f>
        <v>0</v>
      </c>
      <c r="H79" s="106">
        <f t="shared" si="8"/>
        <v>0</v>
      </c>
      <c r="I79" s="106">
        <f>INDEX('用友贴出原始数据-费用表'!$A$5:$AL$271,MATCH($B79&amp;"调整额",'用友贴出原始数据-费用表'!$A$6:$A$348,0)+1,MATCH($I$55,'用友贴出原始数据-费用表'!$B$5:$AL$5,0)+1)</f>
        <v>0</v>
      </c>
      <c r="J79" s="106">
        <f>INDEX('用友贴出原始数据-费用表'!$A$5:$AL$271,MATCH($B79&amp;"调整额",'用友贴出原始数据-费用表'!$A$6:$A$348,0)+1,MATCH($J$55,'用友贴出原始数据-费用表'!$B$5:$AL$5,0)+0)</f>
        <v>0</v>
      </c>
      <c r="K79" s="106">
        <f>INDEX('用友贴出原始数据-费用表'!$A$5:$AL$271,MATCH($B79&amp;"调整额",'用友贴出原始数据-费用表'!$A$6:$A$348,0)+1,MATCH($K$55,'用友贴出原始数据-费用表'!$B$5:$AL$5,0)+1)</f>
        <v>0</v>
      </c>
      <c r="L79" s="106">
        <f t="shared" si="9"/>
        <v>0</v>
      </c>
      <c r="M79" s="106">
        <f>INDEX('用友贴出原始数据-费用表'!$A$5:$AL$271,MATCH($B79&amp;"调整额",'用友贴出原始数据-费用表'!$A$6:$A$348,0)+1,MATCH($M$55,'用友贴出原始数据-费用表'!$B$5:$AL$5,0)+1)</f>
        <v>0</v>
      </c>
      <c r="N79" s="106">
        <f>INDEX('用友贴出原始数据-费用表'!$A$5:$AL$271,MATCH($B79&amp;"调整额",'用友贴出原始数据-费用表'!$A$6:$A$348,0)+1,MATCH($N$55,'用友贴出原始数据-费用表'!$B$5:$AL$5,0)+1)</f>
        <v>0</v>
      </c>
      <c r="O79" s="106">
        <f>INDEX('用友贴出原始数据-费用表'!$A$5:$AL$271,MATCH($B79&amp;"调整额",'用友贴出原始数据-费用表'!$A$6:$A$348,0)+1,MATCH($O$55,'用友贴出原始数据-费用表'!$B$5:$AL$5,0)+1)</f>
        <v>0</v>
      </c>
      <c r="P79" s="106">
        <f>INDEX('用友贴出原始数据-费用表'!$A$5:$AL$271,MATCH($B79&amp;"调整额",'用友贴出原始数据-费用表'!$A$6:$A$348,0)+1,MATCH($P$55,'用友贴出原始数据-费用表'!$B$5:$AL$5,0)+1)</f>
        <v>0</v>
      </c>
      <c r="Q79" s="106">
        <f t="shared" si="10"/>
        <v>0</v>
      </c>
      <c r="R79" s="106">
        <f>INDEX('用友贴出原始数据-费用表'!$A$5:$AL$271,MATCH($B79&amp;"调整额",'用友贴出原始数据-费用表'!$A$6:$A$348,0)+1,MATCH($R$55,'用友贴出原始数据-费用表'!$B$5:$AL$5,0)+1)</f>
        <v>0</v>
      </c>
      <c r="S79" s="106">
        <f>INDEX('用友贴出原始数据-费用表'!$A$5:$AL$271,MATCH($B79&amp;"调整额",'用友贴出原始数据-费用表'!$A$6:$A$348,0)+1,MATCH($S$55,'用友贴出原始数据-费用表'!$B$5:$AL$5,0)+1)</f>
        <v>0</v>
      </c>
      <c r="T79" s="106">
        <f>INDEX('用友贴出原始数据-费用表'!$A$5:$AL$271,MATCH($B79&amp;"调整额",'用友贴出原始数据-费用表'!$A$6:$A$348,0)+1,MATCH($T$55,'用友贴出原始数据-费用表'!$B$5:$AL$5,0)+1)</f>
        <v>0</v>
      </c>
      <c r="U79" s="106">
        <f t="shared" si="11"/>
        <v>0</v>
      </c>
      <c r="V79" s="106">
        <f>INDEX('用友贴出原始数据-费用表'!$A$5:$AL$271,MATCH($B79&amp;"调整额",'用友贴出原始数据-费用表'!$A$6:$A$348,0)+1,MATCH($V$55,'用友贴出原始数据-费用表'!$B$5:$AL$5,0)+1)</f>
        <v>0</v>
      </c>
      <c r="W79" s="106">
        <f>INDEX('用友贴出原始数据-费用表'!$A$5:$AL$271,MATCH($B79&amp;"调整额",'用友贴出原始数据-费用表'!$A$6:$A$348,0)+1,MATCH($W$55,'用友贴出原始数据-费用表'!$B$5:$AL$5,0)+1)</f>
        <v>0</v>
      </c>
      <c r="X79" s="106">
        <f>INDEX('用友贴出原始数据-费用表'!$A$5:$AL$271,MATCH($B79&amp;"调整额",'用友贴出原始数据-费用表'!$A$6:$A$348,0)+1,MATCH($X$55,'用友贴出原始数据-费用表'!$B$5:$AL$5,0)+1)</f>
        <v>0</v>
      </c>
      <c r="Y79" s="106">
        <f>INDEX('用友贴出原始数据-费用表'!$A$5:$AL$271,MATCH($B79&amp;"调整额",'用友贴出原始数据-费用表'!$A$6:$A$348,0)+1,MATCH($Y$55,'用友贴出原始数据-费用表'!$B$5:$AL$5,0)+1)</f>
        <v>0</v>
      </c>
      <c r="Z79" s="106">
        <f>INDEX('用友贴出原始数据-费用表'!$A$5:$AL$271,MATCH($B79&amp;"调整额",'用友贴出原始数据-费用表'!$A$6:$A$348,0)+1,MATCH($Z$55,'用友贴出原始数据-费用表'!$B$5:$AL$5,0)+1)</f>
        <v>0</v>
      </c>
      <c r="AA79" s="106">
        <f>INDEX('用友贴出原始数据-费用表'!$A$5:$AL$271,MATCH($B79&amp;"调整额",'用友贴出原始数据-费用表'!$A$6:$A$348,0)+1,MATCH($AA$55,'用友贴出原始数据-费用表'!$B$5:$AL$5,0)+1)</f>
        <v>0</v>
      </c>
      <c r="AB79" s="106">
        <f>INDEX('用友贴出原始数据-费用表'!$A$5:$AL$271,MATCH($B79&amp;"调整额",'用友贴出原始数据-费用表'!$A$6:$A$348,0)+1,MATCH($AB$55,'用友贴出原始数据-费用表'!$B$5:$AL$5,0)+1)</f>
        <v>0</v>
      </c>
      <c r="AC79" s="106">
        <f>INDEX('用友贴出原始数据-费用表'!$A$5:$AL$271,MATCH($B79&amp;"调整额",'用友贴出原始数据-费用表'!$A$6:$A$348,0)+1,MATCH($AC$55,'用友贴出原始数据-费用表'!$B$5:$AL$5,0)+1)</f>
        <v>0</v>
      </c>
    </row>
    <row r="80" spans="1:29">
      <c r="A80" s="362"/>
      <c r="B80" s="75" t="s">
        <v>132</v>
      </c>
      <c r="C80" s="107">
        <f t="shared" si="7"/>
        <v>0</v>
      </c>
      <c r="D80" s="106"/>
      <c r="E80" s="106">
        <f>INDEX('用友贴出原始数据-费用表'!$A$5:$AL$271,MATCH($B80&amp;"调整额",'用友贴出原始数据-费用表'!$A$6:$A$348,0)+1,MATCH($E$55,'用友贴出原始数据-费用表'!$B$5:$AL$5,0)+1)+G80+T80+AB80+AC80</f>
        <v>0</v>
      </c>
      <c r="F80" s="106">
        <f>INDEX('用友贴出原始数据-费用表'!$A$5:$AL$271,MATCH($B80&amp;"调整额",'用友贴出原始数据-费用表'!$A$6:$A$348,0)+1,MATCH($F$55,'用友贴出原始数据-费用表'!$B$5:$AL$5,0)+1)</f>
        <v>0</v>
      </c>
      <c r="G80" s="106">
        <f>INDEX('用友贴出原始数据-费用表'!$A$5:$AL$271,MATCH($B80&amp;"调整额",'用友贴出原始数据-费用表'!$A$6:$A$348,0)+1,MATCH($G$55,'用友贴出原始数据-费用表'!$B$5:$AL$5,0)+1)</f>
        <v>0</v>
      </c>
      <c r="H80" s="106">
        <f t="shared" si="8"/>
        <v>0</v>
      </c>
      <c r="I80" s="106">
        <f>INDEX('用友贴出原始数据-费用表'!$A$5:$AL$271,MATCH($B80&amp;"调整额",'用友贴出原始数据-费用表'!$A$6:$A$348,0)+1,MATCH($I$55,'用友贴出原始数据-费用表'!$B$5:$AL$5,0)+1)</f>
        <v>0</v>
      </c>
      <c r="J80" s="106">
        <f>INDEX('用友贴出原始数据-费用表'!$A$5:$AL$271,MATCH($B80&amp;"调整额",'用友贴出原始数据-费用表'!$A$6:$A$348,0)+1,MATCH($J$55,'用友贴出原始数据-费用表'!$B$5:$AL$5,0)+0)</f>
        <v>0</v>
      </c>
      <c r="K80" s="106">
        <f>INDEX('用友贴出原始数据-费用表'!$A$5:$AL$271,MATCH($B80&amp;"调整额",'用友贴出原始数据-费用表'!$A$6:$A$348,0)+1,MATCH($K$55,'用友贴出原始数据-费用表'!$B$5:$AL$5,0)+1)</f>
        <v>0</v>
      </c>
      <c r="L80" s="106">
        <f t="shared" si="9"/>
        <v>0</v>
      </c>
      <c r="M80" s="106">
        <f>INDEX('用友贴出原始数据-费用表'!$A$5:$AL$271,MATCH($B80&amp;"调整额",'用友贴出原始数据-费用表'!$A$6:$A$348,0)+1,MATCH($M$55,'用友贴出原始数据-费用表'!$B$5:$AL$5,0)+1)</f>
        <v>0</v>
      </c>
      <c r="N80" s="106">
        <f>INDEX('用友贴出原始数据-费用表'!$A$5:$AL$271,MATCH($B80&amp;"调整额",'用友贴出原始数据-费用表'!$A$6:$A$348,0)+1,MATCH($N$55,'用友贴出原始数据-费用表'!$B$5:$AL$5,0)+1)</f>
        <v>0</v>
      </c>
      <c r="O80" s="106">
        <f>INDEX('用友贴出原始数据-费用表'!$A$5:$AL$271,MATCH($B80&amp;"调整额",'用友贴出原始数据-费用表'!$A$6:$A$348,0)+1,MATCH($O$55,'用友贴出原始数据-费用表'!$B$5:$AL$5,0)+1)</f>
        <v>0</v>
      </c>
      <c r="P80" s="106">
        <f>INDEX('用友贴出原始数据-费用表'!$A$5:$AL$271,MATCH($B80&amp;"调整额",'用友贴出原始数据-费用表'!$A$6:$A$348,0)+1,MATCH($P$55,'用友贴出原始数据-费用表'!$B$5:$AL$5,0)+1)</f>
        <v>0</v>
      </c>
      <c r="Q80" s="106">
        <f t="shared" si="10"/>
        <v>0</v>
      </c>
      <c r="R80" s="106">
        <f>INDEX('用友贴出原始数据-费用表'!$A$5:$AL$271,MATCH($B80&amp;"调整额",'用友贴出原始数据-费用表'!$A$6:$A$348,0)+1,MATCH($R$55,'用友贴出原始数据-费用表'!$B$5:$AL$5,0)+1)</f>
        <v>0</v>
      </c>
      <c r="S80" s="106">
        <f>INDEX('用友贴出原始数据-费用表'!$A$5:$AL$271,MATCH($B80&amp;"调整额",'用友贴出原始数据-费用表'!$A$6:$A$348,0)+1,MATCH($S$55,'用友贴出原始数据-费用表'!$B$5:$AL$5,0)+1)</f>
        <v>0</v>
      </c>
      <c r="T80" s="106">
        <f>INDEX('用友贴出原始数据-费用表'!$A$5:$AL$271,MATCH($B80&amp;"调整额",'用友贴出原始数据-费用表'!$A$6:$A$348,0)+1,MATCH($T$55,'用友贴出原始数据-费用表'!$B$5:$AL$5,0)+1)</f>
        <v>0</v>
      </c>
      <c r="U80" s="106">
        <f t="shared" si="11"/>
        <v>0</v>
      </c>
      <c r="V80" s="106">
        <f>INDEX('用友贴出原始数据-费用表'!$A$5:$AL$271,MATCH($B80&amp;"调整额",'用友贴出原始数据-费用表'!$A$6:$A$348,0)+1,MATCH($V$55,'用友贴出原始数据-费用表'!$B$5:$AL$5,0)+1)</f>
        <v>0</v>
      </c>
      <c r="W80" s="106">
        <f>INDEX('用友贴出原始数据-费用表'!$A$5:$AL$271,MATCH($B80&amp;"调整额",'用友贴出原始数据-费用表'!$A$6:$A$348,0)+1,MATCH($W$55,'用友贴出原始数据-费用表'!$B$5:$AL$5,0)+1)</f>
        <v>0</v>
      </c>
      <c r="X80" s="106">
        <f>INDEX('用友贴出原始数据-费用表'!$A$5:$AL$271,MATCH($B80&amp;"调整额",'用友贴出原始数据-费用表'!$A$6:$A$348,0)+1,MATCH($X$55,'用友贴出原始数据-费用表'!$B$5:$AL$5,0)+1)</f>
        <v>0</v>
      </c>
      <c r="Y80" s="106">
        <f>INDEX('用友贴出原始数据-费用表'!$A$5:$AL$271,MATCH($B80&amp;"调整额",'用友贴出原始数据-费用表'!$A$6:$A$348,0)+1,MATCH($Y$55,'用友贴出原始数据-费用表'!$B$5:$AL$5,0)+1)</f>
        <v>0</v>
      </c>
      <c r="Z80" s="106">
        <f>INDEX('用友贴出原始数据-费用表'!$A$5:$AL$271,MATCH($B80&amp;"调整额",'用友贴出原始数据-费用表'!$A$6:$A$348,0)+1,MATCH($Z$55,'用友贴出原始数据-费用表'!$B$5:$AL$5,0)+1)</f>
        <v>0</v>
      </c>
      <c r="AA80" s="106">
        <f>INDEX('用友贴出原始数据-费用表'!$A$5:$AL$271,MATCH($B80&amp;"调整额",'用友贴出原始数据-费用表'!$A$6:$A$348,0)+1,MATCH($AA$55,'用友贴出原始数据-费用表'!$B$5:$AL$5,0)+1)</f>
        <v>0</v>
      </c>
      <c r="AB80" s="106">
        <f>INDEX('用友贴出原始数据-费用表'!$A$5:$AL$271,MATCH($B80&amp;"调整额",'用友贴出原始数据-费用表'!$A$6:$A$348,0)+1,MATCH($AB$55,'用友贴出原始数据-费用表'!$B$5:$AL$5,0)+1)</f>
        <v>0</v>
      </c>
      <c r="AC80" s="106">
        <f>INDEX('用友贴出原始数据-费用表'!$A$5:$AL$271,MATCH($B80&amp;"调整额",'用友贴出原始数据-费用表'!$A$6:$A$348,0)+1,MATCH($AC$55,'用友贴出原始数据-费用表'!$B$5:$AL$5,0)+1)</f>
        <v>0</v>
      </c>
    </row>
    <row r="81" spans="1:29">
      <c r="A81" s="362"/>
      <c r="B81" s="75" t="s">
        <v>133</v>
      </c>
      <c r="C81" s="107">
        <f t="shared" si="7"/>
        <v>0</v>
      </c>
      <c r="D81" s="106"/>
      <c r="E81" s="106">
        <f>INDEX('用友贴出原始数据-费用表'!$A$5:$AL$271,MATCH($B81&amp;"调整额",'用友贴出原始数据-费用表'!$A$6:$A$348,0)+1,MATCH($E$55,'用友贴出原始数据-费用表'!$B$5:$AL$5,0)+1)+G81+T81+AB81+AC81</f>
        <v>0</v>
      </c>
      <c r="F81" s="106">
        <f>INDEX('用友贴出原始数据-费用表'!$A$5:$AL$271,MATCH($B81&amp;"调整额",'用友贴出原始数据-费用表'!$A$6:$A$348,0)+1,MATCH($F$55,'用友贴出原始数据-费用表'!$B$5:$AL$5,0)+1)</f>
        <v>0</v>
      </c>
      <c r="G81" s="106">
        <f>INDEX('用友贴出原始数据-费用表'!$A$5:$AL$271,MATCH($B81&amp;"调整额",'用友贴出原始数据-费用表'!$A$6:$A$348,0)+1,MATCH($G$55,'用友贴出原始数据-费用表'!$B$5:$AL$5,0)+1)</f>
        <v>0</v>
      </c>
      <c r="H81" s="106">
        <f t="shared" si="8"/>
        <v>0</v>
      </c>
      <c r="I81" s="106">
        <f>INDEX('用友贴出原始数据-费用表'!$A$5:$AL$271,MATCH($B81&amp;"调整额",'用友贴出原始数据-费用表'!$A$6:$A$348,0)+1,MATCH($I$55,'用友贴出原始数据-费用表'!$B$5:$AL$5,0)+1)</f>
        <v>0</v>
      </c>
      <c r="J81" s="106">
        <f>INDEX('用友贴出原始数据-费用表'!$A$5:$AL$271,MATCH($B81&amp;"调整额",'用友贴出原始数据-费用表'!$A$6:$A$348,0)+1,MATCH($J$55,'用友贴出原始数据-费用表'!$B$5:$AL$5,0)+0)</f>
        <v>0</v>
      </c>
      <c r="K81" s="106">
        <f>INDEX('用友贴出原始数据-费用表'!$A$5:$AL$271,MATCH($B81&amp;"调整额",'用友贴出原始数据-费用表'!$A$6:$A$348,0)+1,MATCH($K$55,'用友贴出原始数据-费用表'!$B$5:$AL$5,0)+1)</f>
        <v>0</v>
      </c>
      <c r="L81" s="106">
        <f t="shared" si="9"/>
        <v>0</v>
      </c>
      <c r="M81" s="106">
        <f>INDEX('用友贴出原始数据-费用表'!$A$5:$AL$271,MATCH($B81&amp;"调整额",'用友贴出原始数据-费用表'!$A$6:$A$348,0)+1,MATCH($M$55,'用友贴出原始数据-费用表'!$B$5:$AL$5,0)+1)</f>
        <v>0</v>
      </c>
      <c r="N81" s="106">
        <f>INDEX('用友贴出原始数据-费用表'!$A$5:$AL$271,MATCH($B81&amp;"调整额",'用友贴出原始数据-费用表'!$A$6:$A$348,0)+1,MATCH($N$55,'用友贴出原始数据-费用表'!$B$5:$AL$5,0)+1)</f>
        <v>0</v>
      </c>
      <c r="O81" s="106">
        <f>INDEX('用友贴出原始数据-费用表'!$A$5:$AL$271,MATCH($B81&amp;"调整额",'用友贴出原始数据-费用表'!$A$6:$A$348,0)+1,MATCH($O$55,'用友贴出原始数据-费用表'!$B$5:$AL$5,0)+1)</f>
        <v>0</v>
      </c>
      <c r="P81" s="106">
        <f>INDEX('用友贴出原始数据-费用表'!$A$5:$AL$271,MATCH($B81&amp;"调整额",'用友贴出原始数据-费用表'!$A$6:$A$348,0)+1,MATCH($P$55,'用友贴出原始数据-费用表'!$B$5:$AL$5,0)+1)</f>
        <v>0</v>
      </c>
      <c r="Q81" s="106">
        <f t="shared" si="10"/>
        <v>0</v>
      </c>
      <c r="R81" s="106">
        <f>INDEX('用友贴出原始数据-费用表'!$A$5:$AL$271,MATCH($B81&amp;"调整额",'用友贴出原始数据-费用表'!$A$6:$A$348,0)+1,MATCH($R$55,'用友贴出原始数据-费用表'!$B$5:$AL$5,0)+1)</f>
        <v>0</v>
      </c>
      <c r="S81" s="106">
        <f>INDEX('用友贴出原始数据-费用表'!$A$5:$AL$271,MATCH($B81&amp;"调整额",'用友贴出原始数据-费用表'!$A$6:$A$348,0)+1,MATCH($S$55,'用友贴出原始数据-费用表'!$B$5:$AL$5,0)+1)</f>
        <v>0</v>
      </c>
      <c r="T81" s="106">
        <f>INDEX('用友贴出原始数据-费用表'!$A$5:$AL$271,MATCH($B81&amp;"调整额",'用友贴出原始数据-费用表'!$A$6:$A$348,0)+1,MATCH($T$55,'用友贴出原始数据-费用表'!$B$5:$AL$5,0)+1)</f>
        <v>0</v>
      </c>
      <c r="U81" s="106">
        <f t="shared" si="11"/>
        <v>0</v>
      </c>
      <c r="V81" s="106">
        <f>INDEX('用友贴出原始数据-费用表'!$A$5:$AL$271,MATCH($B81&amp;"调整额",'用友贴出原始数据-费用表'!$A$6:$A$348,0)+1,MATCH($V$55,'用友贴出原始数据-费用表'!$B$5:$AL$5,0)+1)</f>
        <v>0</v>
      </c>
      <c r="W81" s="106">
        <f>INDEX('用友贴出原始数据-费用表'!$A$5:$AL$271,MATCH($B81&amp;"调整额",'用友贴出原始数据-费用表'!$A$6:$A$348,0)+1,MATCH($W$55,'用友贴出原始数据-费用表'!$B$5:$AL$5,0)+1)</f>
        <v>0</v>
      </c>
      <c r="X81" s="106">
        <f>INDEX('用友贴出原始数据-费用表'!$A$5:$AL$271,MATCH($B81&amp;"调整额",'用友贴出原始数据-费用表'!$A$6:$A$348,0)+1,MATCH($X$55,'用友贴出原始数据-费用表'!$B$5:$AL$5,0)+1)</f>
        <v>0</v>
      </c>
      <c r="Y81" s="106">
        <f>INDEX('用友贴出原始数据-费用表'!$A$5:$AL$271,MATCH($B81&amp;"调整额",'用友贴出原始数据-费用表'!$A$6:$A$348,0)+1,MATCH($Y$55,'用友贴出原始数据-费用表'!$B$5:$AL$5,0)+1)</f>
        <v>0</v>
      </c>
      <c r="Z81" s="106">
        <f>INDEX('用友贴出原始数据-费用表'!$A$5:$AL$271,MATCH($B81&amp;"调整额",'用友贴出原始数据-费用表'!$A$6:$A$348,0)+1,MATCH($Z$55,'用友贴出原始数据-费用表'!$B$5:$AL$5,0)+1)</f>
        <v>0</v>
      </c>
      <c r="AA81" s="106">
        <f>INDEX('用友贴出原始数据-费用表'!$A$5:$AL$271,MATCH($B81&amp;"调整额",'用友贴出原始数据-费用表'!$A$6:$A$348,0)+1,MATCH($AA$55,'用友贴出原始数据-费用表'!$B$5:$AL$5,0)+1)</f>
        <v>0</v>
      </c>
      <c r="AB81" s="106">
        <f>INDEX('用友贴出原始数据-费用表'!$A$5:$AL$271,MATCH($B81&amp;"调整额",'用友贴出原始数据-费用表'!$A$6:$A$348,0)+1,MATCH($AB$55,'用友贴出原始数据-费用表'!$B$5:$AL$5,0)+1)</f>
        <v>0</v>
      </c>
      <c r="AC81" s="106">
        <f>INDEX('用友贴出原始数据-费用表'!$A$5:$AL$271,MATCH($B81&amp;"调整额",'用友贴出原始数据-费用表'!$A$6:$A$348,0)+1,MATCH($AC$55,'用友贴出原始数据-费用表'!$B$5:$AL$5,0)+1)</f>
        <v>0</v>
      </c>
    </row>
    <row r="82" spans="1:29">
      <c r="A82" s="362"/>
      <c r="B82" s="75" t="s">
        <v>134</v>
      </c>
      <c r="C82" s="107">
        <f t="shared" si="7"/>
        <v>0</v>
      </c>
      <c r="D82" s="106"/>
      <c r="E82" s="106">
        <f>INDEX('用友贴出原始数据-费用表'!$A$5:$AL$271,MATCH($B82&amp;"调整额",'用友贴出原始数据-费用表'!$A$6:$A$348,0)+1,MATCH($E$55,'用友贴出原始数据-费用表'!$B$5:$AL$5,0)+1)+G82+T82+AB82+AC82</f>
        <v>0</v>
      </c>
      <c r="F82" s="106">
        <f>INDEX('用友贴出原始数据-费用表'!$A$5:$AL$271,MATCH($B82&amp;"调整额",'用友贴出原始数据-费用表'!$A$6:$A$348,0)+1,MATCH($F$55,'用友贴出原始数据-费用表'!$B$5:$AL$5,0)+1)</f>
        <v>0</v>
      </c>
      <c r="G82" s="106">
        <f>INDEX('用友贴出原始数据-费用表'!$A$5:$AL$271,MATCH($B82&amp;"调整额",'用友贴出原始数据-费用表'!$A$6:$A$348,0)+1,MATCH($G$55,'用友贴出原始数据-费用表'!$B$5:$AL$5,0)+1)</f>
        <v>0</v>
      </c>
      <c r="H82" s="106">
        <f t="shared" si="8"/>
        <v>0</v>
      </c>
      <c r="I82" s="106">
        <f>INDEX('用友贴出原始数据-费用表'!$A$5:$AL$271,MATCH($B82&amp;"调整额",'用友贴出原始数据-费用表'!$A$6:$A$348,0)+1,MATCH($I$55,'用友贴出原始数据-费用表'!$B$5:$AL$5,0)+1)</f>
        <v>0</v>
      </c>
      <c r="J82" s="106">
        <f>INDEX('用友贴出原始数据-费用表'!$A$5:$AL$271,MATCH($B82&amp;"调整额",'用友贴出原始数据-费用表'!$A$6:$A$348,0)+1,MATCH($J$55,'用友贴出原始数据-费用表'!$B$5:$AL$5,0)+0)</f>
        <v>0</v>
      </c>
      <c r="K82" s="106">
        <f>INDEX('用友贴出原始数据-费用表'!$A$5:$AL$271,MATCH($B82&amp;"调整额",'用友贴出原始数据-费用表'!$A$6:$A$348,0)+1,MATCH($K$55,'用友贴出原始数据-费用表'!$B$5:$AL$5,0)+1)</f>
        <v>0</v>
      </c>
      <c r="L82" s="106">
        <f t="shared" si="9"/>
        <v>0</v>
      </c>
      <c r="M82" s="106">
        <f>INDEX('用友贴出原始数据-费用表'!$A$5:$AL$271,MATCH($B82&amp;"调整额",'用友贴出原始数据-费用表'!$A$6:$A$348,0)+1,MATCH($M$55,'用友贴出原始数据-费用表'!$B$5:$AL$5,0)+1)</f>
        <v>0</v>
      </c>
      <c r="N82" s="106">
        <f>INDEX('用友贴出原始数据-费用表'!$A$5:$AL$271,MATCH($B82&amp;"调整额",'用友贴出原始数据-费用表'!$A$6:$A$348,0)+1,MATCH($N$55,'用友贴出原始数据-费用表'!$B$5:$AL$5,0)+1)</f>
        <v>0</v>
      </c>
      <c r="O82" s="106">
        <f>INDEX('用友贴出原始数据-费用表'!$A$5:$AL$271,MATCH($B82&amp;"调整额",'用友贴出原始数据-费用表'!$A$6:$A$348,0)+1,MATCH($O$55,'用友贴出原始数据-费用表'!$B$5:$AL$5,0)+1)</f>
        <v>0</v>
      </c>
      <c r="P82" s="106">
        <f>INDEX('用友贴出原始数据-费用表'!$A$5:$AL$271,MATCH($B82&amp;"调整额",'用友贴出原始数据-费用表'!$A$6:$A$348,0)+1,MATCH($P$55,'用友贴出原始数据-费用表'!$B$5:$AL$5,0)+1)</f>
        <v>0</v>
      </c>
      <c r="Q82" s="106">
        <f t="shared" si="10"/>
        <v>0</v>
      </c>
      <c r="R82" s="106">
        <f>INDEX('用友贴出原始数据-费用表'!$A$5:$AL$271,MATCH($B82&amp;"调整额",'用友贴出原始数据-费用表'!$A$6:$A$348,0)+1,MATCH($R$55,'用友贴出原始数据-费用表'!$B$5:$AL$5,0)+1)</f>
        <v>0</v>
      </c>
      <c r="S82" s="106">
        <f>INDEX('用友贴出原始数据-费用表'!$A$5:$AL$271,MATCH($B82&amp;"调整额",'用友贴出原始数据-费用表'!$A$6:$A$348,0)+1,MATCH($S$55,'用友贴出原始数据-费用表'!$B$5:$AL$5,0)+1)</f>
        <v>0</v>
      </c>
      <c r="T82" s="106">
        <f>INDEX('用友贴出原始数据-费用表'!$A$5:$AL$271,MATCH($B82&amp;"调整额",'用友贴出原始数据-费用表'!$A$6:$A$348,0)+1,MATCH($T$55,'用友贴出原始数据-费用表'!$B$5:$AL$5,0)+1)</f>
        <v>0</v>
      </c>
      <c r="U82" s="106">
        <f t="shared" si="11"/>
        <v>0</v>
      </c>
      <c r="V82" s="106">
        <f>INDEX('用友贴出原始数据-费用表'!$A$5:$AL$271,MATCH($B82&amp;"调整额",'用友贴出原始数据-费用表'!$A$6:$A$348,0)+1,MATCH($V$55,'用友贴出原始数据-费用表'!$B$5:$AL$5,0)+1)</f>
        <v>0</v>
      </c>
      <c r="W82" s="106">
        <f>INDEX('用友贴出原始数据-费用表'!$A$5:$AL$271,MATCH($B82&amp;"调整额",'用友贴出原始数据-费用表'!$A$6:$A$348,0)+1,MATCH($W$55,'用友贴出原始数据-费用表'!$B$5:$AL$5,0)+1)</f>
        <v>0</v>
      </c>
      <c r="X82" s="106">
        <f>INDEX('用友贴出原始数据-费用表'!$A$5:$AL$271,MATCH($B82&amp;"调整额",'用友贴出原始数据-费用表'!$A$6:$A$348,0)+1,MATCH($X$55,'用友贴出原始数据-费用表'!$B$5:$AL$5,0)+1)</f>
        <v>0</v>
      </c>
      <c r="Y82" s="106">
        <f>INDEX('用友贴出原始数据-费用表'!$A$5:$AL$271,MATCH($B82&amp;"调整额",'用友贴出原始数据-费用表'!$A$6:$A$348,0)+1,MATCH($Y$55,'用友贴出原始数据-费用表'!$B$5:$AL$5,0)+1)</f>
        <v>0</v>
      </c>
      <c r="Z82" s="106">
        <f>INDEX('用友贴出原始数据-费用表'!$A$5:$AL$271,MATCH($B82&amp;"调整额",'用友贴出原始数据-费用表'!$A$6:$A$348,0)+1,MATCH($Z$55,'用友贴出原始数据-费用表'!$B$5:$AL$5,0)+1)</f>
        <v>0</v>
      </c>
      <c r="AA82" s="106">
        <f>INDEX('用友贴出原始数据-费用表'!$A$5:$AL$271,MATCH($B82&amp;"调整额",'用友贴出原始数据-费用表'!$A$6:$A$348,0)+1,MATCH($AA$55,'用友贴出原始数据-费用表'!$B$5:$AL$5,0)+1)</f>
        <v>0</v>
      </c>
      <c r="AB82" s="106">
        <f>INDEX('用友贴出原始数据-费用表'!$A$5:$AL$271,MATCH($B82&amp;"调整额",'用友贴出原始数据-费用表'!$A$6:$A$348,0)+1,MATCH($AB$55,'用友贴出原始数据-费用表'!$B$5:$AL$5,0)+1)</f>
        <v>0</v>
      </c>
      <c r="AC82" s="106">
        <f>INDEX('用友贴出原始数据-费用表'!$A$5:$AL$271,MATCH($B82&amp;"调整额",'用友贴出原始数据-费用表'!$A$6:$A$348,0)+1,MATCH($AC$55,'用友贴出原始数据-费用表'!$B$5:$AL$5,0)+1)</f>
        <v>0</v>
      </c>
    </row>
    <row r="83" spans="1:29">
      <c r="A83" s="362"/>
      <c r="B83" s="75" t="s">
        <v>135</v>
      </c>
      <c r="C83" s="107">
        <f t="shared" si="7"/>
        <v>0</v>
      </c>
      <c r="D83" s="106"/>
      <c r="E83" s="106">
        <f>INDEX('用友贴出原始数据-费用表'!$A$5:$AL$271,MATCH($B83&amp;"调整额",'用友贴出原始数据-费用表'!$A$6:$A$348,0)+1,MATCH($E$55,'用友贴出原始数据-费用表'!$B$5:$AL$5,0)+1)+G83+T83+AB83+AC83</f>
        <v>0</v>
      </c>
      <c r="F83" s="106">
        <f>INDEX('用友贴出原始数据-费用表'!$A$5:$AL$271,MATCH($B83&amp;"调整额",'用友贴出原始数据-费用表'!$A$6:$A$348,0)+1,MATCH($F$55,'用友贴出原始数据-费用表'!$B$5:$AL$5,0)+1)</f>
        <v>0</v>
      </c>
      <c r="G83" s="106">
        <f>INDEX('用友贴出原始数据-费用表'!$A$5:$AL$271,MATCH($B83&amp;"调整额",'用友贴出原始数据-费用表'!$A$6:$A$348,0)+1,MATCH($G$55,'用友贴出原始数据-费用表'!$B$5:$AL$5,0)+1)</f>
        <v>0</v>
      </c>
      <c r="H83" s="106">
        <f t="shared" si="8"/>
        <v>0</v>
      </c>
      <c r="I83" s="106">
        <f>INDEX('用友贴出原始数据-费用表'!$A$5:$AL$271,MATCH($B83&amp;"调整额",'用友贴出原始数据-费用表'!$A$6:$A$348,0)+1,MATCH($I$55,'用友贴出原始数据-费用表'!$B$5:$AL$5,0)+1)</f>
        <v>0</v>
      </c>
      <c r="J83" s="106">
        <f>INDEX('用友贴出原始数据-费用表'!$A$5:$AL$271,MATCH($B83&amp;"调整额",'用友贴出原始数据-费用表'!$A$6:$A$348,0)+1,MATCH($J$55,'用友贴出原始数据-费用表'!$B$5:$AL$5,0)+0)</f>
        <v>0</v>
      </c>
      <c r="K83" s="106">
        <f>INDEX('用友贴出原始数据-费用表'!$A$5:$AL$271,MATCH($B83&amp;"调整额",'用友贴出原始数据-费用表'!$A$6:$A$348,0)+1,MATCH($K$55,'用友贴出原始数据-费用表'!$B$5:$AL$5,0)+1)</f>
        <v>0</v>
      </c>
      <c r="L83" s="106">
        <f t="shared" si="9"/>
        <v>0</v>
      </c>
      <c r="M83" s="106">
        <f>INDEX('用友贴出原始数据-费用表'!$A$5:$AL$271,MATCH($B83&amp;"调整额",'用友贴出原始数据-费用表'!$A$6:$A$348,0)+1,MATCH($M$55,'用友贴出原始数据-费用表'!$B$5:$AL$5,0)+1)</f>
        <v>0</v>
      </c>
      <c r="N83" s="106">
        <f>INDEX('用友贴出原始数据-费用表'!$A$5:$AL$271,MATCH($B83&amp;"调整额",'用友贴出原始数据-费用表'!$A$6:$A$348,0)+1,MATCH($N$55,'用友贴出原始数据-费用表'!$B$5:$AL$5,0)+1)</f>
        <v>0</v>
      </c>
      <c r="O83" s="106">
        <f>INDEX('用友贴出原始数据-费用表'!$A$5:$AL$271,MATCH($B83&amp;"调整额",'用友贴出原始数据-费用表'!$A$6:$A$348,0)+1,MATCH($O$55,'用友贴出原始数据-费用表'!$B$5:$AL$5,0)+1)</f>
        <v>0</v>
      </c>
      <c r="P83" s="106">
        <f>INDEX('用友贴出原始数据-费用表'!$A$5:$AL$271,MATCH($B83&amp;"调整额",'用友贴出原始数据-费用表'!$A$6:$A$348,0)+1,MATCH($P$55,'用友贴出原始数据-费用表'!$B$5:$AL$5,0)+1)</f>
        <v>0</v>
      </c>
      <c r="Q83" s="106">
        <f t="shared" si="10"/>
        <v>0</v>
      </c>
      <c r="R83" s="106">
        <f>INDEX('用友贴出原始数据-费用表'!$A$5:$AL$271,MATCH($B83&amp;"调整额",'用友贴出原始数据-费用表'!$A$6:$A$348,0)+1,MATCH($R$55,'用友贴出原始数据-费用表'!$B$5:$AL$5,0)+1)</f>
        <v>0</v>
      </c>
      <c r="S83" s="106">
        <f>INDEX('用友贴出原始数据-费用表'!$A$5:$AL$271,MATCH($B83&amp;"调整额",'用友贴出原始数据-费用表'!$A$6:$A$348,0)+1,MATCH($S$55,'用友贴出原始数据-费用表'!$B$5:$AL$5,0)+1)</f>
        <v>0</v>
      </c>
      <c r="T83" s="106">
        <f>INDEX('用友贴出原始数据-费用表'!$A$5:$AL$271,MATCH($B83&amp;"调整额",'用友贴出原始数据-费用表'!$A$6:$A$348,0)+1,MATCH($T$55,'用友贴出原始数据-费用表'!$B$5:$AL$5,0)+1)</f>
        <v>0</v>
      </c>
      <c r="U83" s="106">
        <f t="shared" si="11"/>
        <v>0</v>
      </c>
      <c r="V83" s="106">
        <f>INDEX('用友贴出原始数据-费用表'!$A$5:$AL$271,MATCH($B83&amp;"调整额",'用友贴出原始数据-费用表'!$A$6:$A$348,0)+1,MATCH($V$55,'用友贴出原始数据-费用表'!$B$5:$AL$5,0)+1)</f>
        <v>0</v>
      </c>
      <c r="W83" s="106">
        <f>INDEX('用友贴出原始数据-费用表'!$A$5:$AL$271,MATCH($B83&amp;"调整额",'用友贴出原始数据-费用表'!$A$6:$A$348,0)+1,MATCH($W$55,'用友贴出原始数据-费用表'!$B$5:$AL$5,0)+1)</f>
        <v>0</v>
      </c>
      <c r="X83" s="106">
        <f>INDEX('用友贴出原始数据-费用表'!$A$5:$AL$271,MATCH($B83&amp;"调整额",'用友贴出原始数据-费用表'!$A$6:$A$348,0)+1,MATCH($X$55,'用友贴出原始数据-费用表'!$B$5:$AL$5,0)+1)</f>
        <v>0</v>
      </c>
      <c r="Y83" s="106">
        <f>INDEX('用友贴出原始数据-费用表'!$A$5:$AL$271,MATCH($B83&amp;"调整额",'用友贴出原始数据-费用表'!$A$6:$A$348,0)+1,MATCH($Y$55,'用友贴出原始数据-费用表'!$B$5:$AL$5,0)+1)</f>
        <v>0</v>
      </c>
      <c r="Z83" s="106">
        <f>INDEX('用友贴出原始数据-费用表'!$A$5:$AL$271,MATCH($B83&amp;"调整额",'用友贴出原始数据-费用表'!$A$6:$A$348,0)+1,MATCH($Z$55,'用友贴出原始数据-费用表'!$B$5:$AL$5,0)+1)</f>
        <v>0</v>
      </c>
      <c r="AA83" s="106">
        <f>INDEX('用友贴出原始数据-费用表'!$A$5:$AL$271,MATCH($B83&amp;"调整额",'用友贴出原始数据-费用表'!$A$6:$A$348,0)+1,MATCH($AA$55,'用友贴出原始数据-费用表'!$B$5:$AL$5,0)+1)</f>
        <v>0</v>
      </c>
      <c r="AB83" s="106">
        <f>INDEX('用友贴出原始数据-费用表'!$A$5:$AL$271,MATCH($B83&amp;"调整额",'用友贴出原始数据-费用表'!$A$6:$A$348,0)+1,MATCH($AB$55,'用友贴出原始数据-费用表'!$B$5:$AL$5,0)+1)</f>
        <v>0</v>
      </c>
      <c r="AC83" s="106">
        <f>INDEX('用友贴出原始数据-费用表'!$A$5:$AL$271,MATCH($B83&amp;"调整额",'用友贴出原始数据-费用表'!$A$6:$A$348,0)+1,MATCH($AC$55,'用友贴出原始数据-费用表'!$B$5:$AL$5,0)+1)</f>
        <v>0</v>
      </c>
    </row>
    <row r="84" spans="1:29">
      <c r="A84" s="362"/>
      <c r="B84" s="75" t="s">
        <v>136</v>
      </c>
      <c r="C84" s="107">
        <f t="shared" si="7"/>
        <v>0</v>
      </c>
      <c r="D84" s="106"/>
      <c r="E84" s="106">
        <f>INDEX('用友贴出原始数据-费用表'!$A$5:$AL$271,MATCH($B84&amp;"调整额",'用友贴出原始数据-费用表'!$A$6:$A$348,0)+1,MATCH($E$55,'用友贴出原始数据-费用表'!$B$5:$AL$5,0)+1)+G84+T84+AB84+AC84</f>
        <v>0</v>
      </c>
      <c r="F84" s="106">
        <f>INDEX('用友贴出原始数据-费用表'!$A$5:$AL$271,MATCH($B84&amp;"调整额",'用友贴出原始数据-费用表'!$A$6:$A$348,0)+1,MATCH($F$55,'用友贴出原始数据-费用表'!$B$5:$AL$5,0)+1)</f>
        <v>0</v>
      </c>
      <c r="G84" s="106">
        <f>INDEX('用友贴出原始数据-费用表'!$A$5:$AL$271,MATCH($B84&amp;"调整额",'用友贴出原始数据-费用表'!$A$6:$A$348,0)+1,MATCH($G$55,'用友贴出原始数据-费用表'!$B$5:$AL$5,0)+1)</f>
        <v>0</v>
      </c>
      <c r="H84" s="106">
        <f t="shared" si="8"/>
        <v>0</v>
      </c>
      <c r="I84" s="106">
        <f>INDEX('用友贴出原始数据-费用表'!$A$5:$AL$271,MATCH($B84&amp;"调整额",'用友贴出原始数据-费用表'!$A$6:$A$348,0)+1,MATCH($I$55,'用友贴出原始数据-费用表'!$B$5:$AL$5,0)+1)</f>
        <v>0</v>
      </c>
      <c r="J84" s="106">
        <f>INDEX('用友贴出原始数据-费用表'!$A$5:$AL$271,MATCH($B84&amp;"调整额",'用友贴出原始数据-费用表'!$A$6:$A$348,0)+1,MATCH($J$55,'用友贴出原始数据-费用表'!$B$5:$AL$5,0)+0)</f>
        <v>0</v>
      </c>
      <c r="K84" s="106">
        <f>INDEX('用友贴出原始数据-费用表'!$A$5:$AL$271,MATCH($B84&amp;"调整额",'用友贴出原始数据-费用表'!$A$6:$A$348,0)+1,MATCH($K$55,'用友贴出原始数据-费用表'!$B$5:$AL$5,0)+1)</f>
        <v>0</v>
      </c>
      <c r="L84" s="106">
        <f t="shared" si="9"/>
        <v>0</v>
      </c>
      <c r="M84" s="106">
        <f>INDEX('用友贴出原始数据-费用表'!$A$5:$AL$271,MATCH($B84&amp;"调整额",'用友贴出原始数据-费用表'!$A$6:$A$348,0)+1,MATCH($M$55,'用友贴出原始数据-费用表'!$B$5:$AL$5,0)+1)</f>
        <v>0</v>
      </c>
      <c r="N84" s="106">
        <f>INDEX('用友贴出原始数据-费用表'!$A$5:$AL$271,MATCH($B84&amp;"调整额",'用友贴出原始数据-费用表'!$A$6:$A$348,0)+1,MATCH($N$55,'用友贴出原始数据-费用表'!$B$5:$AL$5,0)+1)</f>
        <v>0</v>
      </c>
      <c r="O84" s="106">
        <f>INDEX('用友贴出原始数据-费用表'!$A$5:$AL$271,MATCH($B84&amp;"调整额",'用友贴出原始数据-费用表'!$A$6:$A$348,0)+1,MATCH($O$55,'用友贴出原始数据-费用表'!$B$5:$AL$5,0)+1)</f>
        <v>0</v>
      </c>
      <c r="P84" s="106">
        <f>INDEX('用友贴出原始数据-费用表'!$A$5:$AL$271,MATCH($B84&amp;"调整额",'用友贴出原始数据-费用表'!$A$6:$A$348,0)+1,MATCH($P$55,'用友贴出原始数据-费用表'!$B$5:$AL$5,0)+1)</f>
        <v>0</v>
      </c>
      <c r="Q84" s="106">
        <f t="shared" si="10"/>
        <v>0</v>
      </c>
      <c r="R84" s="106">
        <f>INDEX('用友贴出原始数据-费用表'!$A$5:$AL$271,MATCH($B84&amp;"调整额",'用友贴出原始数据-费用表'!$A$6:$A$348,0)+1,MATCH($R$55,'用友贴出原始数据-费用表'!$B$5:$AL$5,0)+1)</f>
        <v>0</v>
      </c>
      <c r="S84" s="106">
        <f>INDEX('用友贴出原始数据-费用表'!$A$5:$AL$271,MATCH($B84&amp;"调整额",'用友贴出原始数据-费用表'!$A$6:$A$348,0)+1,MATCH($S$55,'用友贴出原始数据-费用表'!$B$5:$AL$5,0)+1)</f>
        <v>0</v>
      </c>
      <c r="T84" s="106">
        <f>INDEX('用友贴出原始数据-费用表'!$A$5:$AL$271,MATCH($B84&amp;"调整额",'用友贴出原始数据-费用表'!$A$6:$A$348,0)+1,MATCH($T$55,'用友贴出原始数据-费用表'!$B$5:$AL$5,0)+1)</f>
        <v>0</v>
      </c>
      <c r="U84" s="106">
        <f t="shared" si="11"/>
        <v>0</v>
      </c>
      <c r="V84" s="106">
        <f>INDEX('用友贴出原始数据-费用表'!$A$5:$AL$271,MATCH($B84&amp;"调整额",'用友贴出原始数据-费用表'!$A$6:$A$348,0)+1,MATCH($V$55,'用友贴出原始数据-费用表'!$B$5:$AL$5,0)+1)</f>
        <v>0</v>
      </c>
      <c r="W84" s="106">
        <f>INDEX('用友贴出原始数据-费用表'!$A$5:$AL$271,MATCH($B84&amp;"调整额",'用友贴出原始数据-费用表'!$A$6:$A$348,0)+1,MATCH($W$55,'用友贴出原始数据-费用表'!$B$5:$AL$5,0)+1)</f>
        <v>0</v>
      </c>
      <c r="X84" s="106">
        <f>INDEX('用友贴出原始数据-费用表'!$A$5:$AL$271,MATCH($B84&amp;"调整额",'用友贴出原始数据-费用表'!$A$6:$A$348,0)+1,MATCH($X$55,'用友贴出原始数据-费用表'!$B$5:$AL$5,0)+1)</f>
        <v>0</v>
      </c>
      <c r="Y84" s="106">
        <f>INDEX('用友贴出原始数据-费用表'!$A$5:$AL$271,MATCH($B84&amp;"调整额",'用友贴出原始数据-费用表'!$A$6:$A$348,0)+1,MATCH($Y$55,'用友贴出原始数据-费用表'!$B$5:$AL$5,0)+1)</f>
        <v>0</v>
      </c>
      <c r="Z84" s="106">
        <f>INDEX('用友贴出原始数据-费用表'!$A$5:$AL$271,MATCH($B84&amp;"调整额",'用友贴出原始数据-费用表'!$A$6:$A$348,0)+1,MATCH($Z$55,'用友贴出原始数据-费用表'!$B$5:$AL$5,0)+1)</f>
        <v>0</v>
      </c>
      <c r="AA84" s="106">
        <f>INDEX('用友贴出原始数据-费用表'!$A$5:$AL$271,MATCH($B84&amp;"调整额",'用友贴出原始数据-费用表'!$A$6:$A$348,0)+1,MATCH($AA$55,'用友贴出原始数据-费用表'!$B$5:$AL$5,0)+1)</f>
        <v>0</v>
      </c>
      <c r="AB84" s="106">
        <f>INDEX('用友贴出原始数据-费用表'!$A$5:$AL$271,MATCH($B84&amp;"调整额",'用友贴出原始数据-费用表'!$A$6:$A$348,0)+1,MATCH($AB$55,'用友贴出原始数据-费用表'!$B$5:$AL$5,0)+1)</f>
        <v>0</v>
      </c>
      <c r="AC84" s="106">
        <f>INDEX('用友贴出原始数据-费用表'!$A$5:$AL$271,MATCH($B84&amp;"调整额",'用友贴出原始数据-费用表'!$A$6:$A$348,0)+1,MATCH($AC$55,'用友贴出原始数据-费用表'!$B$5:$AL$5,0)+1)</f>
        <v>0</v>
      </c>
    </row>
    <row r="85" spans="1:29">
      <c r="A85" s="362"/>
      <c r="B85" s="75" t="s">
        <v>137</v>
      </c>
      <c r="C85" s="107">
        <f t="shared" si="7"/>
        <v>0</v>
      </c>
      <c r="D85" s="106"/>
      <c r="E85" s="106">
        <f>INDEX('用友贴出原始数据-费用表'!$A$5:$AL$271,MATCH($B85&amp;"调整额",'用友贴出原始数据-费用表'!$A$6:$A$348,0)+1,MATCH($E$55,'用友贴出原始数据-费用表'!$B$5:$AL$5,0)+1)+G85+T85+AB85+AC85</f>
        <v>0</v>
      </c>
      <c r="F85" s="106">
        <f>INDEX('用友贴出原始数据-费用表'!$A$5:$AL$271,MATCH($B85&amp;"调整额",'用友贴出原始数据-费用表'!$A$6:$A$348,0)+1,MATCH($F$55,'用友贴出原始数据-费用表'!$B$5:$AL$5,0)+1)</f>
        <v>0</v>
      </c>
      <c r="G85" s="106">
        <f>INDEX('用友贴出原始数据-费用表'!$A$5:$AL$271,MATCH($B85&amp;"调整额",'用友贴出原始数据-费用表'!$A$6:$A$348,0)+1,MATCH($G$55,'用友贴出原始数据-费用表'!$B$5:$AL$5,0)+1)</f>
        <v>0</v>
      </c>
      <c r="H85" s="106">
        <f t="shared" si="8"/>
        <v>0</v>
      </c>
      <c r="I85" s="106">
        <f>INDEX('用友贴出原始数据-费用表'!$A$5:$AL$271,MATCH($B85&amp;"调整额",'用友贴出原始数据-费用表'!$A$6:$A$348,0)+1,MATCH($I$55,'用友贴出原始数据-费用表'!$B$5:$AL$5,0)+1)</f>
        <v>0</v>
      </c>
      <c r="J85" s="106">
        <f>INDEX('用友贴出原始数据-费用表'!$A$5:$AL$271,MATCH($B85&amp;"调整额",'用友贴出原始数据-费用表'!$A$6:$A$348,0)+1,MATCH($J$55,'用友贴出原始数据-费用表'!$B$5:$AL$5,0)+0)</f>
        <v>0</v>
      </c>
      <c r="K85" s="106">
        <f>INDEX('用友贴出原始数据-费用表'!$A$5:$AL$271,MATCH($B85&amp;"调整额",'用友贴出原始数据-费用表'!$A$6:$A$348,0)+1,MATCH($K$55,'用友贴出原始数据-费用表'!$B$5:$AL$5,0)+1)</f>
        <v>0</v>
      </c>
      <c r="L85" s="106">
        <f t="shared" si="9"/>
        <v>0</v>
      </c>
      <c r="M85" s="106">
        <f>INDEX('用友贴出原始数据-费用表'!$A$5:$AL$271,MATCH($B85&amp;"调整额",'用友贴出原始数据-费用表'!$A$6:$A$348,0)+1,MATCH($M$55,'用友贴出原始数据-费用表'!$B$5:$AL$5,0)+1)</f>
        <v>0</v>
      </c>
      <c r="N85" s="106">
        <f>INDEX('用友贴出原始数据-费用表'!$A$5:$AL$271,MATCH($B85&amp;"调整额",'用友贴出原始数据-费用表'!$A$6:$A$348,0)+1,MATCH($N$55,'用友贴出原始数据-费用表'!$B$5:$AL$5,0)+1)</f>
        <v>0</v>
      </c>
      <c r="O85" s="106">
        <f>INDEX('用友贴出原始数据-费用表'!$A$5:$AL$271,MATCH($B85&amp;"调整额",'用友贴出原始数据-费用表'!$A$6:$A$348,0)+1,MATCH($O$55,'用友贴出原始数据-费用表'!$B$5:$AL$5,0)+1)</f>
        <v>0</v>
      </c>
      <c r="P85" s="106">
        <f>INDEX('用友贴出原始数据-费用表'!$A$5:$AL$271,MATCH($B85&amp;"调整额",'用友贴出原始数据-费用表'!$A$6:$A$348,0)+1,MATCH($P$55,'用友贴出原始数据-费用表'!$B$5:$AL$5,0)+1)</f>
        <v>0</v>
      </c>
      <c r="Q85" s="106">
        <f t="shared" si="10"/>
        <v>0</v>
      </c>
      <c r="R85" s="106">
        <f>INDEX('用友贴出原始数据-费用表'!$A$5:$AL$271,MATCH($B85&amp;"调整额",'用友贴出原始数据-费用表'!$A$6:$A$348,0)+1,MATCH($R$55,'用友贴出原始数据-费用表'!$B$5:$AL$5,0)+1)</f>
        <v>0</v>
      </c>
      <c r="S85" s="106">
        <f>INDEX('用友贴出原始数据-费用表'!$A$5:$AL$271,MATCH($B85&amp;"调整额",'用友贴出原始数据-费用表'!$A$6:$A$348,0)+1,MATCH($S$55,'用友贴出原始数据-费用表'!$B$5:$AL$5,0)+1)</f>
        <v>0</v>
      </c>
      <c r="T85" s="106">
        <f>INDEX('用友贴出原始数据-费用表'!$A$5:$AL$271,MATCH($B85&amp;"调整额",'用友贴出原始数据-费用表'!$A$6:$A$348,0)+1,MATCH($T$55,'用友贴出原始数据-费用表'!$B$5:$AL$5,0)+1)</f>
        <v>0</v>
      </c>
      <c r="U85" s="106">
        <f t="shared" si="11"/>
        <v>0</v>
      </c>
      <c r="V85" s="106">
        <f>INDEX('用友贴出原始数据-费用表'!$A$5:$AL$271,MATCH($B85&amp;"调整额",'用友贴出原始数据-费用表'!$A$6:$A$348,0)+1,MATCH($V$55,'用友贴出原始数据-费用表'!$B$5:$AL$5,0)+1)</f>
        <v>0</v>
      </c>
      <c r="W85" s="106">
        <f>INDEX('用友贴出原始数据-费用表'!$A$5:$AL$271,MATCH($B85&amp;"调整额",'用友贴出原始数据-费用表'!$A$6:$A$348,0)+1,MATCH($W$55,'用友贴出原始数据-费用表'!$B$5:$AL$5,0)+1)</f>
        <v>0</v>
      </c>
      <c r="X85" s="106">
        <f>INDEX('用友贴出原始数据-费用表'!$A$5:$AL$271,MATCH($B85&amp;"调整额",'用友贴出原始数据-费用表'!$A$6:$A$348,0)+1,MATCH($X$55,'用友贴出原始数据-费用表'!$B$5:$AL$5,0)+1)</f>
        <v>0</v>
      </c>
      <c r="Y85" s="106">
        <f>INDEX('用友贴出原始数据-费用表'!$A$5:$AL$271,MATCH($B85&amp;"调整额",'用友贴出原始数据-费用表'!$A$6:$A$348,0)+1,MATCH($Y$55,'用友贴出原始数据-费用表'!$B$5:$AL$5,0)+1)</f>
        <v>0</v>
      </c>
      <c r="Z85" s="106">
        <f>INDEX('用友贴出原始数据-费用表'!$A$5:$AL$271,MATCH($B85&amp;"调整额",'用友贴出原始数据-费用表'!$A$6:$A$348,0)+1,MATCH($Z$55,'用友贴出原始数据-费用表'!$B$5:$AL$5,0)+1)</f>
        <v>0</v>
      </c>
      <c r="AA85" s="106">
        <f>INDEX('用友贴出原始数据-费用表'!$A$5:$AL$271,MATCH($B85&amp;"调整额",'用友贴出原始数据-费用表'!$A$6:$A$348,0)+1,MATCH($AA$55,'用友贴出原始数据-费用表'!$B$5:$AL$5,0)+1)</f>
        <v>0</v>
      </c>
      <c r="AB85" s="106">
        <f>INDEX('用友贴出原始数据-费用表'!$A$5:$AL$271,MATCH($B85&amp;"调整额",'用友贴出原始数据-费用表'!$A$6:$A$348,0)+1,MATCH($AB$55,'用友贴出原始数据-费用表'!$B$5:$AL$5,0)+1)</f>
        <v>0</v>
      </c>
      <c r="AC85" s="106">
        <f>INDEX('用友贴出原始数据-费用表'!$A$5:$AL$271,MATCH($B85&amp;"调整额",'用友贴出原始数据-费用表'!$A$6:$A$348,0)+1,MATCH($AC$55,'用友贴出原始数据-费用表'!$B$5:$AL$5,0)+1)</f>
        <v>0</v>
      </c>
    </row>
    <row r="86" spans="1:29">
      <c r="A86" s="363"/>
      <c r="B86" s="76" t="s">
        <v>117</v>
      </c>
      <c r="C86" s="110">
        <f t="shared" si="7"/>
        <v>-88064.62000000001</v>
      </c>
      <c r="D86" s="110">
        <f>SUM(D73:D85)</f>
        <v>0</v>
      </c>
      <c r="E86" s="110">
        <f t="shared" ref="E86:H86" si="18">SUM(E73:E85)</f>
        <v>-229188.13</v>
      </c>
      <c r="F86" s="110">
        <f t="shared" si="18"/>
        <v>108698.51</v>
      </c>
      <c r="G86" s="110">
        <f t="shared" si="18"/>
        <v>-175978.13</v>
      </c>
      <c r="H86" s="110">
        <f t="shared" si="18"/>
        <v>0</v>
      </c>
      <c r="I86" s="110">
        <f t="shared" ref="I86:AC86" si="19">SUM(I73:I85)</f>
        <v>0</v>
      </c>
      <c r="J86" s="110">
        <f t="shared" si="19"/>
        <v>0</v>
      </c>
      <c r="K86" s="110">
        <f t="shared" si="19"/>
        <v>0</v>
      </c>
      <c r="L86" s="110">
        <f t="shared" si="19"/>
        <v>0</v>
      </c>
      <c r="M86" s="110">
        <f t="shared" si="19"/>
        <v>0</v>
      </c>
      <c r="N86" s="110">
        <f t="shared" si="19"/>
        <v>0</v>
      </c>
      <c r="O86" s="110">
        <f t="shared" si="19"/>
        <v>0</v>
      </c>
      <c r="P86" s="110">
        <f t="shared" si="19"/>
        <v>0</v>
      </c>
      <c r="Q86" s="110">
        <f t="shared" si="19"/>
        <v>0</v>
      </c>
      <c r="R86" s="110">
        <f t="shared" si="19"/>
        <v>0</v>
      </c>
      <c r="S86" s="110">
        <f t="shared" si="19"/>
        <v>0</v>
      </c>
      <c r="T86" s="110">
        <f t="shared" si="19"/>
        <v>0</v>
      </c>
      <c r="U86" s="110">
        <f t="shared" si="11"/>
        <v>32425</v>
      </c>
      <c r="V86" s="110">
        <f t="shared" si="19"/>
        <v>15460</v>
      </c>
      <c r="W86" s="110">
        <f t="shared" si="19"/>
        <v>0</v>
      </c>
      <c r="X86" s="110">
        <f t="shared" si="19"/>
        <v>16965</v>
      </c>
      <c r="Y86" s="110">
        <f t="shared" si="19"/>
        <v>0</v>
      </c>
      <c r="Z86" s="110">
        <f t="shared" si="19"/>
        <v>0</v>
      </c>
      <c r="AA86" s="110">
        <f t="shared" si="19"/>
        <v>0</v>
      </c>
      <c r="AB86" s="110">
        <f t="shared" si="19"/>
        <v>0</v>
      </c>
      <c r="AC86" s="110">
        <f t="shared" si="19"/>
        <v>0</v>
      </c>
    </row>
    <row r="87" spans="1:29" ht="13.5" customHeight="1">
      <c r="A87" s="361" t="s">
        <v>138</v>
      </c>
      <c r="B87" s="75" t="s">
        <v>139</v>
      </c>
      <c r="C87" s="107">
        <f t="shared" si="7"/>
        <v>0</v>
      </c>
      <c r="D87" s="106"/>
      <c r="E87" s="106">
        <f>INDEX('用友贴出原始数据-费用表'!$A$5:$AL$271,MATCH($B87&amp;"调整额",'用友贴出原始数据-费用表'!$A$6:$A$348,0)+1,MATCH($E$55,'用友贴出原始数据-费用表'!$B$5:$AL$5,0)+1)+G87+T87+AB87+AC87</f>
        <v>0</v>
      </c>
      <c r="F87" s="106">
        <f>INDEX('用友贴出原始数据-费用表'!$A$5:$AL$271,MATCH($B87&amp;"调整额",'用友贴出原始数据-费用表'!$A$6:$A$348,0)+1,MATCH($F$55,'用友贴出原始数据-费用表'!$B$5:$AL$5,0)+1)</f>
        <v>0</v>
      </c>
      <c r="G87" s="106">
        <f>INDEX('用友贴出原始数据-费用表'!$A$5:$AL$271,MATCH($B87&amp;"调整额",'用友贴出原始数据-费用表'!$A$6:$A$348,0)+1,MATCH($G$55,'用友贴出原始数据-费用表'!$B$5:$AL$5,0)+1)</f>
        <v>0</v>
      </c>
      <c r="H87" s="106">
        <f t="shared" si="8"/>
        <v>0</v>
      </c>
      <c r="I87" s="106">
        <f>INDEX('用友贴出原始数据-费用表'!$A$5:$AL$271,MATCH($B87&amp;"调整额",'用友贴出原始数据-费用表'!$A$6:$A$348,0)+1,MATCH($I$55,'用友贴出原始数据-费用表'!$B$5:$AL$5,0)+1)</f>
        <v>0</v>
      </c>
      <c r="J87" s="106">
        <f>INDEX('用友贴出原始数据-费用表'!$A$5:$AL$271,MATCH($B87&amp;"调整额",'用友贴出原始数据-费用表'!$A$6:$A$348,0)+1,MATCH($J$55,'用友贴出原始数据-费用表'!$B$5:$AL$5,0)+0)</f>
        <v>0</v>
      </c>
      <c r="K87" s="106">
        <f>INDEX('用友贴出原始数据-费用表'!$A$5:$AL$271,MATCH($B87&amp;"调整额",'用友贴出原始数据-费用表'!$A$6:$A$348,0)+1,MATCH($K$55,'用友贴出原始数据-费用表'!$B$5:$AL$5,0)+1)</f>
        <v>0</v>
      </c>
      <c r="L87" s="106">
        <f t="shared" si="9"/>
        <v>0</v>
      </c>
      <c r="M87" s="106">
        <f>INDEX('用友贴出原始数据-费用表'!$A$5:$AL$271,MATCH($B87&amp;"调整额",'用友贴出原始数据-费用表'!$A$6:$A$348,0)+1,MATCH($M$55,'用友贴出原始数据-费用表'!$B$5:$AL$5,0)+1)</f>
        <v>0</v>
      </c>
      <c r="N87" s="106">
        <f>INDEX('用友贴出原始数据-费用表'!$A$5:$AL$271,MATCH($B87&amp;"调整额",'用友贴出原始数据-费用表'!$A$6:$A$348,0)+1,MATCH($N$55,'用友贴出原始数据-费用表'!$B$5:$AL$5,0)+1)</f>
        <v>0</v>
      </c>
      <c r="O87" s="106">
        <f>INDEX('用友贴出原始数据-费用表'!$A$5:$AL$271,MATCH($B87&amp;"调整额",'用友贴出原始数据-费用表'!$A$6:$A$348,0)+1,MATCH($O$55,'用友贴出原始数据-费用表'!$B$5:$AL$5,0)+1)</f>
        <v>0</v>
      </c>
      <c r="P87" s="106">
        <f>INDEX('用友贴出原始数据-费用表'!$A$5:$AL$271,MATCH($B87&amp;"调整额",'用友贴出原始数据-费用表'!$A$6:$A$348,0)+1,MATCH($P$55,'用友贴出原始数据-费用表'!$B$5:$AL$5,0)+1)</f>
        <v>0</v>
      </c>
      <c r="Q87" s="106">
        <f t="shared" si="10"/>
        <v>0</v>
      </c>
      <c r="R87" s="106">
        <f>INDEX('用友贴出原始数据-费用表'!$A$5:$AL$271,MATCH($B87&amp;"调整额",'用友贴出原始数据-费用表'!$A$6:$A$348,0)+1,MATCH($R$55,'用友贴出原始数据-费用表'!$B$5:$AL$5,0)+1)</f>
        <v>0</v>
      </c>
      <c r="S87" s="106">
        <f>INDEX('用友贴出原始数据-费用表'!$A$5:$AL$271,MATCH($B87&amp;"调整额",'用友贴出原始数据-费用表'!$A$6:$A$348,0)+1,MATCH($S$55,'用友贴出原始数据-费用表'!$B$5:$AL$5,0)+1)</f>
        <v>0</v>
      </c>
      <c r="T87" s="106">
        <f>INDEX('用友贴出原始数据-费用表'!$A$5:$AL$271,MATCH($B87&amp;"调整额",'用友贴出原始数据-费用表'!$A$6:$A$348,0)+1,MATCH($T$55,'用友贴出原始数据-费用表'!$B$5:$AL$5,0)+1)</f>
        <v>0</v>
      </c>
      <c r="U87" s="106">
        <f t="shared" si="11"/>
        <v>0</v>
      </c>
      <c r="V87" s="106">
        <f>INDEX('用友贴出原始数据-费用表'!$A$5:$AL$271,MATCH($B87&amp;"调整额",'用友贴出原始数据-费用表'!$A$6:$A$348,0)+1,MATCH($V$55,'用友贴出原始数据-费用表'!$B$5:$AL$5,0)+1)</f>
        <v>0</v>
      </c>
      <c r="W87" s="106">
        <f>INDEX('用友贴出原始数据-费用表'!$A$5:$AL$271,MATCH($B87&amp;"调整额",'用友贴出原始数据-费用表'!$A$6:$A$348,0)+1,MATCH($W$55,'用友贴出原始数据-费用表'!$B$5:$AL$5,0)+1)</f>
        <v>0</v>
      </c>
      <c r="X87" s="106">
        <f>INDEX('用友贴出原始数据-费用表'!$A$5:$AL$271,MATCH($B87&amp;"调整额",'用友贴出原始数据-费用表'!$A$6:$A$348,0)+1,MATCH($X$55,'用友贴出原始数据-费用表'!$B$5:$AL$5,0)+1)</f>
        <v>0</v>
      </c>
      <c r="Y87" s="106">
        <f>INDEX('用友贴出原始数据-费用表'!$A$5:$AL$271,MATCH($B87&amp;"调整额",'用友贴出原始数据-费用表'!$A$6:$A$348,0)+1,MATCH($Y$55,'用友贴出原始数据-费用表'!$B$5:$AL$5,0)+1)</f>
        <v>0</v>
      </c>
      <c r="Z87" s="106">
        <f>INDEX('用友贴出原始数据-费用表'!$A$5:$AL$271,MATCH($B87&amp;"调整额",'用友贴出原始数据-费用表'!$A$6:$A$348,0)+1,MATCH($Z$55,'用友贴出原始数据-费用表'!$B$5:$AL$5,0)+1)</f>
        <v>0</v>
      </c>
      <c r="AA87" s="106">
        <f>INDEX('用友贴出原始数据-费用表'!$A$5:$AL$271,MATCH($B87&amp;"调整额",'用友贴出原始数据-费用表'!$A$6:$A$348,0)+1,MATCH($AA$55,'用友贴出原始数据-费用表'!$B$5:$AL$5,0)+1)</f>
        <v>0</v>
      </c>
      <c r="AB87" s="106">
        <f>INDEX('用友贴出原始数据-费用表'!$A$5:$AL$271,MATCH($B87&amp;"调整额",'用友贴出原始数据-费用表'!$A$6:$A$348,0)+1,MATCH($AB$55,'用友贴出原始数据-费用表'!$B$5:$AL$5,0)+1)</f>
        <v>0</v>
      </c>
      <c r="AC87" s="106">
        <f>INDEX('用友贴出原始数据-费用表'!$A$5:$AL$271,MATCH($B87&amp;"调整额",'用友贴出原始数据-费用表'!$A$6:$A$348,0)+1,MATCH($AC$55,'用友贴出原始数据-费用表'!$B$5:$AL$5,0)+1)</f>
        <v>0</v>
      </c>
    </row>
    <row r="88" spans="1:29">
      <c r="A88" s="362"/>
      <c r="B88" s="75" t="s">
        <v>140</v>
      </c>
      <c r="C88" s="107">
        <f t="shared" si="7"/>
        <v>0</v>
      </c>
      <c r="D88" s="106"/>
      <c r="E88" s="106">
        <f>INDEX('用友贴出原始数据-费用表'!$A$5:$AL$271,MATCH($B88&amp;"调整额",'用友贴出原始数据-费用表'!$A$6:$A$348,0)+1,MATCH($E$55,'用友贴出原始数据-费用表'!$B$5:$AL$5,0)+1)+G88+T88+AB88+AC88</f>
        <v>0</v>
      </c>
      <c r="F88" s="106">
        <f>INDEX('用友贴出原始数据-费用表'!$A$5:$AL$271,MATCH($B88&amp;"调整额",'用友贴出原始数据-费用表'!$A$6:$A$348,0)+1,MATCH($F$55,'用友贴出原始数据-费用表'!$B$5:$AL$5,0)+1)</f>
        <v>0</v>
      </c>
      <c r="G88" s="106">
        <f>INDEX('用友贴出原始数据-费用表'!$A$5:$AL$271,MATCH($B88&amp;"调整额",'用友贴出原始数据-费用表'!$A$6:$A$348,0)+1,MATCH($G$55,'用友贴出原始数据-费用表'!$B$5:$AL$5,0)+1)</f>
        <v>0</v>
      </c>
      <c r="H88" s="106">
        <f t="shared" si="8"/>
        <v>0</v>
      </c>
      <c r="I88" s="106">
        <f>INDEX('用友贴出原始数据-费用表'!$A$5:$AL$271,MATCH($B88&amp;"调整额",'用友贴出原始数据-费用表'!$A$6:$A$348,0)+1,MATCH($I$55,'用友贴出原始数据-费用表'!$B$5:$AL$5,0)+1)</f>
        <v>0</v>
      </c>
      <c r="J88" s="106">
        <f>INDEX('用友贴出原始数据-费用表'!$A$5:$AL$271,MATCH($B88&amp;"调整额",'用友贴出原始数据-费用表'!$A$6:$A$348,0)+1,MATCH($J$55,'用友贴出原始数据-费用表'!$B$5:$AL$5,0)+0)</f>
        <v>0</v>
      </c>
      <c r="K88" s="106">
        <f>INDEX('用友贴出原始数据-费用表'!$A$5:$AL$271,MATCH($B88&amp;"调整额",'用友贴出原始数据-费用表'!$A$6:$A$348,0)+1,MATCH($K$55,'用友贴出原始数据-费用表'!$B$5:$AL$5,0)+1)</f>
        <v>0</v>
      </c>
      <c r="L88" s="106">
        <f t="shared" si="9"/>
        <v>0</v>
      </c>
      <c r="M88" s="106">
        <f>INDEX('用友贴出原始数据-费用表'!$A$5:$AL$271,MATCH($B88&amp;"调整额",'用友贴出原始数据-费用表'!$A$6:$A$348,0)+1,MATCH($M$55,'用友贴出原始数据-费用表'!$B$5:$AL$5,0)+1)</f>
        <v>0</v>
      </c>
      <c r="N88" s="106">
        <f>INDEX('用友贴出原始数据-费用表'!$A$5:$AL$271,MATCH($B88&amp;"调整额",'用友贴出原始数据-费用表'!$A$6:$A$348,0)+1,MATCH($N$55,'用友贴出原始数据-费用表'!$B$5:$AL$5,0)+1)</f>
        <v>0</v>
      </c>
      <c r="O88" s="106">
        <f>INDEX('用友贴出原始数据-费用表'!$A$5:$AL$271,MATCH($B88&amp;"调整额",'用友贴出原始数据-费用表'!$A$6:$A$348,0)+1,MATCH($O$55,'用友贴出原始数据-费用表'!$B$5:$AL$5,0)+1)</f>
        <v>0</v>
      </c>
      <c r="P88" s="106">
        <f>INDEX('用友贴出原始数据-费用表'!$A$5:$AL$271,MATCH($B88&amp;"调整额",'用友贴出原始数据-费用表'!$A$6:$A$348,0)+1,MATCH($P$55,'用友贴出原始数据-费用表'!$B$5:$AL$5,0)+1)</f>
        <v>0</v>
      </c>
      <c r="Q88" s="106">
        <f t="shared" si="10"/>
        <v>0</v>
      </c>
      <c r="R88" s="106">
        <f>INDEX('用友贴出原始数据-费用表'!$A$5:$AL$271,MATCH($B88&amp;"调整额",'用友贴出原始数据-费用表'!$A$6:$A$348,0)+1,MATCH($R$55,'用友贴出原始数据-费用表'!$B$5:$AL$5,0)+1)</f>
        <v>0</v>
      </c>
      <c r="S88" s="106">
        <f>INDEX('用友贴出原始数据-费用表'!$A$5:$AL$271,MATCH($B88&amp;"调整额",'用友贴出原始数据-费用表'!$A$6:$A$348,0)+1,MATCH($S$55,'用友贴出原始数据-费用表'!$B$5:$AL$5,0)+1)</f>
        <v>0</v>
      </c>
      <c r="T88" s="106">
        <f>INDEX('用友贴出原始数据-费用表'!$A$5:$AL$271,MATCH($B88&amp;"调整额",'用友贴出原始数据-费用表'!$A$6:$A$348,0)+1,MATCH($T$55,'用友贴出原始数据-费用表'!$B$5:$AL$5,0)+1)</f>
        <v>0</v>
      </c>
      <c r="U88" s="106">
        <f t="shared" si="11"/>
        <v>0</v>
      </c>
      <c r="V88" s="106">
        <f>INDEX('用友贴出原始数据-费用表'!$A$5:$AL$271,MATCH($B88&amp;"调整额",'用友贴出原始数据-费用表'!$A$6:$A$348,0)+1,MATCH($V$55,'用友贴出原始数据-费用表'!$B$5:$AL$5,0)+1)</f>
        <v>0</v>
      </c>
      <c r="W88" s="106">
        <f>INDEX('用友贴出原始数据-费用表'!$A$5:$AL$271,MATCH($B88&amp;"调整额",'用友贴出原始数据-费用表'!$A$6:$A$348,0)+1,MATCH($W$55,'用友贴出原始数据-费用表'!$B$5:$AL$5,0)+1)</f>
        <v>0</v>
      </c>
      <c r="X88" s="106">
        <f>INDEX('用友贴出原始数据-费用表'!$A$5:$AL$271,MATCH($B88&amp;"调整额",'用友贴出原始数据-费用表'!$A$6:$A$348,0)+1,MATCH($X$55,'用友贴出原始数据-费用表'!$B$5:$AL$5,0)+1)</f>
        <v>0</v>
      </c>
      <c r="Y88" s="106">
        <f>INDEX('用友贴出原始数据-费用表'!$A$5:$AL$271,MATCH($B88&amp;"调整额",'用友贴出原始数据-费用表'!$A$6:$A$348,0)+1,MATCH($Y$55,'用友贴出原始数据-费用表'!$B$5:$AL$5,0)+1)</f>
        <v>0</v>
      </c>
      <c r="Z88" s="106">
        <f>INDEX('用友贴出原始数据-费用表'!$A$5:$AL$271,MATCH($B88&amp;"调整额",'用友贴出原始数据-费用表'!$A$6:$A$348,0)+1,MATCH($Z$55,'用友贴出原始数据-费用表'!$B$5:$AL$5,0)+1)</f>
        <v>0</v>
      </c>
      <c r="AA88" s="106">
        <f>INDEX('用友贴出原始数据-费用表'!$A$5:$AL$271,MATCH($B88&amp;"调整额",'用友贴出原始数据-费用表'!$A$6:$A$348,0)+1,MATCH($AA$55,'用友贴出原始数据-费用表'!$B$5:$AL$5,0)+1)</f>
        <v>0</v>
      </c>
      <c r="AB88" s="106">
        <f>INDEX('用友贴出原始数据-费用表'!$A$5:$AL$271,MATCH($B88&amp;"调整额",'用友贴出原始数据-费用表'!$A$6:$A$348,0)+1,MATCH($AB$55,'用友贴出原始数据-费用表'!$B$5:$AL$5,0)+1)</f>
        <v>0</v>
      </c>
      <c r="AC88" s="106">
        <f>INDEX('用友贴出原始数据-费用表'!$A$5:$AL$271,MATCH($B88&amp;"调整额",'用友贴出原始数据-费用表'!$A$6:$A$348,0)+1,MATCH($AC$55,'用友贴出原始数据-费用表'!$B$5:$AL$5,0)+1)</f>
        <v>0</v>
      </c>
    </row>
    <row r="89" spans="1:29">
      <c r="A89" s="362"/>
      <c r="B89" s="75" t="s">
        <v>141</v>
      </c>
      <c r="C89" s="107">
        <f t="shared" si="7"/>
        <v>0</v>
      </c>
      <c r="D89" s="106"/>
      <c r="E89" s="106">
        <f>INDEX('用友贴出原始数据-费用表'!$A$5:$AL$271,MATCH($B89&amp;"调整额",'用友贴出原始数据-费用表'!$A$6:$A$348,0)+1,MATCH($E$55,'用友贴出原始数据-费用表'!$B$5:$AL$5,0)+1)+G89+T89+AB89+AC89</f>
        <v>0</v>
      </c>
      <c r="F89" s="106">
        <f>INDEX('用友贴出原始数据-费用表'!$A$5:$AL$271,MATCH($B89&amp;"调整额",'用友贴出原始数据-费用表'!$A$6:$A$348,0)+1,MATCH($F$55,'用友贴出原始数据-费用表'!$B$5:$AL$5,0)+1)</f>
        <v>0</v>
      </c>
      <c r="G89" s="106">
        <f>INDEX('用友贴出原始数据-费用表'!$A$5:$AL$271,MATCH($B89&amp;"调整额",'用友贴出原始数据-费用表'!$A$6:$A$348,0)+1,MATCH($G$55,'用友贴出原始数据-费用表'!$B$5:$AL$5,0)+1)</f>
        <v>0</v>
      </c>
      <c r="H89" s="106">
        <f t="shared" si="8"/>
        <v>0</v>
      </c>
      <c r="I89" s="106">
        <f>INDEX('用友贴出原始数据-费用表'!$A$5:$AL$271,MATCH($B89&amp;"调整额",'用友贴出原始数据-费用表'!$A$6:$A$348,0)+1,MATCH($I$55,'用友贴出原始数据-费用表'!$B$5:$AL$5,0)+1)</f>
        <v>0</v>
      </c>
      <c r="J89" s="106">
        <f>INDEX('用友贴出原始数据-费用表'!$A$5:$AL$271,MATCH($B89&amp;"调整额",'用友贴出原始数据-费用表'!$A$6:$A$348,0)+1,MATCH($J$55,'用友贴出原始数据-费用表'!$B$5:$AL$5,0)+0)</f>
        <v>0</v>
      </c>
      <c r="K89" s="106">
        <f>INDEX('用友贴出原始数据-费用表'!$A$5:$AL$271,MATCH($B89&amp;"调整额",'用友贴出原始数据-费用表'!$A$6:$A$348,0)+1,MATCH($K$55,'用友贴出原始数据-费用表'!$B$5:$AL$5,0)+1)</f>
        <v>0</v>
      </c>
      <c r="L89" s="106">
        <f t="shared" si="9"/>
        <v>0</v>
      </c>
      <c r="M89" s="106">
        <f>INDEX('用友贴出原始数据-费用表'!$A$5:$AL$271,MATCH($B89&amp;"调整额",'用友贴出原始数据-费用表'!$A$6:$A$348,0)+1,MATCH($M$55,'用友贴出原始数据-费用表'!$B$5:$AL$5,0)+1)</f>
        <v>0</v>
      </c>
      <c r="N89" s="106">
        <f>INDEX('用友贴出原始数据-费用表'!$A$5:$AL$271,MATCH($B89&amp;"调整额",'用友贴出原始数据-费用表'!$A$6:$A$348,0)+1,MATCH($N$55,'用友贴出原始数据-费用表'!$B$5:$AL$5,0)+1)</f>
        <v>0</v>
      </c>
      <c r="O89" s="106">
        <f>INDEX('用友贴出原始数据-费用表'!$A$5:$AL$271,MATCH($B89&amp;"调整额",'用友贴出原始数据-费用表'!$A$6:$A$348,0)+1,MATCH($O$55,'用友贴出原始数据-费用表'!$B$5:$AL$5,0)+1)</f>
        <v>0</v>
      </c>
      <c r="P89" s="106">
        <f>INDEX('用友贴出原始数据-费用表'!$A$5:$AL$271,MATCH($B89&amp;"调整额",'用友贴出原始数据-费用表'!$A$6:$A$348,0)+1,MATCH($P$55,'用友贴出原始数据-费用表'!$B$5:$AL$5,0)+1)</f>
        <v>0</v>
      </c>
      <c r="Q89" s="106">
        <f t="shared" si="10"/>
        <v>0</v>
      </c>
      <c r="R89" s="106">
        <f>INDEX('用友贴出原始数据-费用表'!$A$5:$AL$271,MATCH($B89&amp;"调整额",'用友贴出原始数据-费用表'!$A$6:$A$348,0)+1,MATCH($R$55,'用友贴出原始数据-费用表'!$B$5:$AL$5,0)+1)</f>
        <v>0</v>
      </c>
      <c r="S89" s="106">
        <f>INDEX('用友贴出原始数据-费用表'!$A$5:$AL$271,MATCH($B89&amp;"调整额",'用友贴出原始数据-费用表'!$A$6:$A$348,0)+1,MATCH($S$55,'用友贴出原始数据-费用表'!$B$5:$AL$5,0)+1)</f>
        <v>0</v>
      </c>
      <c r="T89" s="106">
        <f>INDEX('用友贴出原始数据-费用表'!$A$5:$AL$271,MATCH($B89&amp;"调整额",'用友贴出原始数据-费用表'!$A$6:$A$348,0)+1,MATCH($T$55,'用友贴出原始数据-费用表'!$B$5:$AL$5,0)+1)</f>
        <v>0</v>
      </c>
      <c r="U89" s="106">
        <f t="shared" si="11"/>
        <v>0</v>
      </c>
      <c r="V89" s="106">
        <f>INDEX('用友贴出原始数据-费用表'!$A$5:$AL$271,MATCH($B89&amp;"调整额",'用友贴出原始数据-费用表'!$A$6:$A$348,0)+1,MATCH($V$55,'用友贴出原始数据-费用表'!$B$5:$AL$5,0)+1)</f>
        <v>0</v>
      </c>
      <c r="W89" s="106">
        <f>INDEX('用友贴出原始数据-费用表'!$A$5:$AL$271,MATCH($B89&amp;"调整额",'用友贴出原始数据-费用表'!$A$6:$A$348,0)+1,MATCH($W$55,'用友贴出原始数据-费用表'!$B$5:$AL$5,0)+1)</f>
        <v>0</v>
      </c>
      <c r="X89" s="106">
        <f>INDEX('用友贴出原始数据-费用表'!$A$5:$AL$271,MATCH($B89&amp;"调整额",'用友贴出原始数据-费用表'!$A$6:$A$348,0)+1,MATCH($X$55,'用友贴出原始数据-费用表'!$B$5:$AL$5,0)+1)</f>
        <v>0</v>
      </c>
      <c r="Y89" s="106">
        <f>INDEX('用友贴出原始数据-费用表'!$A$5:$AL$271,MATCH($B89&amp;"调整额",'用友贴出原始数据-费用表'!$A$6:$A$348,0)+1,MATCH($Y$55,'用友贴出原始数据-费用表'!$B$5:$AL$5,0)+1)</f>
        <v>0</v>
      </c>
      <c r="Z89" s="106">
        <f>INDEX('用友贴出原始数据-费用表'!$A$5:$AL$271,MATCH($B89&amp;"调整额",'用友贴出原始数据-费用表'!$A$6:$A$348,0)+1,MATCH($Z$55,'用友贴出原始数据-费用表'!$B$5:$AL$5,0)+1)</f>
        <v>0</v>
      </c>
      <c r="AA89" s="106">
        <f>INDEX('用友贴出原始数据-费用表'!$A$5:$AL$271,MATCH($B89&amp;"调整额",'用友贴出原始数据-费用表'!$A$6:$A$348,0)+1,MATCH($AA$55,'用友贴出原始数据-费用表'!$B$5:$AL$5,0)+1)</f>
        <v>0</v>
      </c>
      <c r="AB89" s="106">
        <f>INDEX('用友贴出原始数据-费用表'!$A$5:$AL$271,MATCH($B89&amp;"调整额",'用友贴出原始数据-费用表'!$A$6:$A$348,0)+1,MATCH($AB$55,'用友贴出原始数据-费用表'!$B$5:$AL$5,0)+1)</f>
        <v>0</v>
      </c>
      <c r="AC89" s="106">
        <f>INDEX('用友贴出原始数据-费用表'!$A$5:$AL$271,MATCH($B89&amp;"调整额",'用友贴出原始数据-费用表'!$A$6:$A$348,0)+1,MATCH($AC$55,'用友贴出原始数据-费用表'!$B$5:$AL$5,0)+1)</f>
        <v>0</v>
      </c>
    </row>
    <row r="90" spans="1:29">
      <c r="A90" s="362"/>
      <c r="B90" s="75" t="s">
        <v>142</v>
      </c>
      <c r="C90" s="107">
        <f t="shared" si="7"/>
        <v>0</v>
      </c>
      <c r="D90" s="106"/>
      <c r="E90" s="106">
        <f>INDEX('用友贴出原始数据-费用表'!$A$5:$AL$271,MATCH($B90&amp;"调整额",'用友贴出原始数据-费用表'!$A$6:$A$348,0)+1,MATCH($E$55,'用友贴出原始数据-费用表'!$B$5:$AL$5,0)+1)+G90+T90+AB90+AC90</f>
        <v>0</v>
      </c>
      <c r="F90" s="106">
        <f>INDEX('用友贴出原始数据-费用表'!$A$5:$AL$271,MATCH($B90&amp;"调整额",'用友贴出原始数据-费用表'!$A$6:$A$348,0)+1,MATCH($F$55,'用友贴出原始数据-费用表'!$B$5:$AL$5,0)+1)</f>
        <v>0</v>
      </c>
      <c r="G90" s="106">
        <f>INDEX('用友贴出原始数据-费用表'!$A$5:$AL$271,MATCH($B90&amp;"调整额",'用友贴出原始数据-费用表'!$A$6:$A$348,0)+1,MATCH($G$55,'用友贴出原始数据-费用表'!$B$5:$AL$5,0)+1)</f>
        <v>0</v>
      </c>
      <c r="H90" s="106">
        <f t="shared" si="8"/>
        <v>0</v>
      </c>
      <c r="I90" s="106">
        <f>INDEX('用友贴出原始数据-费用表'!$A$5:$AL$271,MATCH($B90&amp;"调整额",'用友贴出原始数据-费用表'!$A$6:$A$348,0)+1,MATCH($I$55,'用友贴出原始数据-费用表'!$B$5:$AL$5,0)+1)</f>
        <v>0</v>
      </c>
      <c r="J90" s="106">
        <f>INDEX('用友贴出原始数据-费用表'!$A$5:$AL$271,MATCH($B90&amp;"调整额",'用友贴出原始数据-费用表'!$A$6:$A$348,0)+1,MATCH($J$55,'用友贴出原始数据-费用表'!$B$5:$AL$5,0)+0)</f>
        <v>0</v>
      </c>
      <c r="K90" s="106">
        <f>INDEX('用友贴出原始数据-费用表'!$A$5:$AL$271,MATCH($B90&amp;"调整额",'用友贴出原始数据-费用表'!$A$6:$A$348,0)+1,MATCH($K$55,'用友贴出原始数据-费用表'!$B$5:$AL$5,0)+1)</f>
        <v>0</v>
      </c>
      <c r="L90" s="106">
        <f t="shared" si="9"/>
        <v>0</v>
      </c>
      <c r="M90" s="106">
        <f>INDEX('用友贴出原始数据-费用表'!$A$5:$AL$271,MATCH($B90&amp;"调整额",'用友贴出原始数据-费用表'!$A$6:$A$348,0)+1,MATCH($M$55,'用友贴出原始数据-费用表'!$B$5:$AL$5,0)+1)</f>
        <v>0</v>
      </c>
      <c r="N90" s="106">
        <f>INDEX('用友贴出原始数据-费用表'!$A$5:$AL$271,MATCH($B90&amp;"调整额",'用友贴出原始数据-费用表'!$A$6:$A$348,0)+1,MATCH($N$55,'用友贴出原始数据-费用表'!$B$5:$AL$5,0)+1)</f>
        <v>0</v>
      </c>
      <c r="O90" s="106">
        <f>INDEX('用友贴出原始数据-费用表'!$A$5:$AL$271,MATCH($B90&amp;"调整额",'用友贴出原始数据-费用表'!$A$6:$A$348,0)+1,MATCH($O$55,'用友贴出原始数据-费用表'!$B$5:$AL$5,0)+1)</f>
        <v>0</v>
      </c>
      <c r="P90" s="106">
        <f>INDEX('用友贴出原始数据-费用表'!$A$5:$AL$271,MATCH($B90&amp;"调整额",'用友贴出原始数据-费用表'!$A$6:$A$348,0)+1,MATCH($P$55,'用友贴出原始数据-费用表'!$B$5:$AL$5,0)+1)</f>
        <v>0</v>
      </c>
      <c r="Q90" s="106">
        <f t="shared" si="10"/>
        <v>0</v>
      </c>
      <c r="R90" s="106">
        <f>INDEX('用友贴出原始数据-费用表'!$A$5:$AL$271,MATCH($B90&amp;"调整额",'用友贴出原始数据-费用表'!$A$6:$A$348,0)+1,MATCH($R$55,'用友贴出原始数据-费用表'!$B$5:$AL$5,0)+1)</f>
        <v>0</v>
      </c>
      <c r="S90" s="106">
        <f>INDEX('用友贴出原始数据-费用表'!$A$5:$AL$271,MATCH($B90&amp;"调整额",'用友贴出原始数据-费用表'!$A$6:$A$348,0)+1,MATCH($S$55,'用友贴出原始数据-费用表'!$B$5:$AL$5,0)+1)</f>
        <v>0</v>
      </c>
      <c r="T90" s="106">
        <f>INDEX('用友贴出原始数据-费用表'!$A$5:$AL$271,MATCH($B90&amp;"调整额",'用友贴出原始数据-费用表'!$A$6:$A$348,0)+1,MATCH($T$55,'用友贴出原始数据-费用表'!$B$5:$AL$5,0)+1)</f>
        <v>0</v>
      </c>
      <c r="U90" s="106">
        <f t="shared" si="11"/>
        <v>0</v>
      </c>
      <c r="V90" s="106">
        <f>INDEX('用友贴出原始数据-费用表'!$A$5:$AL$271,MATCH($B90&amp;"调整额",'用友贴出原始数据-费用表'!$A$6:$A$348,0)+1,MATCH($V$55,'用友贴出原始数据-费用表'!$B$5:$AL$5,0)+1)</f>
        <v>0</v>
      </c>
      <c r="W90" s="106">
        <f>INDEX('用友贴出原始数据-费用表'!$A$5:$AL$271,MATCH($B90&amp;"调整额",'用友贴出原始数据-费用表'!$A$6:$A$348,0)+1,MATCH($W$55,'用友贴出原始数据-费用表'!$B$5:$AL$5,0)+1)</f>
        <v>0</v>
      </c>
      <c r="X90" s="106">
        <f>INDEX('用友贴出原始数据-费用表'!$A$5:$AL$271,MATCH($B90&amp;"调整额",'用友贴出原始数据-费用表'!$A$6:$A$348,0)+1,MATCH($X$55,'用友贴出原始数据-费用表'!$B$5:$AL$5,0)+1)</f>
        <v>0</v>
      </c>
      <c r="Y90" s="106">
        <f>INDEX('用友贴出原始数据-费用表'!$A$5:$AL$271,MATCH($B90&amp;"调整额",'用友贴出原始数据-费用表'!$A$6:$A$348,0)+1,MATCH($Y$55,'用友贴出原始数据-费用表'!$B$5:$AL$5,0)+1)</f>
        <v>0</v>
      </c>
      <c r="Z90" s="106">
        <f>INDEX('用友贴出原始数据-费用表'!$A$5:$AL$271,MATCH($B90&amp;"调整额",'用友贴出原始数据-费用表'!$A$6:$A$348,0)+1,MATCH($Z$55,'用友贴出原始数据-费用表'!$B$5:$AL$5,0)+1)</f>
        <v>0</v>
      </c>
      <c r="AA90" s="106">
        <f>INDEX('用友贴出原始数据-费用表'!$A$5:$AL$271,MATCH($B90&amp;"调整额",'用友贴出原始数据-费用表'!$A$6:$A$348,0)+1,MATCH($AA$55,'用友贴出原始数据-费用表'!$B$5:$AL$5,0)+1)</f>
        <v>0</v>
      </c>
      <c r="AB90" s="106">
        <f>INDEX('用友贴出原始数据-费用表'!$A$5:$AL$271,MATCH($B90&amp;"调整额",'用友贴出原始数据-费用表'!$A$6:$A$348,0)+1,MATCH($AB$55,'用友贴出原始数据-费用表'!$B$5:$AL$5,0)+1)</f>
        <v>0</v>
      </c>
      <c r="AC90" s="106">
        <f>INDEX('用友贴出原始数据-费用表'!$A$5:$AL$271,MATCH($B90&amp;"调整额",'用友贴出原始数据-费用表'!$A$6:$A$348,0)+1,MATCH($AC$55,'用友贴出原始数据-费用表'!$B$5:$AL$5,0)+1)</f>
        <v>0</v>
      </c>
    </row>
    <row r="91" spans="1:29">
      <c r="A91" s="362"/>
      <c r="B91" s="75" t="s">
        <v>143</v>
      </c>
      <c r="C91" s="107">
        <f t="shared" si="7"/>
        <v>0</v>
      </c>
      <c r="D91" s="106"/>
      <c r="E91" s="106">
        <f>INDEX('用友贴出原始数据-费用表'!$A$5:$AL$271,MATCH($B91&amp;"调整额",'用友贴出原始数据-费用表'!$A$6:$A$348,0)+1,MATCH($E$55,'用友贴出原始数据-费用表'!$B$5:$AL$5,0)+1)+G91+T91+AB91+AC91</f>
        <v>0</v>
      </c>
      <c r="F91" s="106">
        <f>INDEX('用友贴出原始数据-费用表'!$A$5:$AL$271,MATCH($B91&amp;"调整额",'用友贴出原始数据-费用表'!$A$6:$A$348,0)+1,MATCH($F$55,'用友贴出原始数据-费用表'!$B$5:$AL$5,0)+1)</f>
        <v>0</v>
      </c>
      <c r="G91" s="106">
        <f>INDEX('用友贴出原始数据-费用表'!$A$5:$AL$271,MATCH($B91&amp;"调整额",'用友贴出原始数据-费用表'!$A$6:$A$348,0)+1,MATCH($G$55,'用友贴出原始数据-费用表'!$B$5:$AL$5,0)+1)</f>
        <v>0</v>
      </c>
      <c r="H91" s="106">
        <f t="shared" si="8"/>
        <v>0</v>
      </c>
      <c r="I91" s="106">
        <f>INDEX('用友贴出原始数据-费用表'!$A$5:$AL$271,MATCH($B91&amp;"调整额",'用友贴出原始数据-费用表'!$A$6:$A$348,0)+1,MATCH($I$55,'用友贴出原始数据-费用表'!$B$5:$AL$5,0)+1)</f>
        <v>0</v>
      </c>
      <c r="J91" s="106">
        <f>INDEX('用友贴出原始数据-费用表'!$A$5:$AL$271,MATCH($B91&amp;"调整额",'用友贴出原始数据-费用表'!$A$6:$A$348,0)+1,MATCH($J$55,'用友贴出原始数据-费用表'!$B$5:$AL$5,0)+0)</f>
        <v>0</v>
      </c>
      <c r="K91" s="106">
        <f>INDEX('用友贴出原始数据-费用表'!$A$5:$AL$271,MATCH($B91&amp;"调整额",'用友贴出原始数据-费用表'!$A$6:$A$348,0)+1,MATCH($K$55,'用友贴出原始数据-费用表'!$B$5:$AL$5,0)+1)</f>
        <v>0</v>
      </c>
      <c r="L91" s="106">
        <f t="shared" si="9"/>
        <v>0</v>
      </c>
      <c r="M91" s="106">
        <f>INDEX('用友贴出原始数据-费用表'!$A$5:$AL$271,MATCH($B91&amp;"调整额",'用友贴出原始数据-费用表'!$A$6:$A$348,0)+1,MATCH($M$55,'用友贴出原始数据-费用表'!$B$5:$AL$5,0)+1)</f>
        <v>0</v>
      </c>
      <c r="N91" s="106">
        <f>INDEX('用友贴出原始数据-费用表'!$A$5:$AL$271,MATCH($B91&amp;"调整额",'用友贴出原始数据-费用表'!$A$6:$A$348,0)+1,MATCH($N$55,'用友贴出原始数据-费用表'!$B$5:$AL$5,0)+1)</f>
        <v>0</v>
      </c>
      <c r="O91" s="106">
        <f>INDEX('用友贴出原始数据-费用表'!$A$5:$AL$271,MATCH($B91&amp;"调整额",'用友贴出原始数据-费用表'!$A$6:$A$348,0)+1,MATCH($O$55,'用友贴出原始数据-费用表'!$B$5:$AL$5,0)+1)</f>
        <v>0</v>
      </c>
      <c r="P91" s="106">
        <f>INDEX('用友贴出原始数据-费用表'!$A$5:$AL$271,MATCH($B91&amp;"调整额",'用友贴出原始数据-费用表'!$A$6:$A$348,0)+1,MATCH($P$55,'用友贴出原始数据-费用表'!$B$5:$AL$5,0)+1)</f>
        <v>0</v>
      </c>
      <c r="Q91" s="106">
        <f t="shared" si="10"/>
        <v>0</v>
      </c>
      <c r="R91" s="106">
        <f>INDEX('用友贴出原始数据-费用表'!$A$5:$AL$271,MATCH($B91&amp;"调整额",'用友贴出原始数据-费用表'!$A$6:$A$348,0)+1,MATCH($R$55,'用友贴出原始数据-费用表'!$B$5:$AL$5,0)+1)</f>
        <v>0</v>
      </c>
      <c r="S91" s="106">
        <f>INDEX('用友贴出原始数据-费用表'!$A$5:$AL$271,MATCH($B91&amp;"调整额",'用友贴出原始数据-费用表'!$A$6:$A$348,0)+1,MATCH($S$55,'用友贴出原始数据-费用表'!$B$5:$AL$5,0)+1)</f>
        <v>0</v>
      </c>
      <c r="T91" s="106">
        <f>INDEX('用友贴出原始数据-费用表'!$A$5:$AL$271,MATCH($B91&amp;"调整额",'用友贴出原始数据-费用表'!$A$6:$A$348,0)+1,MATCH($T$55,'用友贴出原始数据-费用表'!$B$5:$AL$5,0)+1)</f>
        <v>0</v>
      </c>
      <c r="U91" s="106">
        <f t="shared" si="11"/>
        <v>0</v>
      </c>
      <c r="V91" s="106">
        <f>INDEX('用友贴出原始数据-费用表'!$A$5:$AL$271,MATCH($B91&amp;"调整额",'用友贴出原始数据-费用表'!$A$6:$A$348,0)+1,MATCH($V$55,'用友贴出原始数据-费用表'!$B$5:$AL$5,0)+1)</f>
        <v>0</v>
      </c>
      <c r="W91" s="106">
        <f>INDEX('用友贴出原始数据-费用表'!$A$5:$AL$271,MATCH($B91&amp;"调整额",'用友贴出原始数据-费用表'!$A$6:$A$348,0)+1,MATCH($W$55,'用友贴出原始数据-费用表'!$B$5:$AL$5,0)+1)</f>
        <v>0</v>
      </c>
      <c r="X91" s="106">
        <f>INDEX('用友贴出原始数据-费用表'!$A$5:$AL$271,MATCH($B91&amp;"调整额",'用友贴出原始数据-费用表'!$A$6:$A$348,0)+1,MATCH($X$55,'用友贴出原始数据-费用表'!$B$5:$AL$5,0)+1)</f>
        <v>0</v>
      </c>
      <c r="Y91" s="106">
        <f>INDEX('用友贴出原始数据-费用表'!$A$5:$AL$271,MATCH($B91&amp;"调整额",'用友贴出原始数据-费用表'!$A$6:$A$348,0)+1,MATCH($Y$55,'用友贴出原始数据-费用表'!$B$5:$AL$5,0)+1)</f>
        <v>0</v>
      </c>
      <c r="Z91" s="106">
        <f>INDEX('用友贴出原始数据-费用表'!$A$5:$AL$271,MATCH($B91&amp;"调整额",'用友贴出原始数据-费用表'!$A$6:$A$348,0)+1,MATCH($Z$55,'用友贴出原始数据-费用表'!$B$5:$AL$5,0)+1)</f>
        <v>0</v>
      </c>
      <c r="AA91" s="106">
        <f>INDEX('用友贴出原始数据-费用表'!$A$5:$AL$271,MATCH($B91&amp;"调整额",'用友贴出原始数据-费用表'!$A$6:$A$348,0)+1,MATCH($AA$55,'用友贴出原始数据-费用表'!$B$5:$AL$5,0)+1)</f>
        <v>0</v>
      </c>
      <c r="AB91" s="106">
        <f>INDEX('用友贴出原始数据-费用表'!$A$5:$AL$271,MATCH($B91&amp;"调整额",'用友贴出原始数据-费用表'!$A$6:$A$348,0)+1,MATCH($AB$55,'用友贴出原始数据-费用表'!$B$5:$AL$5,0)+1)</f>
        <v>0</v>
      </c>
      <c r="AC91" s="106">
        <f>INDEX('用友贴出原始数据-费用表'!$A$5:$AL$271,MATCH($B91&amp;"调整额",'用友贴出原始数据-费用表'!$A$6:$A$348,0)+1,MATCH($AC$55,'用友贴出原始数据-费用表'!$B$5:$AL$5,0)+1)</f>
        <v>0</v>
      </c>
    </row>
    <row r="92" spans="1:29">
      <c r="A92" s="362"/>
      <c r="B92" s="75" t="s">
        <v>144</v>
      </c>
      <c r="C92" s="107">
        <f t="shared" si="7"/>
        <v>0</v>
      </c>
      <c r="D92" s="106"/>
      <c r="E92" s="106">
        <f>INDEX('用友贴出原始数据-费用表'!$A$5:$AL$271,MATCH($B92&amp;"调整额",'用友贴出原始数据-费用表'!$A$6:$A$348,0)+1,MATCH($E$55,'用友贴出原始数据-费用表'!$B$5:$AL$5,0)+1)+G92+T92+AB92+AC92</f>
        <v>0</v>
      </c>
      <c r="F92" s="106">
        <f>INDEX('用友贴出原始数据-费用表'!$A$5:$AL$271,MATCH($B92&amp;"调整额",'用友贴出原始数据-费用表'!$A$6:$A$348,0)+1,MATCH($F$55,'用友贴出原始数据-费用表'!$B$5:$AL$5,0)+1)</f>
        <v>0</v>
      </c>
      <c r="G92" s="106">
        <f>INDEX('用友贴出原始数据-费用表'!$A$5:$AL$271,MATCH($B92&amp;"调整额",'用友贴出原始数据-费用表'!$A$6:$A$348,0)+1,MATCH($G$55,'用友贴出原始数据-费用表'!$B$5:$AL$5,0)+1)</f>
        <v>0</v>
      </c>
      <c r="H92" s="106">
        <f t="shared" si="8"/>
        <v>0</v>
      </c>
      <c r="I92" s="106">
        <f>INDEX('用友贴出原始数据-费用表'!$A$5:$AL$271,MATCH($B92&amp;"调整额",'用友贴出原始数据-费用表'!$A$6:$A$348,0)+1,MATCH($I$55,'用友贴出原始数据-费用表'!$B$5:$AL$5,0)+1)</f>
        <v>0</v>
      </c>
      <c r="J92" s="106">
        <f>INDEX('用友贴出原始数据-费用表'!$A$5:$AL$271,MATCH($B92&amp;"调整额",'用友贴出原始数据-费用表'!$A$6:$A$348,0)+1,MATCH($J$55,'用友贴出原始数据-费用表'!$B$5:$AL$5,0)+0)</f>
        <v>0</v>
      </c>
      <c r="K92" s="106">
        <f>INDEX('用友贴出原始数据-费用表'!$A$5:$AL$271,MATCH($B92&amp;"调整额",'用友贴出原始数据-费用表'!$A$6:$A$348,0)+1,MATCH($K$55,'用友贴出原始数据-费用表'!$B$5:$AL$5,0)+1)</f>
        <v>0</v>
      </c>
      <c r="L92" s="106">
        <f t="shared" si="9"/>
        <v>0</v>
      </c>
      <c r="M92" s="106">
        <f>INDEX('用友贴出原始数据-费用表'!$A$5:$AL$271,MATCH($B92&amp;"调整额",'用友贴出原始数据-费用表'!$A$6:$A$348,0)+1,MATCH($M$55,'用友贴出原始数据-费用表'!$B$5:$AL$5,0)+1)</f>
        <v>0</v>
      </c>
      <c r="N92" s="106">
        <f>INDEX('用友贴出原始数据-费用表'!$A$5:$AL$271,MATCH($B92&amp;"调整额",'用友贴出原始数据-费用表'!$A$6:$A$348,0)+1,MATCH($N$55,'用友贴出原始数据-费用表'!$B$5:$AL$5,0)+1)</f>
        <v>0</v>
      </c>
      <c r="O92" s="106">
        <f>INDEX('用友贴出原始数据-费用表'!$A$5:$AL$271,MATCH($B92&amp;"调整额",'用友贴出原始数据-费用表'!$A$6:$A$348,0)+1,MATCH($O$55,'用友贴出原始数据-费用表'!$B$5:$AL$5,0)+1)</f>
        <v>0</v>
      </c>
      <c r="P92" s="106">
        <f>INDEX('用友贴出原始数据-费用表'!$A$5:$AL$271,MATCH($B92&amp;"调整额",'用友贴出原始数据-费用表'!$A$6:$A$348,0)+1,MATCH($P$55,'用友贴出原始数据-费用表'!$B$5:$AL$5,0)+1)</f>
        <v>0</v>
      </c>
      <c r="Q92" s="106">
        <f t="shared" si="10"/>
        <v>0</v>
      </c>
      <c r="R92" s="106">
        <f>INDEX('用友贴出原始数据-费用表'!$A$5:$AL$271,MATCH($B92&amp;"调整额",'用友贴出原始数据-费用表'!$A$6:$A$348,0)+1,MATCH($R$55,'用友贴出原始数据-费用表'!$B$5:$AL$5,0)+1)</f>
        <v>0</v>
      </c>
      <c r="S92" s="106">
        <f>INDEX('用友贴出原始数据-费用表'!$A$5:$AL$271,MATCH($B92&amp;"调整额",'用友贴出原始数据-费用表'!$A$6:$A$348,0)+1,MATCH($S$55,'用友贴出原始数据-费用表'!$B$5:$AL$5,0)+1)</f>
        <v>0</v>
      </c>
      <c r="T92" s="106">
        <f>INDEX('用友贴出原始数据-费用表'!$A$5:$AL$271,MATCH($B92&amp;"调整额",'用友贴出原始数据-费用表'!$A$6:$A$348,0)+1,MATCH($T$55,'用友贴出原始数据-费用表'!$B$5:$AL$5,0)+1)</f>
        <v>0</v>
      </c>
      <c r="U92" s="106">
        <f t="shared" si="11"/>
        <v>0</v>
      </c>
      <c r="V92" s="106">
        <f>INDEX('用友贴出原始数据-费用表'!$A$5:$AL$271,MATCH($B92&amp;"调整额",'用友贴出原始数据-费用表'!$A$6:$A$348,0)+1,MATCH($V$55,'用友贴出原始数据-费用表'!$B$5:$AL$5,0)+1)</f>
        <v>0</v>
      </c>
      <c r="W92" s="106">
        <f>INDEX('用友贴出原始数据-费用表'!$A$5:$AL$271,MATCH($B92&amp;"调整额",'用友贴出原始数据-费用表'!$A$6:$A$348,0)+1,MATCH($W$55,'用友贴出原始数据-费用表'!$B$5:$AL$5,0)+1)</f>
        <v>0</v>
      </c>
      <c r="X92" s="106">
        <f>INDEX('用友贴出原始数据-费用表'!$A$5:$AL$271,MATCH($B92&amp;"调整额",'用友贴出原始数据-费用表'!$A$6:$A$348,0)+1,MATCH($X$55,'用友贴出原始数据-费用表'!$B$5:$AL$5,0)+1)</f>
        <v>0</v>
      </c>
      <c r="Y92" s="106">
        <f>INDEX('用友贴出原始数据-费用表'!$A$5:$AL$271,MATCH($B92&amp;"调整额",'用友贴出原始数据-费用表'!$A$6:$A$348,0)+1,MATCH($Y$55,'用友贴出原始数据-费用表'!$B$5:$AL$5,0)+1)</f>
        <v>0</v>
      </c>
      <c r="Z92" s="106">
        <f>INDEX('用友贴出原始数据-费用表'!$A$5:$AL$271,MATCH($B92&amp;"调整额",'用友贴出原始数据-费用表'!$A$6:$A$348,0)+1,MATCH($Z$55,'用友贴出原始数据-费用表'!$B$5:$AL$5,0)+1)</f>
        <v>0</v>
      </c>
      <c r="AA92" s="106">
        <f>INDEX('用友贴出原始数据-费用表'!$A$5:$AL$271,MATCH($B92&amp;"调整额",'用友贴出原始数据-费用表'!$A$6:$A$348,0)+1,MATCH($AA$55,'用友贴出原始数据-费用表'!$B$5:$AL$5,0)+1)</f>
        <v>0</v>
      </c>
      <c r="AB92" s="106">
        <f>INDEX('用友贴出原始数据-费用表'!$A$5:$AL$271,MATCH($B92&amp;"调整额",'用友贴出原始数据-费用表'!$A$6:$A$348,0)+1,MATCH($AB$55,'用友贴出原始数据-费用表'!$B$5:$AL$5,0)+1)</f>
        <v>0</v>
      </c>
      <c r="AC92" s="106">
        <f>INDEX('用友贴出原始数据-费用表'!$A$5:$AL$271,MATCH($B92&amp;"调整额",'用友贴出原始数据-费用表'!$A$6:$A$348,0)+1,MATCH($AC$55,'用友贴出原始数据-费用表'!$B$5:$AL$5,0)+1)</f>
        <v>0</v>
      </c>
    </row>
    <row r="93" spans="1:29">
      <c r="A93" s="362"/>
      <c r="B93" s="75" t="s">
        <v>145</v>
      </c>
      <c r="C93" s="107">
        <f t="shared" si="7"/>
        <v>0</v>
      </c>
      <c r="D93" s="106"/>
      <c r="E93" s="106">
        <f>INDEX('用友贴出原始数据-费用表'!$A$5:$AL$271,MATCH($B93&amp;"调整额",'用友贴出原始数据-费用表'!$A$6:$A$348,0)+1,MATCH($E$55,'用友贴出原始数据-费用表'!$B$5:$AL$5,0)+1)+G93+T93+AB93+AC93</f>
        <v>0</v>
      </c>
      <c r="F93" s="106">
        <f>INDEX('用友贴出原始数据-费用表'!$A$5:$AL$271,MATCH($B93&amp;"调整额",'用友贴出原始数据-费用表'!$A$6:$A$348,0)+1,MATCH($F$55,'用友贴出原始数据-费用表'!$B$5:$AL$5,0)+1)</f>
        <v>0</v>
      </c>
      <c r="G93" s="106">
        <f>INDEX('用友贴出原始数据-费用表'!$A$5:$AL$271,MATCH($B93&amp;"调整额",'用友贴出原始数据-费用表'!$A$6:$A$348,0)+1,MATCH($G$55,'用友贴出原始数据-费用表'!$B$5:$AL$5,0)+1)</f>
        <v>0</v>
      </c>
      <c r="H93" s="106">
        <f t="shared" si="8"/>
        <v>0</v>
      </c>
      <c r="I93" s="106">
        <f>INDEX('用友贴出原始数据-费用表'!$A$5:$AL$271,MATCH($B93&amp;"调整额",'用友贴出原始数据-费用表'!$A$6:$A$348,0)+1,MATCH($I$55,'用友贴出原始数据-费用表'!$B$5:$AL$5,0)+1)</f>
        <v>0</v>
      </c>
      <c r="J93" s="106">
        <f>INDEX('用友贴出原始数据-费用表'!$A$5:$AL$271,MATCH($B93&amp;"调整额",'用友贴出原始数据-费用表'!$A$6:$A$348,0)+1,MATCH($J$55,'用友贴出原始数据-费用表'!$B$5:$AL$5,0)+0)</f>
        <v>0</v>
      </c>
      <c r="K93" s="106">
        <f>INDEX('用友贴出原始数据-费用表'!$A$5:$AL$271,MATCH($B93&amp;"调整额",'用友贴出原始数据-费用表'!$A$6:$A$348,0)+1,MATCH($K$55,'用友贴出原始数据-费用表'!$B$5:$AL$5,0)+1)</f>
        <v>0</v>
      </c>
      <c r="L93" s="106">
        <f t="shared" si="9"/>
        <v>0</v>
      </c>
      <c r="M93" s="106">
        <f>INDEX('用友贴出原始数据-费用表'!$A$5:$AL$271,MATCH($B93&amp;"调整额",'用友贴出原始数据-费用表'!$A$6:$A$348,0)+1,MATCH($M$55,'用友贴出原始数据-费用表'!$B$5:$AL$5,0)+1)</f>
        <v>0</v>
      </c>
      <c r="N93" s="106">
        <f>INDEX('用友贴出原始数据-费用表'!$A$5:$AL$271,MATCH($B93&amp;"调整额",'用友贴出原始数据-费用表'!$A$6:$A$348,0)+1,MATCH($N$55,'用友贴出原始数据-费用表'!$B$5:$AL$5,0)+1)</f>
        <v>0</v>
      </c>
      <c r="O93" s="106">
        <f>INDEX('用友贴出原始数据-费用表'!$A$5:$AL$271,MATCH($B93&amp;"调整额",'用友贴出原始数据-费用表'!$A$6:$A$348,0)+1,MATCH($O$55,'用友贴出原始数据-费用表'!$B$5:$AL$5,0)+1)</f>
        <v>0</v>
      </c>
      <c r="P93" s="106">
        <f>INDEX('用友贴出原始数据-费用表'!$A$5:$AL$271,MATCH($B93&amp;"调整额",'用友贴出原始数据-费用表'!$A$6:$A$348,0)+1,MATCH($P$55,'用友贴出原始数据-费用表'!$B$5:$AL$5,0)+1)</f>
        <v>0</v>
      </c>
      <c r="Q93" s="106">
        <f t="shared" si="10"/>
        <v>0</v>
      </c>
      <c r="R93" s="106">
        <f>INDEX('用友贴出原始数据-费用表'!$A$5:$AL$271,MATCH($B93&amp;"调整额",'用友贴出原始数据-费用表'!$A$6:$A$348,0)+1,MATCH($R$55,'用友贴出原始数据-费用表'!$B$5:$AL$5,0)+1)</f>
        <v>0</v>
      </c>
      <c r="S93" s="106">
        <f>INDEX('用友贴出原始数据-费用表'!$A$5:$AL$271,MATCH($B93&amp;"调整额",'用友贴出原始数据-费用表'!$A$6:$A$348,0)+1,MATCH($S$55,'用友贴出原始数据-费用表'!$B$5:$AL$5,0)+1)</f>
        <v>0</v>
      </c>
      <c r="T93" s="106">
        <f>INDEX('用友贴出原始数据-费用表'!$A$5:$AL$271,MATCH($B93&amp;"调整额",'用友贴出原始数据-费用表'!$A$6:$A$348,0)+1,MATCH($T$55,'用友贴出原始数据-费用表'!$B$5:$AL$5,0)+1)</f>
        <v>0</v>
      </c>
      <c r="U93" s="106">
        <f t="shared" si="11"/>
        <v>0</v>
      </c>
      <c r="V93" s="106">
        <f>INDEX('用友贴出原始数据-费用表'!$A$5:$AL$271,MATCH($B93&amp;"调整额",'用友贴出原始数据-费用表'!$A$6:$A$348,0)+1,MATCH($V$55,'用友贴出原始数据-费用表'!$B$5:$AL$5,0)+1)</f>
        <v>0</v>
      </c>
      <c r="W93" s="106">
        <f>INDEX('用友贴出原始数据-费用表'!$A$5:$AL$271,MATCH($B93&amp;"调整额",'用友贴出原始数据-费用表'!$A$6:$A$348,0)+1,MATCH($W$55,'用友贴出原始数据-费用表'!$B$5:$AL$5,0)+1)</f>
        <v>0</v>
      </c>
      <c r="X93" s="106">
        <f>INDEX('用友贴出原始数据-费用表'!$A$5:$AL$271,MATCH($B93&amp;"调整额",'用友贴出原始数据-费用表'!$A$6:$A$348,0)+1,MATCH($X$55,'用友贴出原始数据-费用表'!$B$5:$AL$5,0)+1)</f>
        <v>0</v>
      </c>
      <c r="Y93" s="106">
        <f>INDEX('用友贴出原始数据-费用表'!$A$5:$AL$271,MATCH($B93&amp;"调整额",'用友贴出原始数据-费用表'!$A$6:$A$348,0)+1,MATCH($Y$55,'用友贴出原始数据-费用表'!$B$5:$AL$5,0)+1)</f>
        <v>0</v>
      </c>
      <c r="Z93" s="106">
        <f>INDEX('用友贴出原始数据-费用表'!$A$5:$AL$271,MATCH($B93&amp;"调整额",'用友贴出原始数据-费用表'!$A$6:$A$348,0)+1,MATCH($Z$55,'用友贴出原始数据-费用表'!$B$5:$AL$5,0)+1)</f>
        <v>0</v>
      </c>
      <c r="AA93" s="106">
        <f>INDEX('用友贴出原始数据-费用表'!$A$5:$AL$271,MATCH($B93&amp;"调整额",'用友贴出原始数据-费用表'!$A$6:$A$348,0)+1,MATCH($AA$55,'用友贴出原始数据-费用表'!$B$5:$AL$5,0)+1)</f>
        <v>0</v>
      </c>
      <c r="AB93" s="106">
        <f>INDEX('用友贴出原始数据-费用表'!$A$5:$AL$271,MATCH($B93&amp;"调整额",'用友贴出原始数据-费用表'!$A$6:$A$348,0)+1,MATCH($AB$55,'用友贴出原始数据-费用表'!$B$5:$AL$5,0)+1)</f>
        <v>0</v>
      </c>
      <c r="AC93" s="106">
        <f>INDEX('用友贴出原始数据-费用表'!$A$5:$AL$271,MATCH($B93&amp;"调整额",'用友贴出原始数据-费用表'!$A$6:$A$348,0)+1,MATCH($AC$55,'用友贴出原始数据-费用表'!$B$5:$AL$5,0)+1)</f>
        <v>0</v>
      </c>
    </row>
    <row r="94" spans="1:29">
      <c r="A94" s="362"/>
      <c r="B94" s="75" t="s">
        <v>146</v>
      </c>
      <c r="C94" s="107">
        <f t="shared" si="7"/>
        <v>0</v>
      </c>
      <c r="D94" s="106"/>
      <c r="E94" s="106">
        <f>INDEX('用友贴出原始数据-费用表'!$A$5:$AL$271,MATCH($B94&amp;"调整额",'用友贴出原始数据-费用表'!$A$6:$A$348,0)+1,MATCH($E$55,'用友贴出原始数据-费用表'!$B$5:$AL$5,0)+1)+G94+T94+AB94+AC94</f>
        <v>0</v>
      </c>
      <c r="F94" s="106">
        <f>INDEX('用友贴出原始数据-费用表'!$A$5:$AL$271,MATCH($B94&amp;"调整额",'用友贴出原始数据-费用表'!$A$6:$A$348,0)+1,MATCH($F$55,'用友贴出原始数据-费用表'!$B$5:$AL$5,0)+1)</f>
        <v>0</v>
      </c>
      <c r="G94" s="106">
        <f>INDEX('用友贴出原始数据-费用表'!$A$5:$AL$271,MATCH($B94&amp;"调整额",'用友贴出原始数据-费用表'!$A$6:$A$348,0)+1,MATCH($G$55,'用友贴出原始数据-费用表'!$B$5:$AL$5,0)+1)</f>
        <v>0</v>
      </c>
      <c r="H94" s="106">
        <f t="shared" si="8"/>
        <v>0</v>
      </c>
      <c r="I94" s="106">
        <f>INDEX('用友贴出原始数据-费用表'!$A$5:$AL$271,MATCH($B94&amp;"调整额",'用友贴出原始数据-费用表'!$A$6:$A$348,0)+1,MATCH($I$55,'用友贴出原始数据-费用表'!$B$5:$AL$5,0)+1)</f>
        <v>0</v>
      </c>
      <c r="J94" s="106">
        <f>INDEX('用友贴出原始数据-费用表'!$A$5:$AL$271,MATCH($B94&amp;"调整额",'用友贴出原始数据-费用表'!$A$6:$A$348,0)+1,MATCH($J$55,'用友贴出原始数据-费用表'!$B$5:$AL$5,0)+0)</f>
        <v>0</v>
      </c>
      <c r="K94" s="106">
        <f>INDEX('用友贴出原始数据-费用表'!$A$5:$AL$271,MATCH($B94&amp;"调整额",'用友贴出原始数据-费用表'!$A$6:$A$348,0)+1,MATCH($K$55,'用友贴出原始数据-费用表'!$B$5:$AL$5,0)+1)</f>
        <v>0</v>
      </c>
      <c r="L94" s="106">
        <f t="shared" si="9"/>
        <v>0</v>
      </c>
      <c r="M94" s="106">
        <f>INDEX('用友贴出原始数据-费用表'!$A$5:$AL$271,MATCH($B94&amp;"调整额",'用友贴出原始数据-费用表'!$A$6:$A$348,0)+1,MATCH($M$55,'用友贴出原始数据-费用表'!$B$5:$AL$5,0)+1)</f>
        <v>0</v>
      </c>
      <c r="N94" s="106">
        <f>INDEX('用友贴出原始数据-费用表'!$A$5:$AL$271,MATCH($B94&amp;"调整额",'用友贴出原始数据-费用表'!$A$6:$A$348,0)+1,MATCH($N$55,'用友贴出原始数据-费用表'!$B$5:$AL$5,0)+1)</f>
        <v>0</v>
      </c>
      <c r="O94" s="106">
        <f>INDEX('用友贴出原始数据-费用表'!$A$5:$AL$271,MATCH($B94&amp;"调整额",'用友贴出原始数据-费用表'!$A$6:$A$348,0)+1,MATCH($O$55,'用友贴出原始数据-费用表'!$B$5:$AL$5,0)+1)</f>
        <v>0</v>
      </c>
      <c r="P94" s="106">
        <f>INDEX('用友贴出原始数据-费用表'!$A$5:$AL$271,MATCH($B94&amp;"调整额",'用友贴出原始数据-费用表'!$A$6:$A$348,0)+1,MATCH($P$55,'用友贴出原始数据-费用表'!$B$5:$AL$5,0)+1)</f>
        <v>0</v>
      </c>
      <c r="Q94" s="106">
        <f t="shared" si="10"/>
        <v>0</v>
      </c>
      <c r="R94" s="106">
        <f>INDEX('用友贴出原始数据-费用表'!$A$5:$AL$271,MATCH($B94&amp;"调整额",'用友贴出原始数据-费用表'!$A$6:$A$348,0)+1,MATCH($R$55,'用友贴出原始数据-费用表'!$B$5:$AL$5,0)+1)</f>
        <v>0</v>
      </c>
      <c r="S94" s="106">
        <f>INDEX('用友贴出原始数据-费用表'!$A$5:$AL$271,MATCH($B94&amp;"调整额",'用友贴出原始数据-费用表'!$A$6:$A$348,0)+1,MATCH($S$55,'用友贴出原始数据-费用表'!$B$5:$AL$5,0)+1)</f>
        <v>0</v>
      </c>
      <c r="T94" s="106">
        <f>INDEX('用友贴出原始数据-费用表'!$A$5:$AL$271,MATCH($B94&amp;"调整额",'用友贴出原始数据-费用表'!$A$6:$A$348,0)+1,MATCH($T$55,'用友贴出原始数据-费用表'!$B$5:$AL$5,0)+1)</f>
        <v>0</v>
      </c>
      <c r="U94" s="106">
        <f t="shared" si="11"/>
        <v>0</v>
      </c>
      <c r="V94" s="106">
        <f>INDEX('用友贴出原始数据-费用表'!$A$5:$AL$271,MATCH($B94&amp;"调整额",'用友贴出原始数据-费用表'!$A$6:$A$348,0)+1,MATCH($V$55,'用友贴出原始数据-费用表'!$B$5:$AL$5,0)+1)</f>
        <v>0</v>
      </c>
      <c r="W94" s="106">
        <f>INDEX('用友贴出原始数据-费用表'!$A$5:$AL$271,MATCH($B94&amp;"调整额",'用友贴出原始数据-费用表'!$A$6:$A$348,0)+1,MATCH($W$55,'用友贴出原始数据-费用表'!$B$5:$AL$5,0)+1)</f>
        <v>0</v>
      </c>
      <c r="X94" s="106">
        <f>INDEX('用友贴出原始数据-费用表'!$A$5:$AL$271,MATCH($B94&amp;"调整额",'用友贴出原始数据-费用表'!$A$6:$A$348,0)+1,MATCH($X$55,'用友贴出原始数据-费用表'!$B$5:$AL$5,0)+1)</f>
        <v>0</v>
      </c>
      <c r="Y94" s="106">
        <f>INDEX('用友贴出原始数据-费用表'!$A$5:$AL$271,MATCH($B94&amp;"调整额",'用友贴出原始数据-费用表'!$A$6:$A$348,0)+1,MATCH($Y$55,'用友贴出原始数据-费用表'!$B$5:$AL$5,0)+1)</f>
        <v>0</v>
      </c>
      <c r="Z94" s="106">
        <f>INDEX('用友贴出原始数据-费用表'!$A$5:$AL$271,MATCH($B94&amp;"调整额",'用友贴出原始数据-费用表'!$A$6:$A$348,0)+1,MATCH($Z$55,'用友贴出原始数据-费用表'!$B$5:$AL$5,0)+1)</f>
        <v>0</v>
      </c>
      <c r="AA94" s="106">
        <f>INDEX('用友贴出原始数据-费用表'!$A$5:$AL$271,MATCH($B94&amp;"调整额",'用友贴出原始数据-费用表'!$A$6:$A$348,0)+1,MATCH($AA$55,'用友贴出原始数据-费用表'!$B$5:$AL$5,0)+1)</f>
        <v>0</v>
      </c>
      <c r="AB94" s="106">
        <f>INDEX('用友贴出原始数据-费用表'!$A$5:$AL$271,MATCH($B94&amp;"调整额",'用友贴出原始数据-费用表'!$A$6:$A$348,0)+1,MATCH($AB$55,'用友贴出原始数据-费用表'!$B$5:$AL$5,0)+1)</f>
        <v>0</v>
      </c>
      <c r="AC94" s="106">
        <f>INDEX('用友贴出原始数据-费用表'!$A$5:$AL$271,MATCH($B94&amp;"调整额",'用友贴出原始数据-费用表'!$A$6:$A$348,0)+1,MATCH($AC$55,'用友贴出原始数据-费用表'!$B$5:$AL$5,0)+1)</f>
        <v>0</v>
      </c>
    </row>
    <row r="95" spans="1:29">
      <c r="A95" s="362"/>
      <c r="B95" s="75" t="s">
        <v>147</v>
      </c>
      <c r="C95" s="107">
        <f t="shared" si="7"/>
        <v>0</v>
      </c>
      <c r="D95" s="106"/>
      <c r="E95" s="106">
        <f>INDEX('用友贴出原始数据-费用表'!$A$5:$AL$271,MATCH($B95&amp;"调整额",'用友贴出原始数据-费用表'!$A$6:$A$348,0)+1,MATCH($E$55,'用友贴出原始数据-费用表'!$B$5:$AL$5,0)+1)+G95+T95+AB95+AC95</f>
        <v>0</v>
      </c>
      <c r="F95" s="106">
        <f>INDEX('用友贴出原始数据-费用表'!$A$5:$AL$271,MATCH($B95&amp;"调整额",'用友贴出原始数据-费用表'!$A$6:$A$348,0)+1,MATCH($F$55,'用友贴出原始数据-费用表'!$B$5:$AL$5,0)+1)</f>
        <v>0</v>
      </c>
      <c r="G95" s="106">
        <f>INDEX('用友贴出原始数据-费用表'!$A$5:$AL$271,MATCH($B95&amp;"调整额",'用友贴出原始数据-费用表'!$A$6:$A$348,0)+1,MATCH($G$55,'用友贴出原始数据-费用表'!$B$5:$AL$5,0)+1)</f>
        <v>0</v>
      </c>
      <c r="H95" s="106">
        <f t="shared" si="8"/>
        <v>0</v>
      </c>
      <c r="I95" s="106">
        <f>INDEX('用友贴出原始数据-费用表'!$A$5:$AL$271,MATCH($B95&amp;"调整额",'用友贴出原始数据-费用表'!$A$6:$A$348,0)+1,MATCH($I$55,'用友贴出原始数据-费用表'!$B$5:$AL$5,0)+1)</f>
        <v>0</v>
      </c>
      <c r="J95" s="106">
        <f>INDEX('用友贴出原始数据-费用表'!$A$5:$AL$271,MATCH($B95&amp;"调整额",'用友贴出原始数据-费用表'!$A$6:$A$348,0)+1,MATCH($J$55,'用友贴出原始数据-费用表'!$B$5:$AL$5,0)+0)</f>
        <v>0</v>
      </c>
      <c r="K95" s="106">
        <f>INDEX('用友贴出原始数据-费用表'!$A$5:$AL$271,MATCH($B95&amp;"调整额",'用友贴出原始数据-费用表'!$A$6:$A$348,0)+1,MATCH($K$55,'用友贴出原始数据-费用表'!$B$5:$AL$5,0)+1)</f>
        <v>0</v>
      </c>
      <c r="L95" s="106">
        <f t="shared" si="9"/>
        <v>0</v>
      </c>
      <c r="M95" s="106">
        <f>INDEX('用友贴出原始数据-费用表'!$A$5:$AL$271,MATCH($B95&amp;"调整额",'用友贴出原始数据-费用表'!$A$6:$A$348,0)+1,MATCH($M$55,'用友贴出原始数据-费用表'!$B$5:$AL$5,0)+1)</f>
        <v>0</v>
      </c>
      <c r="N95" s="106">
        <f>INDEX('用友贴出原始数据-费用表'!$A$5:$AL$271,MATCH($B95&amp;"调整额",'用友贴出原始数据-费用表'!$A$6:$A$348,0)+1,MATCH($N$55,'用友贴出原始数据-费用表'!$B$5:$AL$5,0)+1)</f>
        <v>0</v>
      </c>
      <c r="O95" s="106">
        <f>INDEX('用友贴出原始数据-费用表'!$A$5:$AL$271,MATCH($B95&amp;"调整额",'用友贴出原始数据-费用表'!$A$6:$A$348,0)+1,MATCH($O$55,'用友贴出原始数据-费用表'!$B$5:$AL$5,0)+1)</f>
        <v>0</v>
      </c>
      <c r="P95" s="106">
        <f>INDEX('用友贴出原始数据-费用表'!$A$5:$AL$271,MATCH($B95&amp;"调整额",'用友贴出原始数据-费用表'!$A$6:$A$348,0)+1,MATCH($P$55,'用友贴出原始数据-费用表'!$B$5:$AL$5,0)+1)</f>
        <v>0</v>
      </c>
      <c r="Q95" s="106">
        <f t="shared" si="10"/>
        <v>0</v>
      </c>
      <c r="R95" s="106">
        <f>INDEX('用友贴出原始数据-费用表'!$A$5:$AL$271,MATCH($B95&amp;"调整额",'用友贴出原始数据-费用表'!$A$6:$A$348,0)+1,MATCH($R$55,'用友贴出原始数据-费用表'!$B$5:$AL$5,0)+1)</f>
        <v>0</v>
      </c>
      <c r="S95" s="106">
        <f>INDEX('用友贴出原始数据-费用表'!$A$5:$AL$271,MATCH($B95&amp;"调整额",'用友贴出原始数据-费用表'!$A$6:$A$348,0)+1,MATCH($S$55,'用友贴出原始数据-费用表'!$B$5:$AL$5,0)+1)</f>
        <v>0</v>
      </c>
      <c r="T95" s="106">
        <f>INDEX('用友贴出原始数据-费用表'!$A$5:$AL$271,MATCH($B95&amp;"调整额",'用友贴出原始数据-费用表'!$A$6:$A$348,0)+1,MATCH($T$55,'用友贴出原始数据-费用表'!$B$5:$AL$5,0)+1)</f>
        <v>0</v>
      </c>
      <c r="U95" s="106">
        <f t="shared" si="11"/>
        <v>0</v>
      </c>
      <c r="V95" s="106">
        <f>INDEX('用友贴出原始数据-费用表'!$A$5:$AL$271,MATCH($B95&amp;"调整额",'用友贴出原始数据-费用表'!$A$6:$A$348,0)+1,MATCH($V$55,'用友贴出原始数据-费用表'!$B$5:$AL$5,0)+1)</f>
        <v>0</v>
      </c>
      <c r="W95" s="106">
        <f>INDEX('用友贴出原始数据-费用表'!$A$5:$AL$271,MATCH($B95&amp;"调整额",'用友贴出原始数据-费用表'!$A$6:$A$348,0)+1,MATCH($W$55,'用友贴出原始数据-费用表'!$B$5:$AL$5,0)+1)</f>
        <v>0</v>
      </c>
      <c r="X95" s="106">
        <f>INDEX('用友贴出原始数据-费用表'!$A$5:$AL$271,MATCH($B95&amp;"调整额",'用友贴出原始数据-费用表'!$A$6:$A$348,0)+1,MATCH($X$55,'用友贴出原始数据-费用表'!$B$5:$AL$5,0)+1)</f>
        <v>0</v>
      </c>
      <c r="Y95" s="106">
        <f>INDEX('用友贴出原始数据-费用表'!$A$5:$AL$271,MATCH($B95&amp;"调整额",'用友贴出原始数据-费用表'!$A$6:$A$348,0)+1,MATCH($Y$55,'用友贴出原始数据-费用表'!$B$5:$AL$5,0)+1)</f>
        <v>0</v>
      </c>
      <c r="Z95" s="106">
        <f>INDEX('用友贴出原始数据-费用表'!$A$5:$AL$271,MATCH($B95&amp;"调整额",'用友贴出原始数据-费用表'!$A$6:$A$348,0)+1,MATCH($Z$55,'用友贴出原始数据-费用表'!$B$5:$AL$5,0)+1)</f>
        <v>0</v>
      </c>
      <c r="AA95" s="106">
        <f>INDEX('用友贴出原始数据-费用表'!$A$5:$AL$271,MATCH($B95&amp;"调整额",'用友贴出原始数据-费用表'!$A$6:$A$348,0)+1,MATCH($AA$55,'用友贴出原始数据-费用表'!$B$5:$AL$5,0)+1)</f>
        <v>0</v>
      </c>
      <c r="AB95" s="106">
        <f>INDEX('用友贴出原始数据-费用表'!$A$5:$AL$271,MATCH($B95&amp;"调整额",'用友贴出原始数据-费用表'!$A$6:$A$348,0)+1,MATCH($AB$55,'用友贴出原始数据-费用表'!$B$5:$AL$5,0)+1)</f>
        <v>0</v>
      </c>
      <c r="AC95" s="106">
        <f>INDEX('用友贴出原始数据-费用表'!$A$5:$AL$271,MATCH($B95&amp;"调整额",'用友贴出原始数据-费用表'!$A$6:$A$348,0)+1,MATCH($AC$55,'用友贴出原始数据-费用表'!$B$5:$AL$5,0)+1)</f>
        <v>0</v>
      </c>
    </row>
    <row r="96" spans="1:29" ht="13.5" customHeight="1">
      <c r="A96" s="362"/>
      <c r="B96" s="75" t="s">
        <v>148</v>
      </c>
      <c r="C96" s="107">
        <f t="shared" si="7"/>
        <v>0</v>
      </c>
      <c r="D96" s="106"/>
      <c r="E96" s="106">
        <f>INDEX('用友贴出原始数据-费用表'!$A$5:$AL$271,MATCH($B96&amp;"调整额",'用友贴出原始数据-费用表'!$A$6:$A$348,0)+1,MATCH($E$55,'用友贴出原始数据-费用表'!$B$5:$AL$5,0)+1)+G96+T96+AB96+AC96</f>
        <v>0</v>
      </c>
      <c r="F96" s="106">
        <f>INDEX('用友贴出原始数据-费用表'!$A$5:$AL$271,MATCH($B96&amp;"调整额",'用友贴出原始数据-费用表'!$A$6:$A$348,0)+1,MATCH($F$55,'用友贴出原始数据-费用表'!$B$5:$AL$5,0)+1)</f>
        <v>0</v>
      </c>
      <c r="G96" s="106">
        <f>INDEX('用友贴出原始数据-费用表'!$A$5:$AL$271,MATCH($B96&amp;"调整额",'用友贴出原始数据-费用表'!$A$6:$A$348,0)+1,MATCH($G$55,'用友贴出原始数据-费用表'!$B$5:$AL$5,0)+1)</f>
        <v>0</v>
      </c>
      <c r="H96" s="106">
        <f t="shared" si="8"/>
        <v>0</v>
      </c>
      <c r="I96" s="106">
        <f>INDEX('用友贴出原始数据-费用表'!$A$5:$AL$271,MATCH($B96&amp;"调整额",'用友贴出原始数据-费用表'!$A$6:$A$348,0)+1,MATCH($I$55,'用友贴出原始数据-费用表'!$B$5:$AL$5,0)+1)</f>
        <v>0</v>
      </c>
      <c r="J96" s="106">
        <f>INDEX('用友贴出原始数据-费用表'!$A$5:$AL$271,MATCH($B96&amp;"调整额",'用友贴出原始数据-费用表'!$A$6:$A$348,0)+1,MATCH($J$55,'用友贴出原始数据-费用表'!$B$5:$AL$5,0)+0)</f>
        <v>0</v>
      </c>
      <c r="K96" s="106">
        <f>INDEX('用友贴出原始数据-费用表'!$A$5:$AL$271,MATCH($B96&amp;"调整额",'用友贴出原始数据-费用表'!$A$6:$A$348,0)+1,MATCH($K$55,'用友贴出原始数据-费用表'!$B$5:$AL$5,0)+1)</f>
        <v>0</v>
      </c>
      <c r="L96" s="106">
        <f t="shared" si="9"/>
        <v>0</v>
      </c>
      <c r="M96" s="106">
        <f>INDEX('用友贴出原始数据-费用表'!$A$5:$AL$271,MATCH($B96&amp;"调整额",'用友贴出原始数据-费用表'!$A$6:$A$348,0)+1,MATCH($M$55,'用友贴出原始数据-费用表'!$B$5:$AL$5,0)+1)</f>
        <v>0</v>
      </c>
      <c r="N96" s="106">
        <f>INDEX('用友贴出原始数据-费用表'!$A$5:$AL$271,MATCH($B96&amp;"调整额",'用友贴出原始数据-费用表'!$A$6:$A$348,0)+1,MATCH($N$55,'用友贴出原始数据-费用表'!$B$5:$AL$5,0)+1)</f>
        <v>0</v>
      </c>
      <c r="O96" s="106">
        <f>INDEX('用友贴出原始数据-费用表'!$A$5:$AL$271,MATCH($B96&amp;"调整额",'用友贴出原始数据-费用表'!$A$6:$A$348,0)+1,MATCH($O$55,'用友贴出原始数据-费用表'!$B$5:$AL$5,0)+1)</f>
        <v>0</v>
      </c>
      <c r="P96" s="106">
        <f>INDEX('用友贴出原始数据-费用表'!$A$5:$AL$271,MATCH($B96&amp;"调整额",'用友贴出原始数据-费用表'!$A$6:$A$348,0)+1,MATCH($P$55,'用友贴出原始数据-费用表'!$B$5:$AL$5,0)+1)</f>
        <v>0</v>
      </c>
      <c r="Q96" s="106">
        <f t="shared" si="10"/>
        <v>0</v>
      </c>
      <c r="R96" s="106">
        <f>INDEX('用友贴出原始数据-费用表'!$A$5:$AL$271,MATCH($B96&amp;"调整额",'用友贴出原始数据-费用表'!$A$6:$A$348,0)+1,MATCH($R$55,'用友贴出原始数据-费用表'!$B$5:$AL$5,0)+1)</f>
        <v>0</v>
      </c>
      <c r="S96" s="106">
        <f>INDEX('用友贴出原始数据-费用表'!$A$5:$AL$271,MATCH($B96&amp;"调整额",'用友贴出原始数据-费用表'!$A$6:$A$348,0)+1,MATCH($S$55,'用友贴出原始数据-费用表'!$B$5:$AL$5,0)+1)</f>
        <v>0</v>
      </c>
      <c r="T96" s="106">
        <f>INDEX('用友贴出原始数据-费用表'!$A$5:$AL$271,MATCH($B96&amp;"调整额",'用友贴出原始数据-费用表'!$A$6:$A$348,0)+1,MATCH($T$55,'用友贴出原始数据-费用表'!$B$5:$AL$5,0)+1)</f>
        <v>0</v>
      </c>
      <c r="U96" s="106">
        <f t="shared" si="11"/>
        <v>0</v>
      </c>
      <c r="V96" s="106">
        <f>INDEX('用友贴出原始数据-费用表'!$A$5:$AL$271,MATCH($B96&amp;"调整额",'用友贴出原始数据-费用表'!$A$6:$A$348,0)+1,MATCH($V$55,'用友贴出原始数据-费用表'!$B$5:$AL$5,0)+1)</f>
        <v>0</v>
      </c>
      <c r="W96" s="106">
        <f>INDEX('用友贴出原始数据-费用表'!$A$5:$AL$271,MATCH($B96&amp;"调整额",'用友贴出原始数据-费用表'!$A$6:$A$348,0)+1,MATCH($W$55,'用友贴出原始数据-费用表'!$B$5:$AL$5,0)+1)</f>
        <v>0</v>
      </c>
      <c r="X96" s="106">
        <f>INDEX('用友贴出原始数据-费用表'!$A$5:$AL$271,MATCH($B96&amp;"调整额",'用友贴出原始数据-费用表'!$A$6:$A$348,0)+1,MATCH($X$55,'用友贴出原始数据-费用表'!$B$5:$AL$5,0)+1)</f>
        <v>0</v>
      </c>
      <c r="Y96" s="106">
        <f>INDEX('用友贴出原始数据-费用表'!$A$5:$AL$271,MATCH($B96&amp;"调整额",'用友贴出原始数据-费用表'!$A$6:$A$348,0)+1,MATCH($Y$55,'用友贴出原始数据-费用表'!$B$5:$AL$5,0)+1)</f>
        <v>0</v>
      </c>
      <c r="Z96" s="106">
        <f>INDEX('用友贴出原始数据-费用表'!$A$5:$AL$271,MATCH($B96&amp;"调整额",'用友贴出原始数据-费用表'!$A$6:$A$348,0)+1,MATCH($Z$55,'用友贴出原始数据-费用表'!$B$5:$AL$5,0)+1)</f>
        <v>0</v>
      </c>
      <c r="AA96" s="106">
        <f>INDEX('用友贴出原始数据-费用表'!$A$5:$AL$271,MATCH($B96&amp;"调整额",'用友贴出原始数据-费用表'!$A$6:$A$348,0)+1,MATCH($AA$55,'用友贴出原始数据-费用表'!$B$5:$AL$5,0)+1)</f>
        <v>0</v>
      </c>
      <c r="AB96" s="106">
        <f>INDEX('用友贴出原始数据-费用表'!$A$5:$AL$271,MATCH($B96&amp;"调整额",'用友贴出原始数据-费用表'!$A$6:$A$348,0)+1,MATCH($AB$55,'用友贴出原始数据-费用表'!$B$5:$AL$5,0)+1)</f>
        <v>0</v>
      </c>
      <c r="AC96" s="106">
        <f>INDEX('用友贴出原始数据-费用表'!$A$5:$AL$271,MATCH($B96&amp;"调整额",'用友贴出原始数据-费用表'!$A$6:$A$348,0)+1,MATCH($AC$55,'用友贴出原始数据-费用表'!$B$5:$AL$5,0)+1)</f>
        <v>0</v>
      </c>
    </row>
    <row r="97" spans="1:29">
      <c r="A97" s="362"/>
      <c r="B97" s="75" t="s">
        <v>149</v>
      </c>
      <c r="C97" s="107">
        <f t="shared" si="7"/>
        <v>0</v>
      </c>
      <c r="D97" s="106"/>
      <c r="E97" s="106">
        <f>INDEX('用友贴出原始数据-费用表'!$A$5:$AL$271,MATCH($B97&amp;"调整额",'用友贴出原始数据-费用表'!$A$6:$A$348,0)+1,MATCH($E$55,'用友贴出原始数据-费用表'!$B$5:$AL$5,0)+1)+G97+T97+AB97+AC97</f>
        <v>0</v>
      </c>
      <c r="F97" s="106">
        <f>INDEX('用友贴出原始数据-费用表'!$A$5:$AL$271,MATCH($B97&amp;"调整额",'用友贴出原始数据-费用表'!$A$6:$A$348,0)+1,MATCH($F$55,'用友贴出原始数据-费用表'!$B$5:$AL$5,0)+1)</f>
        <v>0</v>
      </c>
      <c r="G97" s="106">
        <f>INDEX('用友贴出原始数据-费用表'!$A$5:$AL$271,MATCH($B97&amp;"调整额",'用友贴出原始数据-费用表'!$A$6:$A$348,0)+1,MATCH($G$55,'用友贴出原始数据-费用表'!$B$5:$AL$5,0)+1)</f>
        <v>0</v>
      </c>
      <c r="H97" s="106">
        <f t="shared" si="8"/>
        <v>0</v>
      </c>
      <c r="I97" s="106">
        <f>INDEX('用友贴出原始数据-费用表'!$A$5:$AL$271,MATCH($B97&amp;"调整额",'用友贴出原始数据-费用表'!$A$6:$A$348,0)+1,MATCH($I$55,'用友贴出原始数据-费用表'!$B$5:$AL$5,0)+1)</f>
        <v>0</v>
      </c>
      <c r="J97" s="106">
        <f>INDEX('用友贴出原始数据-费用表'!$A$5:$AL$271,MATCH($B97&amp;"调整额",'用友贴出原始数据-费用表'!$A$6:$A$348,0)+1,MATCH($J$55,'用友贴出原始数据-费用表'!$B$5:$AL$5,0)+0)</f>
        <v>0</v>
      </c>
      <c r="K97" s="106">
        <f>INDEX('用友贴出原始数据-费用表'!$A$5:$AL$271,MATCH($B97&amp;"调整额",'用友贴出原始数据-费用表'!$A$6:$A$348,0)+1,MATCH($K$55,'用友贴出原始数据-费用表'!$B$5:$AL$5,0)+1)</f>
        <v>0</v>
      </c>
      <c r="L97" s="106">
        <f t="shared" si="9"/>
        <v>0</v>
      </c>
      <c r="M97" s="106">
        <f>INDEX('用友贴出原始数据-费用表'!$A$5:$AL$271,MATCH($B97&amp;"调整额",'用友贴出原始数据-费用表'!$A$6:$A$348,0)+1,MATCH($M$55,'用友贴出原始数据-费用表'!$B$5:$AL$5,0)+1)</f>
        <v>0</v>
      </c>
      <c r="N97" s="106">
        <f>INDEX('用友贴出原始数据-费用表'!$A$5:$AL$271,MATCH($B97&amp;"调整额",'用友贴出原始数据-费用表'!$A$6:$A$348,0)+1,MATCH($N$55,'用友贴出原始数据-费用表'!$B$5:$AL$5,0)+1)</f>
        <v>0</v>
      </c>
      <c r="O97" s="106">
        <f>INDEX('用友贴出原始数据-费用表'!$A$5:$AL$271,MATCH($B97&amp;"调整额",'用友贴出原始数据-费用表'!$A$6:$A$348,0)+1,MATCH($O$55,'用友贴出原始数据-费用表'!$B$5:$AL$5,0)+1)</f>
        <v>0</v>
      </c>
      <c r="P97" s="106">
        <f>INDEX('用友贴出原始数据-费用表'!$A$5:$AL$271,MATCH($B97&amp;"调整额",'用友贴出原始数据-费用表'!$A$6:$A$348,0)+1,MATCH($P$55,'用友贴出原始数据-费用表'!$B$5:$AL$5,0)+1)</f>
        <v>0</v>
      </c>
      <c r="Q97" s="106">
        <f t="shared" si="10"/>
        <v>0</v>
      </c>
      <c r="R97" s="106">
        <f>INDEX('用友贴出原始数据-费用表'!$A$5:$AL$271,MATCH($B97&amp;"调整额",'用友贴出原始数据-费用表'!$A$6:$A$348,0)+1,MATCH($R$55,'用友贴出原始数据-费用表'!$B$5:$AL$5,0)+1)</f>
        <v>0</v>
      </c>
      <c r="S97" s="106">
        <f>INDEX('用友贴出原始数据-费用表'!$A$5:$AL$271,MATCH($B97&amp;"调整额",'用友贴出原始数据-费用表'!$A$6:$A$348,0)+1,MATCH($S$55,'用友贴出原始数据-费用表'!$B$5:$AL$5,0)+1)</f>
        <v>0</v>
      </c>
      <c r="T97" s="106">
        <f>INDEX('用友贴出原始数据-费用表'!$A$5:$AL$271,MATCH($B97&amp;"调整额",'用友贴出原始数据-费用表'!$A$6:$A$348,0)+1,MATCH($T$55,'用友贴出原始数据-费用表'!$B$5:$AL$5,0)+1)</f>
        <v>0</v>
      </c>
      <c r="U97" s="106">
        <f t="shared" si="11"/>
        <v>0</v>
      </c>
      <c r="V97" s="106">
        <f>INDEX('用友贴出原始数据-费用表'!$A$5:$AL$271,MATCH($B97&amp;"调整额",'用友贴出原始数据-费用表'!$A$6:$A$348,0)+1,MATCH($V$55,'用友贴出原始数据-费用表'!$B$5:$AL$5,0)+1)</f>
        <v>0</v>
      </c>
      <c r="W97" s="106">
        <f>INDEX('用友贴出原始数据-费用表'!$A$5:$AL$271,MATCH($B97&amp;"调整额",'用友贴出原始数据-费用表'!$A$6:$A$348,0)+1,MATCH($W$55,'用友贴出原始数据-费用表'!$B$5:$AL$5,0)+1)</f>
        <v>0</v>
      </c>
      <c r="X97" s="106">
        <f>INDEX('用友贴出原始数据-费用表'!$A$5:$AL$271,MATCH($B97&amp;"调整额",'用友贴出原始数据-费用表'!$A$6:$A$348,0)+1,MATCH($X$55,'用友贴出原始数据-费用表'!$B$5:$AL$5,0)+1)</f>
        <v>0</v>
      </c>
      <c r="Y97" s="106">
        <f>INDEX('用友贴出原始数据-费用表'!$A$5:$AL$271,MATCH($B97&amp;"调整额",'用友贴出原始数据-费用表'!$A$6:$A$348,0)+1,MATCH($Y$55,'用友贴出原始数据-费用表'!$B$5:$AL$5,0)+1)</f>
        <v>0</v>
      </c>
      <c r="Z97" s="106">
        <f>INDEX('用友贴出原始数据-费用表'!$A$5:$AL$271,MATCH($B97&amp;"调整额",'用友贴出原始数据-费用表'!$A$6:$A$348,0)+1,MATCH($Z$55,'用友贴出原始数据-费用表'!$B$5:$AL$5,0)+1)</f>
        <v>0</v>
      </c>
      <c r="AA97" s="106">
        <f>INDEX('用友贴出原始数据-费用表'!$A$5:$AL$271,MATCH($B97&amp;"调整额",'用友贴出原始数据-费用表'!$A$6:$A$348,0)+1,MATCH($AA$55,'用友贴出原始数据-费用表'!$B$5:$AL$5,0)+1)</f>
        <v>0</v>
      </c>
      <c r="AB97" s="106">
        <f>INDEX('用友贴出原始数据-费用表'!$A$5:$AL$271,MATCH($B97&amp;"调整额",'用友贴出原始数据-费用表'!$A$6:$A$348,0)+1,MATCH($AB$55,'用友贴出原始数据-费用表'!$B$5:$AL$5,0)+1)</f>
        <v>0</v>
      </c>
      <c r="AC97" s="106">
        <f>INDEX('用友贴出原始数据-费用表'!$A$5:$AL$271,MATCH($B97&amp;"调整额",'用友贴出原始数据-费用表'!$A$6:$A$348,0)+1,MATCH($AC$55,'用友贴出原始数据-费用表'!$B$5:$AL$5,0)+1)</f>
        <v>0</v>
      </c>
    </row>
    <row r="98" spans="1:29">
      <c r="A98" s="362"/>
      <c r="B98" s="75" t="s">
        <v>150</v>
      </c>
      <c r="C98" s="107">
        <f t="shared" si="7"/>
        <v>0</v>
      </c>
      <c r="D98" s="106"/>
      <c r="E98" s="106">
        <f>INDEX('用友贴出原始数据-费用表'!$A$5:$AL$271,MATCH($B98&amp;"调整额",'用友贴出原始数据-费用表'!$A$6:$A$348,0)+1,MATCH($E$55,'用友贴出原始数据-费用表'!$B$5:$AL$5,0)+1)+G98+T98+AB98+AC98</f>
        <v>0</v>
      </c>
      <c r="F98" s="106">
        <f>INDEX('用友贴出原始数据-费用表'!$A$5:$AL$271,MATCH($B98&amp;"调整额",'用友贴出原始数据-费用表'!$A$6:$A$348,0)+1,MATCH($F$55,'用友贴出原始数据-费用表'!$B$5:$AL$5,0)+1)</f>
        <v>0</v>
      </c>
      <c r="G98" s="106">
        <f>INDEX('用友贴出原始数据-费用表'!$A$5:$AL$271,MATCH($B98&amp;"调整额",'用友贴出原始数据-费用表'!$A$6:$A$348,0)+1,MATCH($G$55,'用友贴出原始数据-费用表'!$B$5:$AL$5,0)+1)</f>
        <v>0</v>
      </c>
      <c r="H98" s="106">
        <f t="shared" si="8"/>
        <v>0</v>
      </c>
      <c r="I98" s="106">
        <f>INDEX('用友贴出原始数据-费用表'!$A$5:$AL$271,MATCH($B98&amp;"调整额",'用友贴出原始数据-费用表'!$A$6:$A$348,0)+1,MATCH($I$55,'用友贴出原始数据-费用表'!$B$5:$AL$5,0)+1)</f>
        <v>0</v>
      </c>
      <c r="J98" s="106">
        <f>INDEX('用友贴出原始数据-费用表'!$A$5:$AL$271,MATCH($B98&amp;"调整额",'用友贴出原始数据-费用表'!$A$6:$A$348,0)+1,MATCH($J$55,'用友贴出原始数据-费用表'!$B$5:$AL$5,0)+0)</f>
        <v>0</v>
      </c>
      <c r="K98" s="106">
        <f>INDEX('用友贴出原始数据-费用表'!$A$5:$AL$271,MATCH($B98&amp;"调整额",'用友贴出原始数据-费用表'!$A$6:$A$348,0)+1,MATCH($K$55,'用友贴出原始数据-费用表'!$B$5:$AL$5,0)+1)</f>
        <v>0</v>
      </c>
      <c r="L98" s="106">
        <f t="shared" si="9"/>
        <v>0</v>
      </c>
      <c r="M98" s="106">
        <f>INDEX('用友贴出原始数据-费用表'!$A$5:$AL$271,MATCH($B98&amp;"调整额",'用友贴出原始数据-费用表'!$A$6:$A$348,0)+1,MATCH($M$55,'用友贴出原始数据-费用表'!$B$5:$AL$5,0)+1)</f>
        <v>0</v>
      </c>
      <c r="N98" s="106">
        <f>INDEX('用友贴出原始数据-费用表'!$A$5:$AL$271,MATCH($B98&amp;"调整额",'用友贴出原始数据-费用表'!$A$6:$A$348,0)+1,MATCH($N$55,'用友贴出原始数据-费用表'!$B$5:$AL$5,0)+1)</f>
        <v>0</v>
      </c>
      <c r="O98" s="106">
        <f>INDEX('用友贴出原始数据-费用表'!$A$5:$AL$271,MATCH($B98&amp;"调整额",'用友贴出原始数据-费用表'!$A$6:$A$348,0)+1,MATCH($O$55,'用友贴出原始数据-费用表'!$B$5:$AL$5,0)+1)</f>
        <v>0</v>
      </c>
      <c r="P98" s="106">
        <f>INDEX('用友贴出原始数据-费用表'!$A$5:$AL$271,MATCH($B98&amp;"调整额",'用友贴出原始数据-费用表'!$A$6:$A$348,0)+1,MATCH($P$55,'用友贴出原始数据-费用表'!$B$5:$AL$5,0)+1)</f>
        <v>0</v>
      </c>
      <c r="Q98" s="106">
        <f t="shared" si="10"/>
        <v>0</v>
      </c>
      <c r="R98" s="106">
        <f>INDEX('用友贴出原始数据-费用表'!$A$5:$AL$271,MATCH($B98&amp;"调整额",'用友贴出原始数据-费用表'!$A$6:$A$348,0)+1,MATCH($R$55,'用友贴出原始数据-费用表'!$B$5:$AL$5,0)+1)</f>
        <v>0</v>
      </c>
      <c r="S98" s="106">
        <f>INDEX('用友贴出原始数据-费用表'!$A$5:$AL$271,MATCH($B98&amp;"调整额",'用友贴出原始数据-费用表'!$A$6:$A$348,0)+1,MATCH($S$55,'用友贴出原始数据-费用表'!$B$5:$AL$5,0)+1)</f>
        <v>0</v>
      </c>
      <c r="T98" s="106">
        <f>INDEX('用友贴出原始数据-费用表'!$A$5:$AL$271,MATCH($B98&amp;"调整额",'用友贴出原始数据-费用表'!$A$6:$A$348,0)+1,MATCH($T$55,'用友贴出原始数据-费用表'!$B$5:$AL$5,0)+1)</f>
        <v>0</v>
      </c>
      <c r="U98" s="106">
        <f t="shared" si="11"/>
        <v>0</v>
      </c>
      <c r="V98" s="106">
        <f>INDEX('用友贴出原始数据-费用表'!$A$5:$AL$271,MATCH($B98&amp;"调整额",'用友贴出原始数据-费用表'!$A$6:$A$348,0)+1,MATCH($V$55,'用友贴出原始数据-费用表'!$B$5:$AL$5,0)+1)</f>
        <v>0</v>
      </c>
      <c r="W98" s="106">
        <f>INDEX('用友贴出原始数据-费用表'!$A$5:$AL$271,MATCH($B98&amp;"调整额",'用友贴出原始数据-费用表'!$A$6:$A$348,0)+1,MATCH($W$55,'用友贴出原始数据-费用表'!$B$5:$AL$5,0)+1)</f>
        <v>0</v>
      </c>
      <c r="X98" s="106">
        <f>INDEX('用友贴出原始数据-费用表'!$A$5:$AL$271,MATCH($B98&amp;"调整额",'用友贴出原始数据-费用表'!$A$6:$A$348,0)+1,MATCH($X$55,'用友贴出原始数据-费用表'!$B$5:$AL$5,0)+1)</f>
        <v>0</v>
      </c>
      <c r="Y98" s="106">
        <f>INDEX('用友贴出原始数据-费用表'!$A$5:$AL$271,MATCH($B98&amp;"调整额",'用友贴出原始数据-费用表'!$A$6:$A$348,0)+1,MATCH($Y$55,'用友贴出原始数据-费用表'!$B$5:$AL$5,0)+1)</f>
        <v>0</v>
      </c>
      <c r="Z98" s="106">
        <f>INDEX('用友贴出原始数据-费用表'!$A$5:$AL$271,MATCH($B98&amp;"调整额",'用友贴出原始数据-费用表'!$A$6:$A$348,0)+1,MATCH($Z$55,'用友贴出原始数据-费用表'!$B$5:$AL$5,0)+1)</f>
        <v>0</v>
      </c>
      <c r="AA98" s="106">
        <f>INDEX('用友贴出原始数据-费用表'!$A$5:$AL$271,MATCH($B98&amp;"调整额",'用友贴出原始数据-费用表'!$A$6:$A$348,0)+1,MATCH($AA$55,'用友贴出原始数据-费用表'!$B$5:$AL$5,0)+1)</f>
        <v>0</v>
      </c>
      <c r="AB98" s="106">
        <f>INDEX('用友贴出原始数据-费用表'!$A$5:$AL$271,MATCH($B98&amp;"调整额",'用友贴出原始数据-费用表'!$A$6:$A$348,0)+1,MATCH($AB$55,'用友贴出原始数据-费用表'!$B$5:$AL$5,0)+1)</f>
        <v>0</v>
      </c>
      <c r="AC98" s="106">
        <f>INDEX('用友贴出原始数据-费用表'!$A$5:$AL$271,MATCH($B98&amp;"调整额",'用友贴出原始数据-费用表'!$A$6:$A$348,0)+1,MATCH($AC$55,'用友贴出原始数据-费用表'!$B$5:$AL$5,0)+1)</f>
        <v>0</v>
      </c>
    </row>
    <row r="99" spans="1:29">
      <c r="A99" s="362"/>
      <c r="B99" s="75" t="s">
        <v>151</v>
      </c>
      <c r="C99" s="107">
        <f>D99+E99+F99+H99+L99+Q99+U99</f>
        <v>0</v>
      </c>
      <c r="D99" s="106">
        <v>-4166666.67</v>
      </c>
      <c r="E99" s="106">
        <f>INDEX('用友贴出原始数据-费用表'!$A$5:$AL$271,MATCH($B99&amp;"调整额",'用友贴出原始数据-费用表'!$A$6:$A$348,0)+1,MATCH($E$55,'用友贴出原始数据-费用表'!$B$5:$AL$5,0)+1)+G99+T99+AB99+AC99</f>
        <v>0</v>
      </c>
      <c r="F99" s="106">
        <f>INDEX('用友贴出原始数据-费用表'!$A$5:$AL$271,MATCH($B99&amp;"调整额",'用友贴出原始数据-费用表'!$A$6:$A$348,0)+1,MATCH($F$55,'用友贴出原始数据-费用表'!$B$5:$AL$5,0)+1)</f>
        <v>4166666.67</v>
      </c>
      <c r="G99" s="106">
        <f>INDEX('用友贴出原始数据-费用表'!$A$5:$AL$271,MATCH($B99&amp;"调整额",'用友贴出原始数据-费用表'!$A$6:$A$348,0)+1,MATCH($G$55,'用友贴出原始数据-费用表'!$B$5:$AL$5,0)+1)</f>
        <v>0</v>
      </c>
      <c r="H99" s="106">
        <f t="shared" si="8"/>
        <v>0</v>
      </c>
      <c r="I99" s="106">
        <f>INDEX('用友贴出原始数据-费用表'!$A$5:$AL$271,MATCH($B99&amp;"调整额",'用友贴出原始数据-费用表'!$A$6:$A$348,0)+1,MATCH($I$55,'用友贴出原始数据-费用表'!$B$5:$AL$5,0)+1)</f>
        <v>0</v>
      </c>
      <c r="J99" s="106">
        <f>INDEX('用友贴出原始数据-费用表'!$A$5:$AL$271,MATCH($B99&amp;"调整额",'用友贴出原始数据-费用表'!$A$6:$A$348,0)+1,MATCH($J$55,'用友贴出原始数据-费用表'!$B$5:$AL$5,0)+0)</f>
        <v>0</v>
      </c>
      <c r="K99" s="106">
        <f>INDEX('用友贴出原始数据-费用表'!$A$5:$AL$271,MATCH($B99&amp;"调整额",'用友贴出原始数据-费用表'!$A$6:$A$348,0)+1,MATCH($K$55,'用友贴出原始数据-费用表'!$B$5:$AL$5,0)+1)</f>
        <v>0</v>
      </c>
      <c r="L99" s="106">
        <f t="shared" si="9"/>
        <v>0</v>
      </c>
      <c r="M99" s="106">
        <f>INDEX('用友贴出原始数据-费用表'!$A$5:$AL$271,MATCH($B99&amp;"调整额",'用友贴出原始数据-费用表'!$A$6:$A$348,0)+1,MATCH($M$55,'用友贴出原始数据-费用表'!$B$5:$AL$5,0)+1)</f>
        <v>0</v>
      </c>
      <c r="N99" s="106">
        <f>INDEX('用友贴出原始数据-费用表'!$A$5:$AL$271,MATCH($B99&amp;"调整额",'用友贴出原始数据-费用表'!$A$6:$A$348,0)+1,MATCH($N$55,'用友贴出原始数据-费用表'!$B$5:$AL$5,0)+1)</f>
        <v>0</v>
      </c>
      <c r="O99" s="106">
        <f>INDEX('用友贴出原始数据-费用表'!$A$5:$AL$271,MATCH($B99&amp;"调整额",'用友贴出原始数据-费用表'!$A$6:$A$348,0)+1,MATCH($O$55,'用友贴出原始数据-费用表'!$B$5:$AL$5,0)+1)</f>
        <v>0</v>
      </c>
      <c r="P99" s="106">
        <f>INDEX('用友贴出原始数据-费用表'!$A$5:$AL$271,MATCH($B99&amp;"调整额",'用友贴出原始数据-费用表'!$A$6:$A$348,0)+1,MATCH($P$55,'用友贴出原始数据-费用表'!$B$5:$AL$5,0)+1)</f>
        <v>0</v>
      </c>
      <c r="Q99" s="106">
        <f t="shared" si="10"/>
        <v>0</v>
      </c>
      <c r="R99" s="106">
        <f>INDEX('用友贴出原始数据-费用表'!$A$5:$AL$271,MATCH($B99&amp;"调整额",'用友贴出原始数据-费用表'!$A$6:$A$348,0)+1,MATCH($R$55,'用友贴出原始数据-费用表'!$B$5:$AL$5,0)+1)</f>
        <v>0</v>
      </c>
      <c r="S99" s="106">
        <f>INDEX('用友贴出原始数据-费用表'!$A$5:$AL$271,MATCH($B99&amp;"调整额",'用友贴出原始数据-费用表'!$A$6:$A$348,0)+1,MATCH($S$55,'用友贴出原始数据-费用表'!$B$5:$AL$5,0)+1)</f>
        <v>0</v>
      </c>
      <c r="T99" s="106">
        <f>INDEX('用友贴出原始数据-费用表'!$A$5:$AL$271,MATCH($B99&amp;"调整额",'用友贴出原始数据-费用表'!$A$6:$A$348,0)+1,MATCH($T$55,'用友贴出原始数据-费用表'!$B$5:$AL$5,0)+1)</f>
        <v>0</v>
      </c>
      <c r="U99" s="106">
        <f t="shared" si="11"/>
        <v>0</v>
      </c>
      <c r="V99" s="106">
        <f>INDEX('用友贴出原始数据-费用表'!$A$5:$AL$271,MATCH($B99&amp;"调整额",'用友贴出原始数据-费用表'!$A$6:$A$348,0)+1,MATCH($V$55,'用友贴出原始数据-费用表'!$B$5:$AL$5,0)+1)</f>
        <v>0</v>
      </c>
      <c r="W99" s="106">
        <f>INDEX('用友贴出原始数据-费用表'!$A$5:$AL$271,MATCH($B99&amp;"调整额",'用友贴出原始数据-费用表'!$A$6:$A$348,0)+1,MATCH($W$55,'用友贴出原始数据-费用表'!$B$5:$AL$5,0)+1)</f>
        <v>0</v>
      </c>
      <c r="X99" s="106">
        <f>INDEX('用友贴出原始数据-费用表'!$A$5:$AL$271,MATCH($B99&amp;"调整额",'用友贴出原始数据-费用表'!$A$6:$A$348,0)+1,MATCH($X$55,'用友贴出原始数据-费用表'!$B$5:$AL$5,0)+1)</f>
        <v>0</v>
      </c>
      <c r="Y99" s="106">
        <f>INDEX('用友贴出原始数据-费用表'!$A$5:$AL$271,MATCH($B99&amp;"调整额",'用友贴出原始数据-费用表'!$A$6:$A$348,0)+1,MATCH($Y$55,'用友贴出原始数据-费用表'!$B$5:$AL$5,0)+1)</f>
        <v>0</v>
      </c>
      <c r="Z99" s="106">
        <f>INDEX('用友贴出原始数据-费用表'!$A$5:$AL$271,MATCH($B99&amp;"调整额",'用友贴出原始数据-费用表'!$A$6:$A$348,0)+1,MATCH($Z$55,'用友贴出原始数据-费用表'!$B$5:$AL$5,0)+1)</f>
        <v>0</v>
      </c>
      <c r="AA99" s="106">
        <f>INDEX('用友贴出原始数据-费用表'!$A$5:$AL$271,MATCH($B99&amp;"调整额",'用友贴出原始数据-费用表'!$A$6:$A$348,0)+1,MATCH($AA$55,'用友贴出原始数据-费用表'!$B$5:$AL$5,0)+1)</f>
        <v>0</v>
      </c>
      <c r="AB99" s="106">
        <f>INDEX('用友贴出原始数据-费用表'!$A$5:$AL$271,MATCH($B99&amp;"调整额",'用友贴出原始数据-费用表'!$A$6:$A$348,0)+1,MATCH($AB$55,'用友贴出原始数据-费用表'!$B$5:$AL$5,0)+1)</f>
        <v>0</v>
      </c>
      <c r="AC99" s="106">
        <f>INDEX('用友贴出原始数据-费用表'!$A$5:$AL$271,MATCH($B99&amp;"调整额",'用友贴出原始数据-费用表'!$A$6:$A$348,0)+1,MATCH($AC$55,'用友贴出原始数据-费用表'!$B$5:$AL$5,0)+1)</f>
        <v>0</v>
      </c>
    </row>
    <row r="100" spans="1:29">
      <c r="A100" s="362"/>
      <c r="B100" s="75" t="s">
        <v>152</v>
      </c>
      <c r="C100" s="107">
        <f t="shared" si="7"/>
        <v>0</v>
      </c>
      <c r="D100" s="106"/>
      <c r="E100" s="106">
        <f>INDEX('用友贴出原始数据-费用表'!$A$5:$AL$271,MATCH($B100&amp;"调整额",'用友贴出原始数据-费用表'!$A$6:$A$348,0)+1,MATCH($E$55,'用友贴出原始数据-费用表'!$B$5:$AL$5,0)+1)+G100+T100+AB100+AC100</f>
        <v>0</v>
      </c>
      <c r="F100" s="106">
        <f>INDEX('用友贴出原始数据-费用表'!$A$5:$AL$271,MATCH($B100&amp;"调整额",'用友贴出原始数据-费用表'!$A$6:$A$348,0)+1,MATCH($F$55,'用友贴出原始数据-费用表'!$B$5:$AL$5,0)+1)</f>
        <v>0</v>
      </c>
      <c r="G100" s="106">
        <f>INDEX('用友贴出原始数据-费用表'!$A$5:$AL$271,MATCH($B100&amp;"调整额",'用友贴出原始数据-费用表'!$A$6:$A$348,0)+1,MATCH($G$55,'用友贴出原始数据-费用表'!$B$5:$AL$5,0)+1)</f>
        <v>0</v>
      </c>
      <c r="H100" s="106">
        <f t="shared" si="8"/>
        <v>0</v>
      </c>
      <c r="I100" s="106">
        <f>INDEX('用友贴出原始数据-费用表'!$A$5:$AL$271,MATCH($B100&amp;"调整额",'用友贴出原始数据-费用表'!$A$6:$A$348,0)+1,MATCH($I$55,'用友贴出原始数据-费用表'!$B$5:$AL$5,0)+1)</f>
        <v>0</v>
      </c>
      <c r="J100" s="106">
        <f>INDEX('用友贴出原始数据-费用表'!$A$5:$AL$271,MATCH($B100&amp;"调整额",'用友贴出原始数据-费用表'!$A$6:$A$348,0)+1,MATCH($J$55,'用友贴出原始数据-费用表'!$B$5:$AL$5,0)+0)</f>
        <v>0</v>
      </c>
      <c r="K100" s="106">
        <f>INDEX('用友贴出原始数据-费用表'!$A$5:$AL$271,MATCH($B100&amp;"调整额",'用友贴出原始数据-费用表'!$A$6:$A$348,0)+1,MATCH($K$55,'用友贴出原始数据-费用表'!$B$5:$AL$5,0)+1)</f>
        <v>0</v>
      </c>
      <c r="L100" s="106">
        <f t="shared" si="9"/>
        <v>0</v>
      </c>
      <c r="M100" s="106">
        <f>INDEX('用友贴出原始数据-费用表'!$A$5:$AL$271,MATCH($B100&amp;"调整额",'用友贴出原始数据-费用表'!$A$6:$A$348,0)+1,MATCH($M$55,'用友贴出原始数据-费用表'!$B$5:$AL$5,0)+1)</f>
        <v>0</v>
      </c>
      <c r="N100" s="106">
        <f>INDEX('用友贴出原始数据-费用表'!$A$5:$AL$271,MATCH($B100&amp;"调整额",'用友贴出原始数据-费用表'!$A$6:$A$348,0)+1,MATCH($N$55,'用友贴出原始数据-费用表'!$B$5:$AL$5,0)+1)</f>
        <v>0</v>
      </c>
      <c r="O100" s="106">
        <f>INDEX('用友贴出原始数据-费用表'!$A$5:$AL$271,MATCH($B100&amp;"调整额",'用友贴出原始数据-费用表'!$A$6:$A$348,0)+1,MATCH($O$55,'用友贴出原始数据-费用表'!$B$5:$AL$5,0)+1)</f>
        <v>0</v>
      </c>
      <c r="P100" s="106">
        <f>INDEX('用友贴出原始数据-费用表'!$A$5:$AL$271,MATCH($B100&amp;"调整额",'用友贴出原始数据-费用表'!$A$6:$A$348,0)+1,MATCH($P$55,'用友贴出原始数据-费用表'!$B$5:$AL$5,0)+1)</f>
        <v>0</v>
      </c>
      <c r="Q100" s="106">
        <f t="shared" si="10"/>
        <v>0</v>
      </c>
      <c r="R100" s="106">
        <f>INDEX('用友贴出原始数据-费用表'!$A$5:$AL$271,MATCH($B100&amp;"调整额",'用友贴出原始数据-费用表'!$A$6:$A$348,0)+1,MATCH($R$55,'用友贴出原始数据-费用表'!$B$5:$AL$5,0)+1)</f>
        <v>0</v>
      </c>
      <c r="S100" s="106">
        <f>INDEX('用友贴出原始数据-费用表'!$A$5:$AL$271,MATCH($B100&amp;"调整额",'用友贴出原始数据-费用表'!$A$6:$A$348,0)+1,MATCH($S$55,'用友贴出原始数据-费用表'!$B$5:$AL$5,0)+1)</f>
        <v>0</v>
      </c>
      <c r="T100" s="106">
        <f>INDEX('用友贴出原始数据-费用表'!$A$5:$AL$271,MATCH($B100&amp;"调整额",'用友贴出原始数据-费用表'!$A$6:$A$348,0)+1,MATCH($T$55,'用友贴出原始数据-费用表'!$B$5:$AL$5,0)+1)</f>
        <v>0</v>
      </c>
      <c r="U100" s="106">
        <f t="shared" si="11"/>
        <v>0</v>
      </c>
      <c r="V100" s="106">
        <f>INDEX('用友贴出原始数据-费用表'!$A$5:$AL$271,MATCH($B100&amp;"调整额",'用友贴出原始数据-费用表'!$A$6:$A$348,0)+1,MATCH($V$55,'用友贴出原始数据-费用表'!$B$5:$AL$5,0)+1)</f>
        <v>0</v>
      </c>
      <c r="W100" s="106">
        <f>INDEX('用友贴出原始数据-费用表'!$A$5:$AL$271,MATCH($B100&amp;"调整额",'用友贴出原始数据-费用表'!$A$6:$A$348,0)+1,MATCH($W$55,'用友贴出原始数据-费用表'!$B$5:$AL$5,0)+1)</f>
        <v>0</v>
      </c>
      <c r="X100" s="106">
        <f>INDEX('用友贴出原始数据-费用表'!$A$5:$AL$271,MATCH($B100&amp;"调整额",'用友贴出原始数据-费用表'!$A$6:$A$348,0)+1,MATCH($X$55,'用友贴出原始数据-费用表'!$B$5:$AL$5,0)+1)</f>
        <v>0</v>
      </c>
      <c r="Y100" s="106">
        <f>INDEX('用友贴出原始数据-费用表'!$A$5:$AL$271,MATCH($B100&amp;"调整额",'用友贴出原始数据-费用表'!$A$6:$A$348,0)+1,MATCH($Y$55,'用友贴出原始数据-费用表'!$B$5:$AL$5,0)+1)</f>
        <v>0</v>
      </c>
      <c r="Z100" s="106">
        <f>INDEX('用友贴出原始数据-费用表'!$A$5:$AL$271,MATCH($B100&amp;"调整额",'用友贴出原始数据-费用表'!$A$6:$A$348,0)+1,MATCH($Z$55,'用友贴出原始数据-费用表'!$B$5:$AL$5,0)+1)</f>
        <v>0</v>
      </c>
      <c r="AA100" s="106">
        <f>INDEX('用友贴出原始数据-费用表'!$A$5:$AL$271,MATCH($B100&amp;"调整额",'用友贴出原始数据-费用表'!$A$6:$A$348,0)+1,MATCH($AA$55,'用友贴出原始数据-费用表'!$B$5:$AL$5,0)+1)</f>
        <v>0</v>
      </c>
      <c r="AB100" s="106">
        <f>INDEX('用友贴出原始数据-费用表'!$A$5:$AL$271,MATCH($B100&amp;"调整额",'用友贴出原始数据-费用表'!$A$6:$A$348,0)+1,MATCH($AB$55,'用友贴出原始数据-费用表'!$B$5:$AL$5,0)+1)</f>
        <v>0</v>
      </c>
      <c r="AC100" s="106">
        <f>INDEX('用友贴出原始数据-费用表'!$A$5:$AL$271,MATCH($B100&amp;"调整额",'用友贴出原始数据-费用表'!$A$6:$A$348,0)+1,MATCH($AC$55,'用友贴出原始数据-费用表'!$B$5:$AL$5,0)+1)</f>
        <v>0</v>
      </c>
    </row>
    <row r="101" spans="1:29">
      <c r="A101" s="362"/>
      <c r="B101" s="75" t="s">
        <v>153</v>
      </c>
      <c r="C101" s="107">
        <f t="shared" si="7"/>
        <v>0</v>
      </c>
      <c r="D101" s="106"/>
      <c r="E101" s="106">
        <f>INDEX('用友贴出原始数据-费用表'!$A$5:$AL$271,MATCH($B101&amp;"调整额",'用友贴出原始数据-费用表'!$A$6:$A$348,0)+1,MATCH($E$55,'用友贴出原始数据-费用表'!$B$5:$AL$5,0)+1)+G101+T101+AB101+AC101</f>
        <v>54653.4</v>
      </c>
      <c r="F101" s="106">
        <f>INDEX('用友贴出原始数据-费用表'!$A$5:$AL$271,MATCH($B101&amp;"调整额",'用友贴出原始数据-费用表'!$A$6:$A$348,0)+1,MATCH($F$55,'用友贴出原始数据-费用表'!$B$5:$AL$5,0)+1)</f>
        <v>-54653.4</v>
      </c>
      <c r="G101" s="106">
        <f>INDEX('用友贴出原始数据-费用表'!$A$5:$AL$271,MATCH($B101&amp;"调整额",'用友贴出原始数据-费用表'!$A$6:$A$348,0)+1,MATCH($G$55,'用友贴出原始数据-费用表'!$B$5:$AL$5,0)+1)</f>
        <v>0</v>
      </c>
      <c r="H101" s="106">
        <f t="shared" si="8"/>
        <v>0</v>
      </c>
      <c r="I101" s="106">
        <f>INDEX('用友贴出原始数据-费用表'!$A$5:$AL$271,MATCH($B101&amp;"调整额",'用友贴出原始数据-费用表'!$A$6:$A$348,0)+1,MATCH($I$55,'用友贴出原始数据-费用表'!$B$5:$AL$5,0)+1)</f>
        <v>0</v>
      </c>
      <c r="J101" s="106">
        <f>INDEX('用友贴出原始数据-费用表'!$A$5:$AL$271,MATCH($B101&amp;"调整额",'用友贴出原始数据-费用表'!$A$6:$A$348,0)+1,MATCH($J$55,'用友贴出原始数据-费用表'!$B$5:$AL$5,0)+0)</f>
        <v>0</v>
      </c>
      <c r="K101" s="106">
        <f>INDEX('用友贴出原始数据-费用表'!$A$5:$AL$271,MATCH($B101&amp;"调整额",'用友贴出原始数据-费用表'!$A$6:$A$348,0)+1,MATCH($K$55,'用友贴出原始数据-费用表'!$B$5:$AL$5,0)+1)</f>
        <v>0</v>
      </c>
      <c r="L101" s="106">
        <f t="shared" si="9"/>
        <v>0</v>
      </c>
      <c r="M101" s="106">
        <f>INDEX('用友贴出原始数据-费用表'!$A$5:$AL$271,MATCH($B101&amp;"调整额",'用友贴出原始数据-费用表'!$A$6:$A$348,0)+1,MATCH($M$55,'用友贴出原始数据-费用表'!$B$5:$AL$5,0)+1)</f>
        <v>0</v>
      </c>
      <c r="N101" s="106">
        <f>INDEX('用友贴出原始数据-费用表'!$A$5:$AL$271,MATCH($B101&amp;"调整额",'用友贴出原始数据-费用表'!$A$6:$A$348,0)+1,MATCH($N$55,'用友贴出原始数据-费用表'!$B$5:$AL$5,0)+1)</f>
        <v>0</v>
      </c>
      <c r="O101" s="106">
        <f>INDEX('用友贴出原始数据-费用表'!$A$5:$AL$271,MATCH($B101&amp;"调整额",'用友贴出原始数据-费用表'!$A$6:$A$348,0)+1,MATCH($O$55,'用友贴出原始数据-费用表'!$B$5:$AL$5,0)+1)</f>
        <v>0</v>
      </c>
      <c r="P101" s="106">
        <f>INDEX('用友贴出原始数据-费用表'!$A$5:$AL$271,MATCH($B101&amp;"调整额",'用友贴出原始数据-费用表'!$A$6:$A$348,0)+1,MATCH($P$55,'用友贴出原始数据-费用表'!$B$5:$AL$5,0)+1)</f>
        <v>0</v>
      </c>
      <c r="Q101" s="106">
        <f t="shared" si="10"/>
        <v>0</v>
      </c>
      <c r="R101" s="106">
        <f>INDEX('用友贴出原始数据-费用表'!$A$5:$AL$271,MATCH($B101&amp;"调整额",'用友贴出原始数据-费用表'!$A$6:$A$348,0)+1,MATCH($R$55,'用友贴出原始数据-费用表'!$B$5:$AL$5,0)+1)</f>
        <v>0</v>
      </c>
      <c r="S101" s="106">
        <f>INDEX('用友贴出原始数据-费用表'!$A$5:$AL$271,MATCH($B101&amp;"调整额",'用友贴出原始数据-费用表'!$A$6:$A$348,0)+1,MATCH($S$55,'用友贴出原始数据-费用表'!$B$5:$AL$5,0)+1)</f>
        <v>0</v>
      </c>
      <c r="T101" s="106">
        <f>INDEX('用友贴出原始数据-费用表'!$A$5:$AL$271,MATCH($B101&amp;"调整额",'用友贴出原始数据-费用表'!$A$6:$A$348,0)+1,MATCH($T$55,'用友贴出原始数据-费用表'!$B$5:$AL$5,0)+1)</f>
        <v>0</v>
      </c>
      <c r="U101" s="106">
        <f t="shared" si="11"/>
        <v>0</v>
      </c>
      <c r="V101" s="106">
        <f>INDEX('用友贴出原始数据-费用表'!$A$5:$AL$271,MATCH($B101&amp;"调整额",'用友贴出原始数据-费用表'!$A$6:$A$348,0)+1,MATCH($V$55,'用友贴出原始数据-费用表'!$B$5:$AL$5,0)+1)</f>
        <v>0</v>
      </c>
      <c r="W101" s="106">
        <f>INDEX('用友贴出原始数据-费用表'!$A$5:$AL$271,MATCH($B101&amp;"调整额",'用友贴出原始数据-费用表'!$A$6:$A$348,0)+1,MATCH($W$55,'用友贴出原始数据-费用表'!$B$5:$AL$5,0)+1)</f>
        <v>0</v>
      </c>
      <c r="X101" s="106">
        <f>INDEX('用友贴出原始数据-费用表'!$A$5:$AL$271,MATCH($B101&amp;"调整额",'用友贴出原始数据-费用表'!$A$6:$A$348,0)+1,MATCH($X$55,'用友贴出原始数据-费用表'!$B$5:$AL$5,0)+1)</f>
        <v>0</v>
      </c>
      <c r="Y101" s="106">
        <f>INDEX('用友贴出原始数据-费用表'!$A$5:$AL$271,MATCH($B101&amp;"调整额",'用友贴出原始数据-费用表'!$A$6:$A$348,0)+1,MATCH($Y$55,'用友贴出原始数据-费用表'!$B$5:$AL$5,0)+1)</f>
        <v>0</v>
      </c>
      <c r="Z101" s="106">
        <f>INDEX('用友贴出原始数据-费用表'!$A$5:$AL$271,MATCH($B101&amp;"调整额",'用友贴出原始数据-费用表'!$A$6:$A$348,0)+1,MATCH($Z$55,'用友贴出原始数据-费用表'!$B$5:$AL$5,0)+1)</f>
        <v>0</v>
      </c>
      <c r="AA101" s="106">
        <f>INDEX('用友贴出原始数据-费用表'!$A$5:$AL$271,MATCH($B101&amp;"调整额",'用友贴出原始数据-费用表'!$A$6:$A$348,0)+1,MATCH($AA$55,'用友贴出原始数据-费用表'!$B$5:$AL$5,0)+1)</f>
        <v>0</v>
      </c>
      <c r="AB101" s="106">
        <f>INDEX('用友贴出原始数据-费用表'!$A$5:$AL$271,MATCH($B101&amp;"调整额",'用友贴出原始数据-费用表'!$A$6:$A$348,0)+1,MATCH($AB$55,'用友贴出原始数据-费用表'!$B$5:$AL$5,0)+1)</f>
        <v>0</v>
      </c>
      <c r="AC101" s="106">
        <f>INDEX('用友贴出原始数据-费用表'!$A$5:$AL$271,MATCH($B101&amp;"调整额",'用友贴出原始数据-费用表'!$A$6:$A$348,0)+1,MATCH($AC$55,'用友贴出原始数据-费用表'!$B$5:$AL$5,0)+1)</f>
        <v>54653.4</v>
      </c>
    </row>
    <row r="102" spans="1:29">
      <c r="A102" s="362"/>
      <c r="B102" s="75" t="s">
        <v>154</v>
      </c>
      <c r="C102" s="107">
        <f t="shared" si="7"/>
        <v>0</v>
      </c>
      <c r="D102" s="106"/>
      <c r="E102" s="106">
        <f>INDEX('用友贴出原始数据-费用表'!$A$5:$AL$271,MATCH($B102&amp;"调整额",'用友贴出原始数据-费用表'!$A$6:$A$348,0)+1,MATCH($E$55,'用友贴出原始数据-费用表'!$B$5:$AL$5,0)+1)+G102+T102+AB102+AC102</f>
        <v>0</v>
      </c>
      <c r="F102" s="106">
        <f>INDEX('用友贴出原始数据-费用表'!$A$5:$AL$271,MATCH($B102&amp;"调整额",'用友贴出原始数据-费用表'!$A$6:$A$348,0)+1,MATCH($F$55,'用友贴出原始数据-费用表'!$B$5:$AL$5,0)+1)</f>
        <v>0</v>
      </c>
      <c r="G102" s="106">
        <f>INDEX('用友贴出原始数据-费用表'!$A$5:$AL$271,MATCH($B102&amp;"调整额",'用友贴出原始数据-费用表'!$A$6:$A$348,0)+1,MATCH($G$55,'用友贴出原始数据-费用表'!$B$5:$AL$5,0)+1)</f>
        <v>0</v>
      </c>
      <c r="H102" s="106">
        <f t="shared" si="8"/>
        <v>0</v>
      </c>
      <c r="I102" s="106">
        <f>INDEX('用友贴出原始数据-费用表'!$A$5:$AL$271,MATCH($B102&amp;"调整额",'用友贴出原始数据-费用表'!$A$6:$A$348,0)+1,MATCH($I$55,'用友贴出原始数据-费用表'!$B$5:$AL$5,0)+1)</f>
        <v>0</v>
      </c>
      <c r="J102" s="106">
        <f>INDEX('用友贴出原始数据-费用表'!$A$5:$AL$271,MATCH($B102&amp;"调整额",'用友贴出原始数据-费用表'!$A$6:$A$348,0)+1,MATCH($J$55,'用友贴出原始数据-费用表'!$B$5:$AL$5,0)+0)</f>
        <v>0</v>
      </c>
      <c r="K102" s="106">
        <f>INDEX('用友贴出原始数据-费用表'!$A$5:$AL$271,MATCH($B102&amp;"调整额",'用友贴出原始数据-费用表'!$A$6:$A$348,0)+1,MATCH($K$55,'用友贴出原始数据-费用表'!$B$5:$AL$5,0)+1)</f>
        <v>0</v>
      </c>
      <c r="L102" s="106">
        <f t="shared" si="9"/>
        <v>0</v>
      </c>
      <c r="M102" s="106">
        <f>INDEX('用友贴出原始数据-费用表'!$A$5:$AL$271,MATCH($B102&amp;"调整额",'用友贴出原始数据-费用表'!$A$6:$A$348,0)+1,MATCH($M$55,'用友贴出原始数据-费用表'!$B$5:$AL$5,0)+1)</f>
        <v>0</v>
      </c>
      <c r="N102" s="106">
        <f>INDEX('用友贴出原始数据-费用表'!$A$5:$AL$271,MATCH($B102&amp;"调整额",'用友贴出原始数据-费用表'!$A$6:$A$348,0)+1,MATCH($N$55,'用友贴出原始数据-费用表'!$B$5:$AL$5,0)+1)</f>
        <v>0</v>
      </c>
      <c r="O102" s="106">
        <f>INDEX('用友贴出原始数据-费用表'!$A$5:$AL$271,MATCH($B102&amp;"调整额",'用友贴出原始数据-费用表'!$A$6:$A$348,0)+1,MATCH($O$55,'用友贴出原始数据-费用表'!$B$5:$AL$5,0)+1)</f>
        <v>0</v>
      </c>
      <c r="P102" s="106">
        <f>INDEX('用友贴出原始数据-费用表'!$A$5:$AL$271,MATCH($B102&amp;"调整额",'用友贴出原始数据-费用表'!$A$6:$A$348,0)+1,MATCH($P$55,'用友贴出原始数据-费用表'!$B$5:$AL$5,0)+1)</f>
        <v>0</v>
      </c>
      <c r="Q102" s="106">
        <f t="shared" si="10"/>
        <v>0</v>
      </c>
      <c r="R102" s="106">
        <f>INDEX('用友贴出原始数据-费用表'!$A$5:$AL$271,MATCH($B102&amp;"调整额",'用友贴出原始数据-费用表'!$A$6:$A$348,0)+1,MATCH($R$55,'用友贴出原始数据-费用表'!$B$5:$AL$5,0)+1)</f>
        <v>0</v>
      </c>
      <c r="S102" s="106">
        <f>INDEX('用友贴出原始数据-费用表'!$A$5:$AL$271,MATCH($B102&amp;"调整额",'用友贴出原始数据-费用表'!$A$6:$A$348,0)+1,MATCH($S$55,'用友贴出原始数据-费用表'!$B$5:$AL$5,0)+1)</f>
        <v>0</v>
      </c>
      <c r="T102" s="106">
        <f>INDEX('用友贴出原始数据-费用表'!$A$5:$AL$271,MATCH($B102&amp;"调整额",'用友贴出原始数据-费用表'!$A$6:$A$348,0)+1,MATCH($T$55,'用友贴出原始数据-费用表'!$B$5:$AL$5,0)+1)</f>
        <v>0</v>
      </c>
      <c r="U102" s="106">
        <f t="shared" si="11"/>
        <v>0</v>
      </c>
      <c r="V102" s="106">
        <f>INDEX('用友贴出原始数据-费用表'!$A$5:$AL$271,MATCH($B102&amp;"调整额",'用友贴出原始数据-费用表'!$A$6:$A$348,0)+1,MATCH($V$55,'用友贴出原始数据-费用表'!$B$5:$AL$5,0)+1)</f>
        <v>0</v>
      </c>
      <c r="W102" s="106">
        <f>INDEX('用友贴出原始数据-费用表'!$A$5:$AL$271,MATCH($B102&amp;"调整额",'用友贴出原始数据-费用表'!$A$6:$A$348,0)+1,MATCH($W$55,'用友贴出原始数据-费用表'!$B$5:$AL$5,0)+1)</f>
        <v>0</v>
      </c>
      <c r="X102" s="106">
        <f>INDEX('用友贴出原始数据-费用表'!$A$5:$AL$271,MATCH($B102&amp;"调整额",'用友贴出原始数据-费用表'!$A$6:$A$348,0)+1,MATCH($X$55,'用友贴出原始数据-费用表'!$B$5:$AL$5,0)+1)</f>
        <v>0</v>
      </c>
      <c r="Y102" s="106">
        <f>INDEX('用友贴出原始数据-费用表'!$A$5:$AL$271,MATCH($B102&amp;"调整额",'用友贴出原始数据-费用表'!$A$6:$A$348,0)+1,MATCH($Y$55,'用友贴出原始数据-费用表'!$B$5:$AL$5,0)+1)</f>
        <v>0</v>
      </c>
      <c r="Z102" s="106">
        <f>INDEX('用友贴出原始数据-费用表'!$A$5:$AL$271,MATCH($B102&amp;"调整额",'用友贴出原始数据-费用表'!$A$6:$A$348,0)+1,MATCH($Z$55,'用友贴出原始数据-费用表'!$B$5:$AL$5,0)+1)</f>
        <v>0</v>
      </c>
      <c r="AA102" s="106">
        <f>INDEX('用友贴出原始数据-费用表'!$A$5:$AL$271,MATCH($B102&amp;"调整额",'用友贴出原始数据-费用表'!$A$6:$A$348,0)+1,MATCH($AA$55,'用友贴出原始数据-费用表'!$B$5:$AL$5,0)+1)</f>
        <v>0</v>
      </c>
      <c r="AB102" s="106">
        <f>INDEX('用友贴出原始数据-费用表'!$A$5:$AL$271,MATCH($B102&amp;"调整额",'用友贴出原始数据-费用表'!$A$6:$A$348,0)+1,MATCH($AB$55,'用友贴出原始数据-费用表'!$B$5:$AL$5,0)+1)</f>
        <v>0</v>
      </c>
      <c r="AC102" s="106">
        <f>INDEX('用友贴出原始数据-费用表'!$A$5:$AL$271,MATCH($B102&amp;"调整额",'用友贴出原始数据-费用表'!$A$6:$A$348,0)+1,MATCH($AC$55,'用友贴出原始数据-费用表'!$B$5:$AL$5,0)+1)</f>
        <v>0</v>
      </c>
    </row>
    <row r="103" spans="1:29">
      <c r="A103" s="363"/>
      <c r="B103" s="76" t="s">
        <v>117</v>
      </c>
      <c r="C103" s="111">
        <f>D103+E103+F103+H103+L103+Q103+U103</f>
        <v>0</v>
      </c>
      <c r="D103" s="111">
        <f>SUM(D87:D102)</f>
        <v>-4166666.67</v>
      </c>
      <c r="E103" s="111">
        <f t="shared" ref="E103:I103" si="20">SUM(E87:E102)</f>
        <v>54653.4</v>
      </c>
      <c r="F103" s="111">
        <f t="shared" si="20"/>
        <v>4112013.27</v>
      </c>
      <c r="G103" s="111">
        <f t="shared" si="20"/>
        <v>0</v>
      </c>
      <c r="H103" s="111">
        <f t="shared" si="20"/>
        <v>0</v>
      </c>
      <c r="I103" s="111">
        <f t="shared" si="20"/>
        <v>0</v>
      </c>
      <c r="J103" s="111">
        <f t="shared" ref="J103:AC103" si="21">SUM(J87:J102)</f>
        <v>0</v>
      </c>
      <c r="K103" s="111">
        <f t="shared" si="21"/>
        <v>0</v>
      </c>
      <c r="L103" s="111">
        <f t="shared" si="21"/>
        <v>0</v>
      </c>
      <c r="M103" s="111">
        <f t="shared" si="21"/>
        <v>0</v>
      </c>
      <c r="N103" s="111">
        <f t="shared" si="21"/>
        <v>0</v>
      </c>
      <c r="O103" s="111">
        <f t="shared" si="21"/>
        <v>0</v>
      </c>
      <c r="P103" s="111">
        <f t="shared" si="21"/>
        <v>0</v>
      </c>
      <c r="Q103" s="111">
        <f t="shared" si="21"/>
        <v>0</v>
      </c>
      <c r="R103" s="111">
        <f t="shared" si="21"/>
        <v>0</v>
      </c>
      <c r="S103" s="111">
        <f t="shared" si="21"/>
        <v>0</v>
      </c>
      <c r="T103" s="111">
        <f t="shared" si="21"/>
        <v>0</v>
      </c>
      <c r="U103" s="111">
        <f t="shared" si="11"/>
        <v>0</v>
      </c>
      <c r="V103" s="111">
        <f t="shared" si="21"/>
        <v>0</v>
      </c>
      <c r="W103" s="111">
        <f t="shared" si="21"/>
        <v>0</v>
      </c>
      <c r="X103" s="111">
        <f t="shared" si="21"/>
        <v>0</v>
      </c>
      <c r="Y103" s="111">
        <f t="shared" si="21"/>
        <v>0</v>
      </c>
      <c r="Z103" s="111">
        <f t="shared" si="21"/>
        <v>0</v>
      </c>
      <c r="AA103" s="111">
        <f t="shared" si="21"/>
        <v>0</v>
      </c>
      <c r="AB103" s="111">
        <f t="shared" si="21"/>
        <v>0</v>
      </c>
      <c r="AC103" s="111">
        <f t="shared" si="21"/>
        <v>54653.4</v>
      </c>
    </row>
    <row r="104" spans="1:29" ht="14.25" thickBot="1">
      <c r="A104" s="102"/>
      <c r="B104" s="112" t="s">
        <v>2</v>
      </c>
      <c r="C104" s="113">
        <f>C103+C86+C72+C66</f>
        <v>1159491.2014249999</v>
      </c>
      <c r="D104" s="113">
        <f>D103+D86+D72+D66</f>
        <v>-2258673.9526</v>
      </c>
      <c r="E104" s="113">
        <f t="shared" ref="E104:AC104" si="22">E103+E86+E72+E66</f>
        <v>59656.77317499998</v>
      </c>
      <c r="F104" s="113">
        <f t="shared" si="22"/>
        <v>1465574.8156500002</v>
      </c>
      <c r="G104" s="113">
        <f t="shared" si="22"/>
        <v>-128946.84220000001</v>
      </c>
      <c r="H104" s="113">
        <f t="shared" si="22"/>
        <v>-145766.00657500001</v>
      </c>
      <c r="I104" s="113">
        <f t="shared" si="22"/>
        <v>-24865.75</v>
      </c>
      <c r="J104" s="113">
        <f t="shared" si="22"/>
        <v>34554.867375000002</v>
      </c>
      <c r="K104" s="113">
        <f t="shared" si="22"/>
        <v>-155455.12395000001</v>
      </c>
      <c r="L104" s="113">
        <f t="shared" si="22"/>
        <v>1128848.0595749998</v>
      </c>
      <c r="M104" s="113">
        <f t="shared" si="22"/>
        <v>-14917.540924999999</v>
      </c>
      <c r="N104" s="113">
        <f t="shared" si="22"/>
        <v>-46646.1702</v>
      </c>
      <c r="O104" s="113">
        <f t="shared" si="22"/>
        <v>1159902.5825499999</v>
      </c>
      <c r="P104" s="113">
        <f t="shared" si="22"/>
        <v>30509.188150000002</v>
      </c>
      <c r="Q104" s="113">
        <f t="shared" si="22"/>
        <v>886345.45860000001</v>
      </c>
      <c r="R104" s="113">
        <f t="shared" si="22"/>
        <v>879651.74762499996</v>
      </c>
      <c r="S104" s="113">
        <f t="shared" si="22"/>
        <v>6693.710975</v>
      </c>
      <c r="T104" s="113">
        <f t="shared" si="22"/>
        <v>0</v>
      </c>
      <c r="U104" s="113">
        <f t="shared" si="11"/>
        <v>23506.053599999999</v>
      </c>
      <c r="V104" s="113">
        <f t="shared" si="22"/>
        <v>15460</v>
      </c>
      <c r="W104" s="113">
        <f t="shared" si="22"/>
        <v>-619.10379999999998</v>
      </c>
      <c r="X104" s="113">
        <f t="shared" si="22"/>
        <v>12385.283074999999</v>
      </c>
      <c r="Y104" s="113">
        <f t="shared" si="22"/>
        <v>-3720.1256749999998</v>
      </c>
      <c r="Z104" s="113">
        <f t="shared" si="22"/>
        <v>0</v>
      </c>
      <c r="AA104" s="113">
        <f t="shared" si="22"/>
        <v>0</v>
      </c>
      <c r="AB104" s="113">
        <f t="shared" si="22"/>
        <v>0</v>
      </c>
      <c r="AC104" s="113">
        <f t="shared" si="22"/>
        <v>54653.4</v>
      </c>
    </row>
    <row r="106" spans="1:29" ht="14.25" thickBot="1">
      <c r="B106" s="91" t="s">
        <v>156</v>
      </c>
    </row>
    <row r="107" spans="1:29">
      <c r="A107" s="93" t="s">
        <v>103</v>
      </c>
      <c r="B107" s="94" t="s">
        <v>104</v>
      </c>
      <c r="C107" s="105" t="str">
        <f>C3</f>
        <v>合计</v>
      </c>
      <c r="D107" s="105" t="str">
        <f t="shared" ref="D107:AC107" si="23">D3</f>
        <v>其他</v>
      </c>
      <c r="E107" s="105" t="str">
        <f t="shared" si="23"/>
        <v>总部中后台</v>
      </c>
      <c r="F107" s="105" t="str">
        <f t="shared" si="23"/>
        <v>经纪业务</v>
      </c>
      <c r="G107" s="105" t="str">
        <f t="shared" si="23"/>
        <v>资产管理部</v>
      </c>
      <c r="H107" s="105" t="str">
        <f t="shared" si="23"/>
        <v>权益投资小计</v>
      </c>
      <c r="I107" s="105" t="str">
        <f t="shared" si="23"/>
        <v>权益产品投资部</v>
      </c>
      <c r="J107" s="105" t="str">
        <f t="shared" si="23"/>
        <v>量化产品投资部</v>
      </c>
      <c r="K107" s="105" t="str">
        <f t="shared" si="23"/>
        <v>证券投资部</v>
      </c>
      <c r="L107" s="105" t="str">
        <f t="shared" si="23"/>
        <v>固收投资小计</v>
      </c>
      <c r="M107" s="105" t="str">
        <f t="shared" si="23"/>
        <v>固定收益投资部</v>
      </c>
      <c r="N107" s="105" t="str">
        <f t="shared" si="23"/>
        <v>固定收益市场部</v>
      </c>
      <c r="O107" s="105" t="str">
        <f t="shared" si="23"/>
        <v>固收产品投资部</v>
      </c>
      <c r="P107" s="105" t="str">
        <f t="shared" si="23"/>
        <v>投顾业务部</v>
      </c>
      <c r="Q107" s="105" t="str">
        <f t="shared" si="23"/>
        <v>深分投资小计</v>
      </c>
      <c r="R107" s="105" t="str">
        <f t="shared" si="23"/>
        <v>做市业务部</v>
      </c>
      <c r="S107" s="105" t="str">
        <f t="shared" si="23"/>
        <v>金融衍生品部</v>
      </c>
      <c r="T107" s="105" t="str">
        <f t="shared" si="23"/>
        <v>深圳管理总部</v>
      </c>
      <c r="U107" s="105" t="str">
        <f t="shared" si="23"/>
        <v>投资银行合计</v>
      </c>
      <c r="V107" s="105" t="str">
        <f t="shared" si="23"/>
        <v>投资银行一部</v>
      </c>
      <c r="W107" s="105" t="str">
        <f t="shared" si="23"/>
        <v>投资银行二部</v>
      </c>
      <c r="X107" s="105" t="str">
        <f t="shared" si="23"/>
        <v>投资银行三部</v>
      </c>
      <c r="Y107" s="105" t="str">
        <f t="shared" si="23"/>
        <v>投资银行四部</v>
      </c>
      <c r="Z107" s="105" t="str">
        <f t="shared" si="23"/>
        <v>投资银行北京一部</v>
      </c>
      <c r="AA107" s="105" t="str">
        <f t="shared" si="23"/>
        <v>投资银行北京二部</v>
      </c>
      <c r="AB107" s="105" t="str">
        <f t="shared" si="23"/>
        <v>投资银行管理部</v>
      </c>
      <c r="AC107" s="105" t="str">
        <f t="shared" si="23"/>
        <v>运营支持部</v>
      </c>
    </row>
    <row r="108" spans="1:29" ht="13.5" customHeight="1">
      <c r="A108" s="355" t="s">
        <v>106</v>
      </c>
      <c r="B108" s="75" t="s">
        <v>107</v>
      </c>
      <c r="C108" s="107">
        <f>C4+C56</f>
        <v>104703546.44999999</v>
      </c>
      <c r="D108" s="107">
        <f t="shared" ref="D108:AB117" si="24">D4+D56</f>
        <v>0</v>
      </c>
      <c r="E108" s="107">
        <f t="shared" si="24"/>
        <v>34599671.959999993</v>
      </c>
      <c r="F108" s="107">
        <f t="shared" si="24"/>
        <v>48060447.100000001</v>
      </c>
      <c r="G108" s="107">
        <f t="shared" si="24"/>
        <v>1361543.19</v>
      </c>
      <c r="H108" s="107">
        <f t="shared" si="24"/>
        <v>4661665.71</v>
      </c>
      <c r="I108" s="107">
        <f t="shared" si="24"/>
        <v>1549035.03</v>
      </c>
      <c r="J108" s="107">
        <f t="shared" si="24"/>
        <v>876666.21</v>
      </c>
      <c r="K108" s="107">
        <f t="shared" si="24"/>
        <v>2235964.4699999997</v>
      </c>
      <c r="L108" s="107">
        <f>L4+L56</f>
        <v>2635460.77</v>
      </c>
      <c r="M108" s="107">
        <f t="shared" si="24"/>
        <v>665726.38</v>
      </c>
      <c r="N108" s="107">
        <f t="shared" si="24"/>
        <v>831284.97999999986</v>
      </c>
      <c r="O108" s="107">
        <f>O4+O56</f>
        <v>763879.41</v>
      </c>
      <c r="P108" s="107">
        <f t="shared" si="24"/>
        <v>374570</v>
      </c>
      <c r="Q108" s="107">
        <f t="shared" si="24"/>
        <v>2416341.8600000003</v>
      </c>
      <c r="R108" s="107">
        <f t="shared" si="24"/>
        <v>1055558.02</v>
      </c>
      <c r="S108" s="107">
        <f t="shared" si="24"/>
        <v>1360783.84</v>
      </c>
      <c r="T108" s="107">
        <f t="shared" si="24"/>
        <v>742991.45</v>
      </c>
      <c r="U108" s="107">
        <f t="shared" si="24"/>
        <v>12329959.049999999</v>
      </c>
      <c r="V108" s="107">
        <f t="shared" si="24"/>
        <v>3850653.7</v>
      </c>
      <c r="W108" s="107">
        <f t="shared" si="24"/>
        <v>4217309.34</v>
      </c>
      <c r="X108" s="107">
        <f t="shared" si="24"/>
        <v>2000112.8199999998</v>
      </c>
      <c r="Y108" s="107">
        <f t="shared" si="24"/>
        <v>759442</v>
      </c>
      <c r="Z108" s="107">
        <f t="shared" si="24"/>
        <v>974246.26</v>
      </c>
      <c r="AA108" s="107">
        <f t="shared" si="24"/>
        <v>528194.92999999993</v>
      </c>
      <c r="AB108" s="107">
        <f t="shared" si="24"/>
        <v>2694691.25</v>
      </c>
      <c r="AC108" s="107">
        <f>AC4+AC56</f>
        <v>2859438.31</v>
      </c>
    </row>
    <row r="109" spans="1:29">
      <c r="A109" s="356"/>
      <c r="B109" s="75" t="s">
        <v>108</v>
      </c>
      <c r="C109" s="107">
        <f t="shared" ref="C109:R124" si="25">C5+C57</f>
        <v>1855678.33</v>
      </c>
      <c r="D109" s="107">
        <f t="shared" si="25"/>
        <v>0</v>
      </c>
      <c r="E109" s="107">
        <f t="shared" si="24"/>
        <v>694934.93</v>
      </c>
      <c r="F109" s="107">
        <f t="shared" si="24"/>
        <v>899592.28</v>
      </c>
      <c r="G109" s="107">
        <f t="shared" si="24"/>
        <v>36040</v>
      </c>
      <c r="H109" s="107">
        <f t="shared" si="24"/>
        <v>53165</v>
      </c>
      <c r="I109" s="107">
        <f t="shared" si="24"/>
        <v>43095</v>
      </c>
      <c r="J109" s="107">
        <f t="shared" si="24"/>
        <v>2545</v>
      </c>
      <c r="K109" s="107">
        <f t="shared" si="24"/>
        <v>7525</v>
      </c>
      <c r="L109" s="107">
        <f t="shared" si="24"/>
        <v>16051.87</v>
      </c>
      <c r="M109" s="107">
        <f t="shared" si="24"/>
        <v>5155.3500000000004</v>
      </c>
      <c r="N109" s="107">
        <f t="shared" si="24"/>
        <v>2581.52</v>
      </c>
      <c r="O109" s="107">
        <f t="shared" si="24"/>
        <v>4955</v>
      </c>
      <c r="P109" s="107">
        <f t="shared" si="24"/>
        <v>3360</v>
      </c>
      <c r="Q109" s="107">
        <f t="shared" si="24"/>
        <v>4375</v>
      </c>
      <c r="R109" s="107">
        <f t="shared" si="24"/>
        <v>4375</v>
      </c>
      <c r="S109" s="107">
        <f t="shared" si="24"/>
        <v>0</v>
      </c>
      <c r="T109" s="107">
        <f t="shared" si="24"/>
        <v>4040</v>
      </c>
      <c r="U109" s="107">
        <f t="shared" si="24"/>
        <v>187559.25000000003</v>
      </c>
      <c r="V109" s="107">
        <f t="shared" si="24"/>
        <v>107980.02</v>
      </c>
      <c r="W109" s="107">
        <f t="shared" si="24"/>
        <v>39775</v>
      </c>
      <c r="X109" s="107">
        <f t="shared" si="24"/>
        <v>16310</v>
      </c>
      <c r="Y109" s="107">
        <f t="shared" si="24"/>
        <v>16485</v>
      </c>
      <c r="Z109" s="107">
        <f t="shared" si="24"/>
        <v>5584.2300000000005</v>
      </c>
      <c r="AA109" s="107">
        <f t="shared" si="24"/>
        <v>1425</v>
      </c>
      <c r="AB109" s="107">
        <f t="shared" si="24"/>
        <v>83199.89</v>
      </c>
      <c r="AC109" s="107">
        <f t="shared" ref="AA109:AC124" si="26">AC5+AC57</f>
        <v>63990.68</v>
      </c>
    </row>
    <row r="110" spans="1:29">
      <c r="A110" s="356"/>
      <c r="B110" s="75" t="s">
        <v>109</v>
      </c>
      <c r="C110" s="107">
        <f t="shared" si="25"/>
        <v>2738961.9999999995</v>
      </c>
      <c r="D110" s="107">
        <f t="shared" si="25"/>
        <v>0</v>
      </c>
      <c r="E110" s="107">
        <f t="shared" si="24"/>
        <v>1040779.1399999999</v>
      </c>
      <c r="F110" s="107">
        <f t="shared" si="24"/>
        <v>1231999.2</v>
      </c>
      <c r="G110" s="107">
        <f t="shared" si="24"/>
        <v>28310.46</v>
      </c>
      <c r="H110" s="107">
        <f t="shared" si="24"/>
        <v>94336.229999999981</v>
      </c>
      <c r="I110" s="107">
        <f t="shared" si="24"/>
        <v>31745.5</v>
      </c>
      <c r="J110" s="107">
        <f t="shared" si="24"/>
        <v>17871.449999999997</v>
      </c>
      <c r="K110" s="107">
        <f t="shared" si="24"/>
        <v>44719.279999999992</v>
      </c>
      <c r="L110" s="107">
        <f t="shared" si="24"/>
        <v>61356.75</v>
      </c>
      <c r="M110" s="107">
        <f t="shared" si="24"/>
        <v>13314.529999999997</v>
      </c>
      <c r="N110" s="107">
        <f t="shared" si="24"/>
        <v>16625.71</v>
      </c>
      <c r="O110" s="107">
        <f t="shared" si="24"/>
        <v>23925.11</v>
      </c>
      <c r="P110" s="107">
        <f t="shared" si="24"/>
        <v>7491.3999999999987</v>
      </c>
      <c r="Q110" s="107">
        <f t="shared" si="24"/>
        <v>48326.84</v>
      </c>
      <c r="R110" s="107">
        <f t="shared" si="24"/>
        <v>21111.16</v>
      </c>
      <c r="S110" s="107">
        <f t="shared" si="24"/>
        <v>27215.68</v>
      </c>
      <c r="T110" s="107">
        <f t="shared" si="24"/>
        <v>14859.84</v>
      </c>
      <c r="U110" s="107">
        <f t="shared" si="24"/>
        <v>262163.83999999997</v>
      </c>
      <c r="V110" s="107">
        <f t="shared" si="24"/>
        <v>77044.59</v>
      </c>
      <c r="W110" s="107">
        <f t="shared" si="24"/>
        <v>85190.76</v>
      </c>
      <c r="X110" s="107">
        <f t="shared" si="24"/>
        <v>53861.899999999994</v>
      </c>
      <c r="Y110" s="107">
        <f t="shared" si="24"/>
        <v>16017.76</v>
      </c>
      <c r="Z110" s="107">
        <f t="shared" si="24"/>
        <v>19484.93</v>
      </c>
      <c r="AA110" s="107">
        <f t="shared" si="26"/>
        <v>10563.9</v>
      </c>
      <c r="AB110" s="107">
        <f t="shared" si="26"/>
        <v>53893.83</v>
      </c>
      <c r="AC110" s="107">
        <f t="shared" si="26"/>
        <v>60046.789999999994</v>
      </c>
    </row>
    <row r="111" spans="1:29">
      <c r="A111" s="356"/>
      <c r="B111" s="75" t="s">
        <v>110</v>
      </c>
      <c r="C111" s="107">
        <f t="shared" si="25"/>
        <v>480860.66000000009</v>
      </c>
      <c r="D111" s="107">
        <f t="shared" si="25"/>
        <v>0</v>
      </c>
      <c r="E111" s="107">
        <f t="shared" si="24"/>
        <v>70297.350000000006</v>
      </c>
      <c r="F111" s="107">
        <f t="shared" si="24"/>
        <v>321699.06</v>
      </c>
      <c r="G111" s="107">
        <f t="shared" si="24"/>
        <v>22821.229999999996</v>
      </c>
      <c r="H111" s="107">
        <f t="shared" si="24"/>
        <v>1996.27</v>
      </c>
      <c r="I111" s="107">
        <f t="shared" si="24"/>
        <v>1996.27</v>
      </c>
      <c r="J111" s="107">
        <f t="shared" si="24"/>
        <v>0</v>
      </c>
      <c r="K111" s="107">
        <f t="shared" si="24"/>
        <v>0</v>
      </c>
      <c r="L111" s="107">
        <f t="shared" si="24"/>
        <v>37065.160000000003</v>
      </c>
      <c r="M111" s="107">
        <f t="shared" si="24"/>
        <v>4051.04</v>
      </c>
      <c r="N111" s="107">
        <f t="shared" si="24"/>
        <v>11408.560000000001</v>
      </c>
      <c r="O111" s="107">
        <f t="shared" si="24"/>
        <v>3115</v>
      </c>
      <c r="P111" s="107">
        <f t="shared" si="24"/>
        <v>18490.560000000001</v>
      </c>
      <c r="Q111" s="107">
        <f t="shared" si="24"/>
        <v>3615.53</v>
      </c>
      <c r="R111" s="107">
        <f t="shared" si="24"/>
        <v>3615.53</v>
      </c>
      <c r="S111" s="107">
        <f t="shared" si="24"/>
        <v>0</v>
      </c>
      <c r="T111" s="107">
        <f t="shared" si="24"/>
        <v>8898.68</v>
      </c>
      <c r="U111" s="107">
        <f t="shared" si="24"/>
        <v>46187.29</v>
      </c>
      <c r="V111" s="107">
        <f t="shared" si="24"/>
        <v>19683.189999999999</v>
      </c>
      <c r="W111" s="107">
        <f t="shared" si="24"/>
        <v>8786.07</v>
      </c>
      <c r="X111" s="107">
        <f t="shared" si="24"/>
        <v>7976.52</v>
      </c>
      <c r="Y111" s="107">
        <f t="shared" si="24"/>
        <v>5399.4</v>
      </c>
      <c r="Z111" s="107">
        <f t="shared" si="24"/>
        <v>0</v>
      </c>
      <c r="AA111" s="107">
        <f t="shared" si="26"/>
        <v>4342.1099999999997</v>
      </c>
      <c r="AB111" s="107">
        <f t="shared" si="26"/>
        <v>25411.050000000003</v>
      </c>
      <c r="AC111" s="107">
        <f t="shared" si="26"/>
        <v>13166.39</v>
      </c>
    </row>
    <row r="112" spans="1:29">
      <c r="A112" s="356"/>
      <c r="B112" s="75" t="s">
        <v>111</v>
      </c>
      <c r="C112" s="107">
        <f t="shared" si="25"/>
        <v>26137926.720000003</v>
      </c>
      <c r="D112" s="107">
        <f t="shared" si="25"/>
        <v>0</v>
      </c>
      <c r="E112" s="107">
        <f t="shared" si="24"/>
        <v>7394443.2400000012</v>
      </c>
      <c r="F112" s="107">
        <f t="shared" si="24"/>
        <v>13826298.23</v>
      </c>
      <c r="G112" s="107">
        <f t="shared" si="24"/>
        <v>356442.47000000003</v>
      </c>
      <c r="H112" s="107">
        <f t="shared" si="24"/>
        <v>951152.18999999983</v>
      </c>
      <c r="I112" s="107">
        <f t="shared" si="24"/>
        <v>383227.42999999993</v>
      </c>
      <c r="J112" s="107">
        <f t="shared" si="24"/>
        <v>159463.15999999997</v>
      </c>
      <c r="K112" s="107">
        <f t="shared" si="24"/>
        <v>408461.6</v>
      </c>
      <c r="L112" s="107">
        <f t="shared" si="24"/>
        <v>562682.32999999996</v>
      </c>
      <c r="M112" s="107">
        <f t="shared" si="24"/>
        <v>126104.11999999998</v>
      </c>
      <c r="N112" s="107">
        <f t="shared" si="24"/>
        <v>207577.27000000002</v>
      </c>
      <c r="O112" s="107">
        <f t="shared" si="24"/>
        <v>147941.71</v>
      </c>
      <c r="P112" s="107">
        <f t="shared" si="24"/>
        <v>81059.23000000001</v>
      </c>
      <c r="Q112" s="107">
        <f t="shared" si="24"/>
        <v>484564.52</v>
      </c>
      <c r="R112" s="107">
        <f t="shared" si="24"/>
        <v>229754.71999999997</v>
      </c>
      <c r="S112" s="107">
        <f t="shared" si="24"/>
        <v>254809.80000000002</v>
      </c>
      <c r="T112" s="107">
        <f t="shared" si="24"/>
        <v>211166.11000000002</v>
      </c>
      <c r="U112" s="107">
        <f t="shared" si="24"/>
        <v>2918786.2099999995</v>
      </c>
      <c r="V112" s="107">
        <f t="shared" si="24"/>
        <v>973250.02999999991</v>
      </c>
      <c r="W112" s="107">
        <f t="shared" si="24"/>
        <v>790590.85999999987</v>
      </c>
      <c r="X112" s="107">
        <f t="shared" si="24"/>
        <v>506795.43999999994</v>
      </c>
      <c r="Y112" s="107">
        <f t="shared" si="24"/>
        <v>183452.09</v>
      </c>
      <c r="Z112" s="107">
        <f t="shared" si="24"/>
        <v>297933.31</v>
      </c>
      <c r="AA112" s="107">
        <f t="shared" si="26"/>
        <v>166764.47999999998</v>
      </c>
      <c r="AB112" s="107">
        <f t="shared" si="26"/>
        <v>586694.02</v>
      </c>
      <c r="AC112" s="107">
        <f t="shared" si="26"/>
        <v>740959.34</v>
      </c>
    </row>
    <row r="113" spans="1:29">
      <c r="A113" s="356"/>
      <c r="B113" s="75" t="s">
        <v>112</v>
      </c>
      <c r="C113" s="107">
        <f t="shared" si="25"/>
        <v>200000</v>
      </c>
      <c r="D113" s="107">
        <f t="shared" si="25"/>
        <v>0</v>
      </c>
      <c r="E113" s="107">
        <f t="shared" si="24"/>
        <v>0</v>
      </c>
      <c r="F113" s="107">
        <f t="shared" si="24"/>
        <v>200000</v>
      </c>
      <c r="G113" s="107">
        <f t="shared" si="24"/>
        <v>0</v>
      </c>
      <c r="H113" s="107">
        <f t="shared" si="24"/>
        <v>0</v>
      </c>
      <c r="I113" s="107">
        <f t="shared" si="24"/>
        <v>0</v>
      </c>
      <c r="J113" s="107">
        <f t="shared" si="24"/>
        <v>0</v>
      </c>
      <c r="K113" s="107">
        <f t="shared" si="24"/>
        <v>0</v>
      </c>
      <c r="L113" s="107">
        <f t="shared" si="24"/>
        <v>0</v>
      </c>
      <c r="M113" s="107">
        <f t="shared" si="24"/>
        <v>0</v>
      </c>
      <c r="N113" s="107">
        <f t="shared" si="24"/>
        <v>0</v>
      </c>
      <c r="O113" s="107">
        <f t="shared" si="24"/>
        <v>0</v>
      </c>
      <c r="P113" s="107">
        <f t="shared" si="24"/>
        <v>0</v>
      </c>
      <c r="Q113" s="107">
        <f t="shared" si="24"/>
        <v>0</v>
      </c>
      <c r="R113" s="107">
        <f t="shared" si="24"/>
        <v>0</v>
      </c>
      <c r="S113" s="107">
        <f t="shared" si="24"/>
        <v>0</v>
      </c>
      <c r="T113" s="107">
        <f t="shared" si="24"/>
        <v>0</v>
      </c>
      <c r="U113" s="107">
        <f t="shared" si="24"/>
        <v>0</v>
      </c>
      <c r="V113" s="107">
        <f t="shared" si="24"/>
        <v>0</v>
      </c>
      <c r="W113" s="107">
        <f t="shared" si="24"/>
        <v>0</v>
      </c>
      <c r="X113" s="107">
        <f t="shared" si="24"/>
        <v>0</v>
      </c>
      <c r="Y113" s="107">
        <f t="shared" si="24"/>
        <v>0</v>
      </c>
      <c r="Z113" s="107">
        <f t="shared" si="24"/>
        <v>0</v>
      </c>
      <c r="AA113" s="107">
        <f t="shared" si="26"/>
        <v>0</v>
      </c>
      <c r="AB113" s="107">
        <f t="shared" si="26"/>
        <v>0</v>
      </c>
      <c r="AC113" s="107">
        <f t="shared" si="26"/>
        <v>0</v>
      </c>
    </row>
    <row r="114" spans="1:29">
      <c r="A114" s="356"/>
      <c r="B114" s="75" t="s">
        <v>113</v>
      </c>
      <c r="C114" s="107">
        <f t="shared" si="25"/>
        <v>395060.22999999992</v>
      </c>
      <c r="D114" s="107">
        <f t="shared" si="25"/>
        <v>0</v>
      </c>
      <c r="E114" s="107">
        <f t="shared" si="24"/>
        <v>10588.339999999997</v>
      </c>
      <c r="F114" s="107">
        <f t="shared" si="24"/>
        <v>353985.29999999993</v>
      </c>
      <c r="G114" s="107">
        <f t="shared" si="24"/>
        <v>-1575.5</v>
      </c>
      <c r="H114" s="107">
        <f t="shared" si="24"/>
        <v>-915.68000000000029</v>
      </c>
      <c r="I114" s="107">
        <f t="shared" si="24"/>
        <v>2693.16</v>
      </c>
      <c r="J114" s="107">
        <f t="shared" si="24"/>
        <v>-2033.3400000000001</v>
      </c>
      <c r="K114" s="107">
        <f t="shared" si="24"/>
        <v>-1575.5</v>
      </c>
      <c r="L114" s="107">
        <f t="shared" si="24"/>
        <v>0</v>
      </c>
      <c r="M114" s="107">
        <f t="shared" si="24"/>
        <v>0</v>
      </c>
      <c r="N114" s="107">
        <f t="shared" si="24"/>
        <v>0</v>
      </c>
      <c r="O114" s="107">
        <f t="shared" si="24"/>
        <v>0</v>
      </c>
      <c r="P114" s="107">
        <f t="shared" si="24"/>
        <v>0</v>
      </c>
      <c r="Q114" s="107">
        <f t="shared" si="24"/>
        <v>0</v>
      </c>
      <c r="R114" s="107">
        <f t="shared" si="24"/>
        <v>0</v>
      </c>
      <c r="S114" s="107">
        <f t="shared" si="24"/>
        <v>0</v>
      </c>
      <c r="T114" s="107">
        <f t="shared" si="24"/>
        <v>10772.65</v>
      </c>
      <c r="U114" s="107">
        <f t="shared" si="24"/>
        <v>31402.270000000004</v>
      </c>
      <c r="V114" s="107">
        <f t="shared" si="24"/>
        <v>2693.16</v>
      </c>
      <c r="W114" s="107">
        <f t="shared" si="24"/>
        <v>30284.61</v>
      </c>
      <c r="X114" s="107">
        <f t="shared" si="24"/>
        <v>-1575.5</v>
      </c>
      <c r="Y114" s="107">
        <f t="shared" si="24"/>
        <v>0</v>
      </c>
      <c r="Z114" s="107">
        <f t="shared" si="24"/>
        <v>0</v>
      </c>
      <c r="AA114" s="107">
        <f t="shared" si="26"/>
        <v>0</v>
      </c>
      <c r="AB114" s="107">
        <f t="shared" si="26"/>
        <v>-1575.5</v>
      </c>
      <c r="AC114" s="107">
        <f t="shared" si="26"/>
        <v>13465.81</v>
      </c>
    </row>
    <row r="115" spans="1:29">
      <c r="A115" s="356"/>
      <c r="B115" s="75" t="s">
        <v>114</v>
      </c>
      <c r="C115" s="107">
        <f t="shared" si="25"/>
        <v>1849018.34</v>
      </c>
      <c r="D115" s="107">
        <f t="shared" si="25"/>
        <v>0</v>
      </c>
      <c r="E115" s="107">
        <f t="shared" si="24"/>
        <v>800810.75</v>
      </c>
      <c r="F115" s="107">
        <f t="shared" si="24"/>
        <v>975493.78999999992</v>
      </c>
      <c r="G115" s="107">
        <f t="shared" si="24"/>
        <v>53980</v>
      </c>
      <c r="H115" s="107">
        <f t="shared" si="24"/>
        <v>55146.21</v>
      </c>
      <c r="I115" s="107">
        <f t="shared" si="24"/>
        <v>38240</v>
      </c>
      <c r="J115" s="107">
        <f t="shared" si="24"/>
        <v>16906.21</v>
      </c>
      <c r="K115" s="107">
        <f t="shared" si="24"/>
        <v>0</v>
      </c>
      <c r="L115" s="107">
        <f t="shared" si="24"/>
        <v>12180</v>
      </c>
      <c r="M115" s="107">
        <f t="shared" si="24"/>
        <v>0</v>
      </c>
      <c r="N115" s="107">
        <f t="shared" si="24"/>
        <v>0</v>
      </c>
      <c r="O115" s="107">
        <f t="shared" si="24"/>
        <v>12180</v>
      </c>
      <c r="P115" s="107">
        <f t="shared" si="24"/>
        <v>0</v>
      </c>
      <c r="Q115" s="107">
        <f t="shared" si="24"/>
        <v>0</v>
      </c>
      <c r="R115" s="107">
        <f t="shared" si="24"/>
        <v>0</v>
      </c>
      <c r="S115" s="107">
        <f t="shared" si="24"/>
        <v>0</v>
      </c>
      <c r="T115" s="107">
        <f t="shared" si="24"/>
        <v>0</v>
      </c>
      <c r="U115" s="107">
        <f t="shared" si="24"/>
        <v>5387.59</v>
      </c>
      <c r="V115" s="107">
        <f t="shared" si="24"/>
        <v>0</v>
      </c>
      <c r="W115" s="107">
        <f t="shared" si="24"/>
        <v>5387.59</v>
      </c>
      <c r="X115" s="107">
        <f t="shared" si="24"/>
        <v>0</v>
      </c>
      <c r="Y115" s="107">
        <f t="shared" si="24"/>
        <v>0</v>
      </c>
      <c r="Z115" s="107">
        <f t="shared" si="24"/>
        <v>0</v>
      </c>
      <c r="AA115" s="107">
        <f t="shared" si="26"/>
        <v>0</v>
      </c>
      <c r="AB115" s="107">
        <f t="shared" si="26"/>
        <v>0</v>
      </c>
      <c r="AC115" s="107">
        <f t="shared" si="26"/>
        <v>142900</v>
      </c>
    </row>
    <row r="116" spans="1:29">
      <c r="A116" s="356"/>
      <c r="B116" s="75" t="s">
        <v>115</v>
      </c>
      <c r="C116" s="107">
        <f t="shared" si="25"/>
        <v>1742225.76</v>
      </c>
      <c r="D116" s="107">
        <f t="shared" si="25"/>
        <v>0</v>
      </c>
      <c r="E116" s="107">
        <f t="shared" si="24"/>
        <v>1742225.76</v>
      </c>
      <c r="F116" s="107">
        <f t="shared" si="24"/>
        <v>0</v>
      </c>
      <c r="G116" s="107">
        <f t="shared" si="24"/>
        <v>0</v>
      </c>
      <c r="H116" s="107">
        <f t="shared" si="24"/>
        <v>0</v>
      </c>
      <c r="I116" s="107">
        <f t="shared" si="24"/>
        <v>0</v>
      </c>
      <c r="J116" s="107">
        <f t="shared" si="24"/>
        <v>0</v>
      </c>
      <c r="K116" s="107">
        <f t="shared" si="24"/>
        <v>0</v>
      </c>
      <c r="L116" s="107">
        <f t="shared" si="24"/>
        <v>0</v>
      </c>
      <c r="M116" s="107">
        <f t="shared" si="24"/>
        <v>0</v>
      </c>
      <c r="N116" s="107">
        <f t="shared" si="24"/>
        <v>0</v>
      </c>
      <c r="O116" s="107">
        <f t="shared" si="24"/>
        <v>0</v>
      </c>
      <c r="P116" s="107">
        <f t="shared" si="24"/>
        <v>0</v>
      </c>
      <c r="Q116" s="107">
        <f t="shared" si="24"/>
        <v>0</v>
      </c>
      <c r="R116" s="107">
        <f t="shared" si="24"/>
        <v>0</v>
      </c>
      <c r="S116" s="107">
        <f t="shared" si="24"/>
        <v>0</v>
      </c>
      <c r="T116" s="107">
        <f t="shared" si="24"/>
        <v>181135.14</v>
      </c>
      <c r="U116" s="107">
        <f t="shared" si="24"/>
        <v>0</v>
      </c>
      <c r="V116" s="107">
        <f t="shared" si="24"/>
        <v>0</v>
      </c>
      <c r="W116" s="107">
        <f t="shared" si="24"/>
        <v>0</v>
      </c>
      <c r="X116" s="107">
        <f t="shared" si="24"/>
        <v>0</v>
      </c>
      <c r="Y116" s="107">
        <f t="shared" si="24"/>
        <v>0</v>
      </c>
      <c r="Z116" s="107">
        <f t="shared" si="24"/>
        <v>0</v>
      </c>
      <c r="AA116" s="107">
        <f t="shared" si="26"/>
        <v>0</v>
      </c>
      <c r="AB116" s="107">
        <f t="shared" si="26"/>
        <v>29198.2</v>
      </c>
      <c r="AC116" s="107">
        <f t="shared" si="26"/>
        <v>811539.59</v>
      </c>
    </row>
    <row r="117" spans="1:29">
      <c r="A117" s="356"/>
      <c r="B117" s="75" t="s">
        <v>116</v>
      </c>
      <c r="C117" s="107">
        <f t="shared" si="25"/>
        <v>26382000</v>
      </c>
      <c r="D117" s="107">
        <f t="shared" si="25"/>
        <v>0</v>
      </c>
      <c r="E117" s="107">
        <f t="shared" si="24"/>
        <v>26382000</v>
      </c>
      <c r="F117" s="107">
        <f t="shared" si="24"/>
        <v>0</v>
      </c>
      <c r="G117" s="107">
        <f t="shared" si="24"/>
        <v>0</v>
      </c>
      <c r="H117" s="107">
        <f t="shared" si="24"/>
        <v>0</v>
      </c>
      <c r="I117" s="107">
        <f t="shared" si="24"/>
        <v>0</v>
      </c>
      <c r="J117" s="107">
        <f t="shared" si="24"/>
        <v>0</v>
      </c>
      <c r="K117" s="107">
        <f t="shared" si="24"/>
        <v>0</v>
      </c>
      <c r="L117" s="107">
        <f t="shared" si="24"/>
        <v>0</v>
      </c>
      <c r="M117" s="107">
        <f t="shared" si="24"/>
        <v>0</v>
      </c>
      <c r="N117" s="107">
        <f t="shared" si="24"/>
        <v>0</v>
      </c>
      <c r="O117" s="107">
        <f t="shared" si="24"/>
        <v>0</v>
      </c>
      <c r="P117" s="107">
        <f t="shared" si="24"/>
        <v>0</v>
      </c>
      <c r="Q117" s="107">
        <f t="shared" si="24"/>
        <v>0</v>
      </c>
      <c r="R117" s="107">
        <f t="shared" si="24"/>
        <v>0</v>
      </c>
      <c r="S117" s="107">
        <f t="shared" si="24"/>
        <v>0</v>
      </c>
      <c r="T117" s="107">
        <f t="shared" si="24"/>
        <v>0</v>
      </c>
      <c r="U117" s="107">
        <f t="shared" si="24"/>
        <v>0</v>
      </c>
      <c r="V117" s="107">
        <f t="shared" si="24"/>
        <v>0</v>
      </c>
      <c r="W117" s="107">
        <f t="shared" si="24"/>
        <v>0</v>
      </c>
      <c r="X117" s="107">
        <f t="shared" si="24"/>
        <v>0</v>
      </c>
      <c r="Y117" s="107">
        <f t="shared" si="24"/>
        <v>0</v>
      </c>
      <c r="Z117" s="107">
        <f t="shared" si="24"/>
        <v>0</v>
      </c>
      <c r="AA117" s="107">
        <f t="shared" si="26"/>
        <v>0</v>
      </c>
      <c r="AB117" s="107">
        <f t="shared" si="26"/>
        <v>0</v>
      </c>
      <c r="AC117" s="107">
        <f t="shared" si="26"/>
        <v>0</v>
      </c>
    </row>
    <row r="118" spans="1:29" ht="13.5" customHeight="1">
      <c r="A118" s="357"/>
      <c r="B118" s="76" t="s">
        <v>117</v>
      </c>
      <c r="C118" s="110">
        <f t="shared" si="25"/>
        <v>166485278.48999998</v>
      </c>
      <c r="D118" s="110">
        <f t="shared" ref="D118:U118" si="27">SUM(D108:D117)</f>
        <v>0</v>
      </c>
      <c r="E118" s="110">
        <f t="shared" si="27"/>
        <v>72735751.469999999</v>
      </c>
      <c r="F118" s="110">
        <f t="shared" si="27"/>
        <v>65869514.960000001</v>
      </c>
      <c r="G118" s="110">
        <f t="shared" si="27"/>
        <v>1857561.8499999999</v>
      </c>
      <c r="H118" s="110">
        <f t="shared" si="27"/>
        <v>5816545.9299999988</v>
      </c>
      <c r="I118" s="110">
        <f t="shared" si="27"/>
        <v>2050032.39</v>
      </c>
      <c r="J118" s="110">
        <f t="shared" si="27"/>
        <v>1071418.6899999997</v>
      </c>
      <c r="K118" s="110">
        <f t="shared" si="27"/>
        <v>2695094.8499999996</v>
      </c>
      <c r="L118" s="110">
        <f t="shared" si="27"/>
        <v>3324796.8800000004</v>
      </c>
      <c r="M118" s="110">
        <f t="shared" si="27"/>
        <v>814351.42</v>
      </c>
      <c r="N118" s="110">
        <f t="shared" si="27"/>
        <v>1069478.04</v>
      </c>
      <c r="O118" s="110">
        <f t="shared" si="27"/>
        <v>955996.23</v>
      </c>
      <c r="P118" s="110">
        <f t="shared" si="27"/>
        <v>484971.19000000006</v>
      </c>
      <c r="Q118" s="110">
        <f t="shared" si="27"/>
        <v>2957223.75</v>
      </c>
      <c r="R118" s="110">
        <f t="shared" si="27"/>
        <v>1314414.43</v>
      </c>
      <c r="S118" s="110">
        <f t="shared" si="27"/>
        <v>1642809.32</v>
      </c>
      <c r="T118" s="110">
        <f t="shared" si="27"/>
        <v>1173863.8700000001</v>
      </c>
      <c r="U118" s="110">
        <f t="shared" si="27"/>
        <v>15781445.499999996</v>
      </c>
      <c r="V118" s="110">
        <f t="shared" ref="V118:AB118" si="28">SUM(V108:V117)</f>
        <v>5031304.6900000004</v>
      </c>
      <c r="W118" s="110">
        <f t="shared" si="28"/>
        <v>5177324.2299999995</v>
      </c>
      <c r="X118" s="110">
        <f t="shared" si="28"/>
        <v>2583481.1799999997</v>
      </c>
      <c r="Y118" s="110">
        <f t="shared" si="28"/>
        <v>980796.25</v>
      </c>
      <c r="Z118" s="110">
        <f t="shared" si="28"/>
        <v>1297248.73</v>
      </c>
      <c r="AA118" s="110">
        <f t="shared" si="28"/>
        <v>711290.41999999993</v>
      </c>
      <c r="AB118" s="110">
        <f t="shared" si="28"/>
        <v>3471512.74</v>
      </c>
      <c r="AC118" s="107">
        <f t="shared" si="26"/>
        <v>4705506.91</v>
      </c>
    </row>
    <row r="119" spans="1:29" ht="13.5" customHeight="1">
      <c r="A119" s="358" t="s">
        <v>118</v>
      </c>
      <c r="B119" s="75" t="s">
        <v>119</v>
      </c>
      <c r="C119" s="107">
        <f t="shared" si="25"/>
        <v>14861204.5</v>
      </c>
      <c r="D119" s="107">
        <f t="shared" si="25"/>
        <v>0</v>
      </c>
      <c r="E119" s="107">
        <f t="shared" si="25"/>
        <v>0</v>
      </c>
      <c r="F119" s="107">
        <f t="shared" si="25"/>
        <v>9924823.3600000013</v>
      </c>
      <c r="G119" s="107">
        <f t="shared" si="25"/>
        <v>0</v>
      </c>
      <c r="H119" s="107">
        <f t="shared" si="25"/>
        <v>36590.75</v>
      </c>
      <c r="I119" s="107">
        <f t="shared" si="25"/>
        <v>0</v>
      </c>
      <c r="J119" s="107">
        <f t="shared" si="25"/>
        <v>36590.75</v>
      </c>
      <c r="K119" s="107">
        <f t="shared" si="25"/>
        <v>0</v>
      </c>
      <c r="L119" s="107">
        <f t="shared" si="25"/>
        <v>1631161.2399999998</v>
      </c>
      <c r="M119" s="107">
        <f t="shared" si="25"/>
        <v>0</v>
      </c>
      <c r="N119" s="107">
        <f t="shared" si="25"/>
        <v>0</v>
      </c>
      <c r="O119" s="107">
        <f t="shared" si="25"/>
        <v>1631161.2399999998</v>
      </c>
      <c r="P119" s="107">
        <f t="shared" si="25"/>
        <v>0</v>
      </c>
      <c r="Q119" s="107">
        <f t="shared" si="25"/>
        <v>0</v>
      </c>
      <c r="R119" s="107">
        <f t="shared" si="25"/>
        <v>0</v>
      </c>
      <c r="S119" s="107">
        <f t="shared" ref="S119:AB123" si="29">S15+S67</f>
        <v>0</v>
      </c>
      <c r="T119" s="107">
        <f t="shared" si="29"/>
        <v>0</v>
      </c>
      <c r="U119" s="107">
        <f t="shared" si="29"/>
        <v>3268629.15</v>
      </c>
      <c r="V119" s="107">
        <f t="shared" si="29"/>
        <v>2352500</v>
      </c>
      <c r="W119" s="107">
        <f t="shared" si="29"/>
        <v>36841.15</v>
      </c>
      <c r="X119" s="107">
        <f t="shared" si="29"/>
        <v>814632</v>
      </c>
      <c r="Y119" s="107">
        <f t="shared" si="29"/>
        <v>64656</v>
      </c>
      <c r="Z119" s="107">
        <f t="shared" si="29"/>
        <v>0</v>
      </c>
      <c r="AA119" s="107">
        <f t="shared" si="29"/>
        <v>0</v>
      </c>
      <c r="AB119" s="107">
        <f t="shared" si="29"/>
        <v>0</v>
      </c>
      <c r="AC119" s="107">
        <f t="shared" si="26"/>
        <v>0</v>
      </c>
    </row>
    <row r="120" spans="1:29">
      <c r="A120" s="359"/>
      <c r="B120" s="75" t="s">
        <v>120</v>
      </c>
      <c r="C120" s="107">
        <f t="shared" si="25"/>
        <v>28615838.140000001</v>
      </c>
      <c r="D120" s="107">
        <f t="shared" ref="D120" si="30">D16+D68</f>
        <v>3018867.92</v>
      </c>
      <c r="E120" s="107">
        <f t="shared" si="25"/>
        <v>0</v>
      </c>
      <c r="F120" s="107">
        <f t="shared" si="25"/>
        <v>24580731.82</v>
      </c>
      <c r="G120" s="107">
        <f t="shared" si="25"/>
        <v>0</v>
      </c>
      <c r="H120" s="107">
        <f t="shared" si="25"/>
        <v>0</v>
      </c>
      <c r="I120" s="107">
        <f t="shared" si="25"/>
        <v>0</v>
      </c>
      <c r="J120" s="107">
        <f t="shared" si="25"/>
        <v>0</v>
      </c>
      <c r="K120" s="107">
        <f t="shared" si="25"/>
        <v>0</v>
      </c>
      <c r="L120" s="107">
        <f t="shared" si="25"/>
        <v>630765.38</v>
      </c>
      <c r="M120" s="107">
        <f t="shared" si="25"/>
        <v>0</v>
      </c>
      <c r="N120" s="107">
        <f t="shared" si="25"/>
        <v>0</v>
      </c>
      <c r="O120" s="107">
        <f t="shared" si="25"/>
        <v>630765.38</v>
      </c>
      <c r="P120" s="107">
        <f t="shared" si="25"/>
        <v>0</v>
      </c>
      <c r="Q120" s="107">
        <f t="shared" si="25"/>
        <v>0</v>
      </c>
      <c r="R120" s="107">
        <f t="shared" si="25"/>
        <v>0</v>
      </c>
      <c r="S120" s="107">
        <f t="shared" si="29"/>
        <v>0</v>
      </c>
      <c r="T120" s="107">
        <f t="shared" si="29"/>
        <v>0</v>
      </c>
      <c r="U120" s="107">
        <f t="shared" si="29"/>
        <v>385473.02</v>
      </c>
      <c r="V120" s="107">
        <f t="shared" si="29"/>
        <v>161817.38</v>
      </c>
      <c r="W120" s="107">
        <f t="shared" si="29"/>
        <v>0</v>
      </c>
      <c r="X120" s="107">
        <f t="shared" si="29"/>
        <v>223655.64</v>
      </c>
      <c r="Y120" s="107">
        <f t="shared" si="29"/>
        <v>0</v>
      </c>
      <c r="Z120" s="107">
        <f t="shared" si="29"/>
        <v>0</v>
      </c>
      <c r="AA120" s="107">
        <f t="shared" si="29"/>
        <v>0</v>
      </c>
      <c r="AB120" s="107">
        <f t="shared" si="29"/>
        <v>0</v>
      </c>
      <c r="AC120" s="107">
        <f t="shared" si="26"/>
        <v>0</v>
      </c>
    </row>
    <row r="121" spans="1:29">
      <c r="A121" s="359"/>
      <c r="B121" s="75" t="s">
        <v>121</v>
      </c>
      <c r="C121" s="107">
        <f t="shared" si="25"/>
        <v>-1854342.6285749997</v>
      </c>
      <c r="D121" s="107">
        <f t="shared" ref="D121" si="31">D17+D69</f>
        <v>-1095662.2126</v>
      </c>
      <c r="E121" s="107">
        <f t="shared" si="25"/>
        <v>-2081518.4068249997</v>
      </c>
      <c r="F121" s="107">
        <f t="shared" si="25"/>
        <v>6575092.7956499998</v>
      </c>
      <c r="G121" s="107">
        <f t="shared" si="25"/>
        <v>102198.5578</v>
      </c>
      <c r="H121" s="107">
        <f t="shared" si="25"/>
        <v>-6370389.2565749995</v>
      </c>
      <c r="I121" s="107">
        <f t="shared" si="25"/>
        <v>-6369157.46</v>
      </c>
      <c r="J121" s="107">
        <f t="shared" si="25"/>
        <v>-2649.4126250000008</v>
      </c>
      <c r="K121" s="107">
        <f t="shared" si="25"/>
        <v>1417.6160499999824</v>
      </c>
      <c r="L121" s="107">
        <f t="shared" si="25"/>
        <v>1145668.9195749999</v>
      </c>
      <c r="M121" s="107">
        <f t="shared" si="25"/>
        <v>538777.42907499999</v>
      </c>
      <c r="N121" s="107">
        <f t="shared" si="25"/>
        <v>379990.04979999998</v>
      </c>
      <c r="O121" s="107">
        <f t="shared" si="25"/>
        <v>180101.04255000001</v>
      </c>
      <c r="P121" s="107">
        <f t="shared" si="25"/>
        <v>46800.398150000001</v>
      </c>
      <c r="Q121" s="107">
        <f t="shared" si="25"/>
        <v>-471972.8814000003</v>
      </c>
      <c r="R121" s="107">
        <f t="shared" si="25"/>
        <v>-403249.11237500038</v>
      </c>
      <c r="S121" s="107">
        <f t="shared" si="29"/>
        <v>-68723.769025000016</v>
      </c>
      <c r="T121" s="107">
        <f t="shared" si="29"/>
        <v>-18.959999999999994</v>
      </c>
      <c r="U121" s="107">
        <f t="shared" si="29"/>
        <v>444438.41359999991</v>
      </c>
      <c r="V121" s="107">
        <f t="shared" si="29"/>
        <v>303084.44999999995</v>
      </c>
      <c r="W121" s="107">
        <f t="shared" si="29"/>
        <v>3702.9461999999994</v>
      </c>
      <c r="X121" s="107">
        <f t="shared" si="29"/>
        <v>36450.753074999993</v>
      </c>
      <c r="Y121" s="107">
        <f t="shared" si="29"/>
        <v>-32.815674999999828</v>
      </c>
      <c r="Z121" s="107">
        <f t="shared" si="29"/>
        <v>101233.05</v>
      </c>
      <c r="AA121" s="107">
        <f t="shared" si="29"/>
        <v>0.03</v>
      </c>
      <c r="AB121" s="107">
        <f t="shared" si="29"/>
        <v>247.64</v>
      </c>
      <c r="AC121" s="107">
        <f t="shared" si="26"/>
        <v>0</v>
      </c>
    </row>
    <row r="122" spans="1:29">
      <c r="A122" s="359"/>
      <c r="B122" s="75" t="s">
        <v>122</v>
      </c>
      <c r="C122" s="107">
        <f t="shared" si="25"/>
        <v>2198240.14</v>
      </c>
      <c r="D122" s="107">
        <f t="shared" ref="D122" si="32">D18+D70</f>
        <v>0</v>
      </c>
      <c r="E122" s="107">
        <f t="shared" si="25"/>
        <v>2060110.46</v>
      </c>
      <c r="F122" s="107">
        <f t="shared" si="25"/>
        <v>138129.68</v>
      </c>
      <c r="G122" s="107">
        <f t="shared" si="25"/>
        <v>0</v>
      </c>
      <c r="H122" s="107">
        <f t="shared" si="25"/>
        <v>0</v>
      </c>
      <c r="I122" s="107">
        <f t="shared" si="25"/>
        <v>0</v>
      </c>
      <c r="J122" s="107">
        <f t="shared" si="25"/>
        <v>0</v>
      </c>
      <c r="K122" s="107">
        <f t="shared" si="25"/>
        <v>0</v>
      </c>
      <c r="L122" s="107">
        <f t="shared" si="25"/>
        <v>0</v>
      </c>
      <c r="M122" s="107">
        <f t="shared" si="25"/>
        <v>0</v>
      </c>
      <c r="N122" s="107">
        <f t="shared" si="25"/>
        <v>0</v>
      </c>
      <c r="O122" s="107">
        <f t="shared" si="25"/>
        <v>0</v>
      </c>
      <c r="P122" s="107">
        <f t="shared" si="25"/>
        <v>0</v>
      </c>
      <c r="Q122" s="107">
        <f t="shared" si="25"/>
        <v>0</v>
      </c>
      <c r="R122" s="107">
        <f t="shared" si="25"/>
        <v>0</v>
      </c>
      <c r="S122" s="107">
        <f t="shared" si="29"/>
        <v>0</v>
      </c>
      <c r="T122" s="107">
        <f t="shared" si="29"/>
        <v>22910.44</v>
      </c>
      <c r="U122" s="107">
        <f t="shared" si="29"/>
        <v>0</v>
      </c>
      <c r="V122" s="107">
        <f t="shared" si="29"/>
        <v>0</v>
      </c>
      <c r="W122" s="107">
        <f t="shared" si="29"/>
        <v>0</v>
      </c>
      <c r="X122" s="107">
        <f t="shared" si="29"/>
        <v>0</v>
      </c>
      <c r="Y122" s="107">
        <f t="shared" si="29"/>
        <v>0</v>
      </c>
      <c r="Z122" s="107">
        <f t="shared" si="29"/>
        <v>0</v>
      </c>
      <c r="AA122" s="107">
        <f t="shared" si="29"/>
        <v>0</v>
      </c>
      <c r="AB122" s="107">
        <f t="shared" si="29"/>
        <v>0</v>
      </c>
      <c r="AC122" s="107">
        <f t="shared" si="26"/>
        <v>0</v>
      </c>
    </row>
    <row r="123" spans="1:29" ht="13.5" customHeight="1">
      <c r="A123" s="359"/>
      <c r="B123" s="75" t="s">
        <v>123</v>
      </c>
      <c r="C123" s="107">
        <f t="shared" si="25"/>
        <v>-8493.15</v>
      </c>
      <c r="D123" s="107">
        <f t="shared" ref="D123" si="33">D19+D71</f>
        <v>0</v>
      </c>
      <c r="E123" s="107">
        <f t="shared" si="25"/>
        <v>0</v>
      </c>
      <c r="F123" s="107">
        <f t="shared" si="25"/>
        <v>-8493.15</v>
      </c>
      <c r="G123" s="107">
        <f t="shared" si="25"/>
        <v>0</v>
      </c>
      <c r="H123" s="107">
        <f t="shared" si="25"/>
        <v>0</v>
      </c>
      <c r="I123" s="107">
        <f t="shared" si="25"/>
        <v>0</v>
      </c>
      <c r="J123" s="107">
        <f t="shared" si="25"/>
        <v>0</v>
      </c>
      <c r="K123" s="107">
        <f t="shared" si="25"/>
        <v>0</v>
      </c>
      <c r="L123" s="107">
        <f t="shared" si="25"/>
        <v>0</v>
      </c>
      <c r="M123" s="107">
        <f t="shared" si="25"/>
        <v>0</v>
      </c>
      <c r="N123" s="107">
        <f t="shared" si="25"/>
        <v>0</v>
      </c>
      <c r="O123" s="107">
        <f t="shared" si="25"/>
        <v>0</v>
      </c>
      <c r="P123" s="107">
        <f t="shared" si="25"/>
        <v>0</v>
      </c>
      <c r="Q123" s="107">
        <f t="shared" si="25"/>
        <v>0</v>
      </c>
      <c r="R123" s="107">
        <f t="shared" si="25"/>
        <v>0</v>
      </c>
      <c r="S123" s="107">
        <f t="shared" si="29"/>
        <v>0</v>
      </c>
      <c r="T123" s="107">
        <f t="shared" si="29"/>
        <v>0</v>
      </c>
      <c r="U123" s="107">
        <f t="shared" si="29"/>
        <v>0</v>
      </c>
      <c r="V123" s="107">
        <f t="shared" si="29"/>
        <v>0</v>
      </c>
      <c r="W123" s="107">
        <f t="shared" si="29"/>
        <v>0</v>
      </c>
      <c r="X123" s="107">
        <f t="shared" si="29"/>
        <v>0</v>
      </c>
      <c r="Y123" s="107">
        <f t="shared" si="29"/>
        <v>0</v>
      </c>
      <c r="Z123" s="107">
        <f t="shared" si="29"/>
        <v>0</v>
      </c>
      <c r="AA123" s="107">
        <f t="shared" si="29"/>
        <v>0</v>
      </c>
      <c r="AB123" s="107">
        <f t="shared" si="29"/>
        <v>0</v>
      </c>
      <c r="AC123" s="107">
        <f t="shared" si="26"/>
        <v>0</v>
      </c>
    </row>
    <row r="124" spans="1:29">
      <c r="A124" s="360"/>
      <c r="B124" s="76" t="s">
        <v>117</v>
      </c>
      <c r="C124" s="110">
        <f t="shared" si="25"/>
        <v>43812447.001424991</v>
      </c>
      <c r="D124" s="110">
        <f t="shared" ref="D124:AB124" si="34">SUM(D119:D123)</f>
        <v>1923205.7074</v>
      </c>
      <c r="E124" s="110">
        <f t="shared" si="34"/>
        <v>-21407.946824999759</v>
      </c>
      <c r="F124" s="110">
        <f t="shared" si="34"/>
        <v>41210284.505649999</v>
      </c>
      <c r="G124" s="110">
        <f t="shared" si="34"/>
        <v>102198.5578</v>
      </c>
      <c r="H124" s="110">
        <f t="shared" si="34"/>
        <v>-6333798.5065749995</v>
      </c>
      <c r="I124" s="110">
        <f t="shared" si="34"/>
        <v>-6369157.46</v>
      </c>
      <c r="J124" s="110">
        <f t="shared" si="34"/>
        <v>33941.337375000003</v>
      </c>
      <c r="K124" s="110">
        <f t="shared" si="34"/>
        <v>1417.6160499999824</v>
      </c>
      <c r="L124" s="110">
        <f t="shared" si="34"/>
        <v>3407595.5395749994</v>
      </c>
      <c r="M124" s="110">
        <f t="shared" si="34"/>
        <v>538777.42907499999</v>
      </c>
      <c r="N124" s="110">
        <f t="shared" si="34"/>
        <v>379990.04979999998</v>
      </c>
      <c r="O124" s="110">
        <f t="shared" si="34"/>
        <v>2442027.6625499995</v>
      </c>
      <c r="P124" s="110">
        <f t="shared" si="34"/>
        <v>46800.398150000001</v>
      </c>
      <c r="Q124" s="110">
        <f t="shared" si="34"/>
        <v>-471972.8814000003</v>
      </c>
      <c r="R124" s="110">
        <f t="shared" si="34"/>
        <v>-403249.11237500038</v>
      </c>
      <c r="S124" s="110">
        <f t="shared" si="34"/>
        <v>-68723.769025000016</v>
      </c>
      <c r="T124" s="110">
        <f t="shared" si="34"/>
        <v>22891.48</v>
      </c>
      <c r="U124" s="110">
        <f t="shared" si="34"/>
        <v>4098540.5836</v>
      </c>
      <c r="V124" s="110">
        <f t="shared" si="34"/>
        <v>2817401.83</v>
      </c>
      <c r="W124" s="110">
        <f t="shared" si="34"/>
        <v>40544.0962</v>
      </c>
      <c r="X124" s="110">
        <f t="shared" si="34"/>
        <v>1074738.393075</v>
      </c>
      <c r="Y124" s="110">
        <f t="shared" si="34"/>
        <v>64623.184325000002</v>
      </c>
      <c r="Z124" s="110">
        <f t="shared" si="34"/>
        <v>101233.05</v>
      </c>
      <c r="AA124" s="110">
        <f t="shared" si="34"/>
        <v>0.03</v>
      </c>
      <c r="AB124" s="110">
        <f t="shared" si="34"/>
        <v>247.64</v>
      </c>
      <c r="AC124" s="107">
        <f t="shared" si="26"/>
        <v>0</v>
      </c>
    </row>
    <row r="125" spans="1:29" ht="13.5" customHeight="1">
      <c r="A125" s="361" t="s">
        <v>124</v>
      </c>
      <c r="B125" s="75" t="s">
        <v>125</v>
      </c>
      <c r="C125" s="107">
        <f t="shared" ref="C125:AC134" si="35">C21+C73</f>
        <v>6611898.9100000011</v>
      </c>
      <c r="D125" s="107">
        <f t="shared" si="35"/>
        <v>0</v>
      </c>
      <c r="E125" s="107">
        <f t="shared" si="35"/>
        <v>812615.66</v>
      </c>
      <c r="F125" s="107">
        <f t="shared" si="35"/>
        <v>3526837.29</v>
      </c>
      <c r="G125" s="107">
        <f t="shared" si="35"/>
        <v>92560.81</v>
      </c>
      <c r="H125" s="107">
        <f t="shared" si="35"/>
        <v>148991.86000000002</v>
      </c>
      <c r="I125" s="107">
        <f t="shared" si="35"/>
        <v>81014.100000000006</v>
      </c>
      <c r="J125" s="107">
        <f t="shared" si="35"/>
        <v>27301</v>
      </c>
      <c r="K125" s="107">
        <f t="shared" si="35"/>
        <v>40676.76</v>
      </c>
      <c r="L125" s="107">
        <f t="shared" si="35"/>
        <v>109482.61</v>
      </c>
      <c r="M125" s="107">
        <f t="shared" si="35"/>
        <v>21891</v>
      </c>
      <c r="N125" s="107">
        <f t="shared" si="35"/>
        <v>14490.5</v>
      </c>
      <c r="O125" s="107">
        <f t="shared" si="35"/>
        <v>43984.11</v>
      </c>
      <c r="P125" s="107">
        <f t="shared" si="35"/>
        <v>29117</v>
      </c>
      <c r="Q125" s="107">
        <f t="shared" si="35"/>
        <v>29408.5</v>
      </c>
      <c r="R125" s="107">
        <f t="shared" si="35"/>
        <v>8739.5</v>
      </c>
      <c r="S125" s="107">
        <f t="shared" si="35"/>
        <v>20669</v>
      </c>
      <c r="T125" s="107">
        <f t="shared" si="35"/>
        <v>69461.83</v>
      </c>
      <c r="U125" s="107">
        <f t="shared" si="35"/>
        <v>1984562.99</v>
      </c>
      <c r="V125" s="107">
        <f t="shared" si="35"/>
        <v>969573.22</v>
      </c>
      <c r="W125" s="107">
        <f t="shared" si="35"/>
        <v>159224.39000000001</v>
      </c>
      <c r="X125" s="107">
        <f t="shared" si="35"/>
        <v>455549.22</v>
      </c>
      <c r="Y125" s="107">
        <f t="shared" si="35"/>
        <v>205449.60000000001</v>
      </c>
      <c r="Z125" s="107">
        <f t="shared" si="35"/>
        <v>163293</v>
      </c>
      <c r="AA125" s="107">
        <f t="shared" si="35"/>
        <v>31473.56</v>
      </c>
      <c r="AB125" s="107">
        <f t="shared" si="35"/>
        <v>123155.3</v>
      </c>
      <c r="AC125" s="107">
        <f t="shared" si="35"/>
        <v>51604.71</v>
      </c>
    </row>
    <row r="126" spans="1:29">
      <c r="A126" s="362"/>
      <c r="B126" s="75" t="s">
        <v>126</v>
      </c>
      <c r="C126" s="107">
        <f t="shared" si="35"/>
        <v>3707005.9600000004</v>
      </c>
      <c r="D126" s="107">
        <f t="shared" ref="D126:D154" si="36">D22+D74</f>
        <v>0</v>
      </c>
      <c r="E126" s="107">
        <f t="shared" si="35"/>
        <v>717273.11</v>
      </c>
      <c r="F126" s="107">
        <f t="shared" si="35"/>
        <v>551883.55000000005</v>
      </c>
      <c r="G126" s="107">
        <f t="shared" si="35"/>
        <v>57197.72</v>
      </c>
      <c r="H126" s="107">
        <f t="shared" si="35"/>
        <v>82639.59</v>
      </c>
      <c r="I126" s="107">
        <f t="shared" si="35"/>
        <v>24735.78</v>
      </c>
      <c r="J126" s="107">
        <f t="shared" si="35"/>
        <v>15670.55</v>
      </c>
      <c r="K126" s="107">
        <f t="shared" si="35"/>
        <v>42233.26</v>
      </c>
      <c r="L126" s="107">
        <f t="shared" si="35"/>
        <v>109003.93999999999</v>
      </c>
      <c r="M126" s="107">
        <f t="shared" si="35"/>
        <v>32814.61</v>
      </c>
      <c r="N126" s="107">
        <f t="shared" si="35"/>
        <v>23685.82</v>
      </c>
      <c r="O126" s="107">
        <f t="shared" si="35"/>
        <v>14503.5</v>
      </c>
      <c r="P126" s="107">
        <f t="shared" si="35"/>
        <v>38000.009999999995</v>
      </c>
      <c r="Q126" s="107">
        <f t="shared" si="35"/>
        <v>39509.360000000001</v>
      </c>
      <c r="R126" s="107">
        <f t="shared" si="35"/>
        <v>20533.5</v>
      </c>
      <c r="S126" s="107">
        <f t="shared" si="35"/>
        <v>18975.86</v>
      </c>
      <c r="T126" s="107">
        <f t="shared" si="35"/>
        <v>13002.400000000001</v>
      </c>
      <c r="U126" s="107">
        <f t="shared" si="35"/>
        <v>2206696.41</v>
      </c>
      <c r="V126" s="107">
        <f t="shared" si="35"/>
        <v>979136.49</v>
      </c>
      <c r="W126" s="107">
        <f t="shared" si="35"/>
        <v>287022.45</v>
      </c>
      <c r="X126" s="107">
        <f t="shared" si="35"/>
        <v>343761.21</v>
      </c>
      <c r="Y126" s="107">
        <f t="shared" si="35"/>
        <v>197486.99</v>
      </c>
      <c r="Z126" s="107">
        <f t="shared" si="35"/>
        <v>317843.83999999997</v>
      </c>
      <c r="AA126" s="107">
        <f t="shared" si="35"/>
        <v>81445.429999999993</v>
      </c>
      <c r="AB126" s="107">
        <f t="shared" si="35"/>
        <v>155787.18</v>
      </c>
      <c r="AC126" s="107">
        <f t="shared" si="35"/>
        <v>10391.169999999998</v>
      </c>
    </row>
    <row r="127" spans="1:29">
      <c r="A127" s="362"/>
      <c r="B127" s="75" t="s">
        <v>127</v>
      </c>
      <c r="C127" s="107">
        <f t="shared" si="35"/>
        <v>759862.62</v>
      </c>
      <c r="D127" s="107">
        <f t="shared" si="36"/>
        <v>0</v>
      </c>
      <c r="E127" s="107">
        <f t="shared" si="35"/>
        <v>253868.94999999998</v>
      </c>
      <c r="F127" s="107">
        <f t="shared" si="35"/>
        <v>410046.08</v>
      </c>
      <c r="G127" s="107">
        <f t="shared" si="35"/>
        <v>19271.21</v>
      </c>
      <c r="H127" s="107">
        <f t="shared" si="35"/>
        <v>16182.15</v>
      </c>
      <c r="I127" s="107">
        <f t="shared" si="35"/>
        <v>3191.4</v>
      </c>
      <c r="J127" s="107">
        <f t="shared" si="35"/>
        <v>5115.92</v>
      </c>
      <c r="K127" s="107">
        <f t="shared" si="35"/>
        <v>7874.83</v>
      </c>
      <c r="L127" s="107">
        <f t="shared" si="35"/>
        <v>20000.480000000003</v>
      </c>
      <c r="M127" s="107">
        <f t="shared" si="35"/>
        <v>4528.42</v>
      </c>
      <c r="N127" s="107">
        <f t="shared" si="35"/>
        <v>6380.42</v>
      </c>
      <c r="O127" s="107">
        <f t="shared" si="35"/>
        <v>5487.72</v>
      </c>
      <c r="P127" s="107">
        <f t="shared" si="35"/>
        <v>3603.92</v>
      </c>
      <c r="Q127" s="107">
        <f t="shared" si="35"/>
        <v>10658.84</v>
      </c>
      <c r="R127" s="107">
        <f t="shared" si="35"/>
        <v>5162.92</v>
      </c>
      <c r="S127" s="107">
        <f t="shared" si="35"/>
        <v>5495.92</v>
      </c>
      <c r="T127" s="107">
        <f t="shared" si="35"/>
        <v>31305.949999999997</v>
      </c>
      <c r="U127" s="107">
        <f t="shared" si="35"/>
        <v>49106.119999999988</v>
      </c>
      <c r="V127" s="107">
        <f t="shared" si="35"/>
        <v>17368.36</v>
      </c>
      <c r="W127" s="107">
        <f t="shared" si="35"/>
        <v>7093.74</v>
      </c>
      <c r="X127" s="107">
        <f t="shared" si="35"/>
        <v>6082.8499999999995</v>
      </c>
      <c r="Y127" s="107">
        <f t="shared" si="35"/>
        <v>4968.3099999999995</v>
      </c>
      <c r="Z127" s="107">
        <f t="shared" si="35"/>
        <v>12959.84</v>
      </c>
      <c r="AA127" s="107">
        <f t="shared" si="35"/>
        <v>633.02</v>
      </c>
      <c r="AB127" s="107">
        <f t="shared" si="35"/>
        <v>4044.86</v>
      </c>
      <c r="AC127" s="107">
        <f t="shared" si="35"/>
        <v>18506.96</v>
      </c>
    </row>
    <row r="128" spans="1:29">
      <c r="A128" s="362"/>
      <c r="B128" s="75" t="s">
        <v>128</v>
      </c>
      <c r="C128" s="107">
        <f t="shared" si="35"/>
        <v>384817.85999999993</v>
      </c>
      <c r="D128" s="107">
        <f t="shared" si="36"/>
        <v>0</v>
      </c>
      <c r="E128" s="107">
        <f t="shared" si="35"/>
        <v>151778.17000000001</v>
      </c>
      <c r="F128" s="107">
        <f t="shared" si="35"/>
        <v>212140.84</v>
      </c>
      <c r="G128" s="107">
        <f t="shared" si="35"/>
        <v>2383.4899999999998</v>
      </c>
      <c r="H128" s="107">
        <f t="shared" si="35"/>
        <v>1464.1</v>
      </c>
      <c r="I128" s="107">
        <f t="shared" si="35"/>
        <v>412.62</v>
      </c>
      <c r="J128" s="107">
        <f t="shared" si="35"/>
        <v>312.14999999999998</v>
      </c>
      <c r="K128" s="107">
        <f t="shared" si="35"/>
        <v>739.33</v>
      </c>
      <c r="L128" s="107">
        <f t="shared" si="35"/>
        <v>3527.66</v>
      </c>
      <c r="M128" s="107">
        <f t="shared" si="35"/>
        <v>370.15</v>
      </c>
      <c r="N128" s="107">
        <f t="shared" si="35"/>
        <v>1188.1500000000001</v>
      </c>
      <c r="O128" s="107">
        <f t="shared" si="35"/>
        <v>926.12000000000012</v>
      </c>
      <c r="P128" s="107">
        <f t="shared" si="35"/>
        <v>1043.24</v>
      </c>
      <c r="Q128" s="107">
        <f t="shared" si="35"/>
        <v>99.860000000000014</v>
      </c>
      <c r="R128" s="107">
        <f t="shared" si="35"/>
        <v>37.71</v>
      </c>
      <c r="S128" s="107">
        <f t="shared" si="35"/>
        <v>62.150000000000006</v>
      </c>
      <c r="T128" s="107">
        <f t="shared" si="35"/>
        <v>62.230000000000004</v>
      </c>
      <c r="U128" s="107">
        <f t="shared" si="35"/>
        <v>15807.23</v>
      </c>
      <c r="V128" s="107">
        <f t="shared" si="35"/>
        <v>11266.99</v>
      </c>
      <c r="W128" s="107">
        <f t="shared" si="35"/>
        <v>1262.1400000000001</v>
      </c>
      <c r="X128" s="107">
        <f t="shared" si="35"/>
        <v>1786.74</v>
      </c>
      <c r="Y128" s="107">
        <f t="shared" si="35"/>
        <v>1240.49</v>
      </c>
      <c r="Z128" s="107">
        <f t="shared" si="35"/>
        <v>0</v>
      </c>
      <c r="AA128" s="107">
        <f t="shared" si="35"/>
        <v>250.87</v>
      </c>
      <c r="AB128" s="107">
        <f t="shared" si="35"/>
        <v>2718.45</v>
      </c>
      <c r="AC128" s="107">
        <f t="shared" si="35"/>
        <v>2898.06</v>
      </c>
    </row>
    <row r="129" spans="1:29">
      <c r="A129" s="362"/>
      <c r="B129" s="75" t="s">
        <v>129</v>
      </c>
      <c r="C129" s="107">
        <f t="shared" si="35"/>
        <v>1227240.01</v>
      </c>
      <c r="D129" s="107">
        <f t="shared" si="36"/>
        <v>0</v>
      </c>
      <c r="E129" s="107">
        <f t="shared" si="35"/>
        <v>405432.6</v>
      </c>
      <c r="F129" s="107">
        <f t="shared" si="35"/>
        <v>816752.41</v>
      </c>
      <c r="G129" s="107">
        <f t="shared" si="35"/>
        <v>367</v>
      </c>
      <c r="H129" s="107">
        <f t="shared" si="35"/>
        <v>0</v>
      </c>
      <c r="I129" s="107">
        <f t="shared" si="35"/>
        <v>0</v>
      </c>
      <c r="J129" s="107">
        <f t="shared" si="35"/>
        <v>0</v>
      </c>
      <c r="K129" s="107">
        <f t="shared" si="35"/>
        <v>0</v>
      </c>
      <c r="L129" s="107">
        <f t="shared" si="35"/>
        <v>0</v>
      </c>
      <c r="M129" s="107">
        <f t="shared" si="35"/>
        <v>0</v>
      </c>
      <c r="N129" s="107">
        <f t="shared" si="35"/>
        <v>0</v>
      </c>
      <c r="O129" s="107">
        <f t="shared" si="35"/>
        <v>0</v>
      </c>
      <c r="P129" s="107">
        <f t="shared" si="35"/>
        <v>0</v>
      </c>
      <c r="Q129" s="107">
        <f t="shared" si="35"/>
        <v>0</v>
      </c>
      <c r="R129" s="107">
        <f t="shared" si="35"/>
        <v>0</v>
      </c>
      <c r="S129" s="107">
        <f t="shared" si="35"/>
        <v>0</v>
      </c>
      <c r="T129" s="107">
        <f t="shared" si="35"/>
        <v>0</v>
      </c>
      <c r="U129" s="107">
        <f t="shared" si="35"/>
        <v>5055</v>
      </c>
      <c r="V129" s="107">
        <f t="shared" si="35"/>
        <v>0</v>
      </c>
      <c r="W129" s="107">
        <f t="shared" si="35"/>
        <v>0</v>
      </c>
      <c r="X129" s="107">
        <f t="shared" si="35"/>
        <v>5055</v>
      </c>
      <c r="Y129" s="107">
        <f t="shared" si="35"/>
        <v>0</v>
      </c>
      <c r="Z129" s="107">
        <f t="shared" si="35"/>
        <v>0</v>
      </c>
      <c r="AA129" s="107">
        <f t="shared" si="35"/>
        <v>0</v>
      </c>
      <c r="AB129" s="107">
        <f t="shared" si="35"/>
        <v>0</v>
      </c>
      <c r="AC129" s="107">
        <f t="shared" si="35"/>
        <v>0</v>
      </c>
    </row>
    <row r="130" spans="1:29">
      <c r="A130" s="362"/>
      <c r="B130" s="75" t="s">
        <v>130</v>
      </c>
      <c r="C130" s="107">
        <f t="shared" si="35"/>
        <v>887080.40999999992</v>
      </c>
      <c r="D130" s="107">
        <f t="shared" si="36"/>
        <v>0</v>
      </c>
      <c r="E130" s="107">
        <f t="shared" si="35"/>
        <v>141509.43</v>
      </c>
      <c r="F130" s="107">
        <f t="shared" si="35"/>
        <v>576650.19999999995</v>
      </c>
      <c r="G130" s="107">
        <f t="shared" si="35"/>
        <v>0</v>
      </c>
      <c r="H130" s="107">
        <f t="shared" si="35"/>
        <v>102201.29999999999</v>
      </c>
      <c r="I130" s="107">
        <f t="shared" si="35"/>
        <v>0</v>
      </c>
      <c r="J130" s="107">
        <f t="shared" si="35"/>
        <v>0</v>
      </c>
      <c r="K130" s="107">
        <f t="shared" si="35"/>
        <v>102201.29999999999</v>
      </c>
      <c r="L130" s="107">
        <f t="shared" si="35"/>
        <v>0</v>
      </c>
      <c r="M130" s="107">
        <f t="shared" si="35"/>
        <v>0</v>
      </c>
      <c r="N130" s="107">
        <f t="shared" si="35"/>
        <v>0</v>
      </c>
      <c r="O130" s="107">
        <f t="shared" si="35"/>
        <v>0</v>
      </c>
      <c r="P130" s="107">
        <f t="shared" si="35"/>
        <v>0</v>
      </c>
      <c r="Q130" s="107">
        <f t="shared" si="35"/>
        <v>23119.480000000003</v>
      </c>
      <c r="R130" s="107">
        <f t="shared" si="35"/>
        <v>23119.480000000003</v>
      </c>
      <c r="S130" s="107">
        <f t="shared" si="35"/>
        <v>0</v>
      </c>
      <c r="T130" s="107">
        <f t="shared" si="35"/>
        <v>0</v>
      </c>
      <c r="U130" s="107">
        <f t="shared" si="35"/>
        <v>43600</v>
      </c>
      <c r="V130" s="107">
        <f t="shared" si="35"/>
        <v>23600</v>
      </c>
      <c r="W130" s="107">
        <f t="shared" si="35"/>
        <v>0</v>
      </c>
      <c r="X130" s="107">
        <f t="shared" si="35"/>
        <v>20000</v>
      </c>
      <c r="Y130" s="107">
        <f t="shared" si="35"/>
        <v>0</v>
      </c>
      <c r="Z130" s="107">
        <f t="shared" si="35"/>
        <v>0</v>
      </c>
      <c r="AA130" s="107">
        <f t="shared" si="35"/>
        <v>0</v>
      </c>
      <c r="AB130" s="107">
        <f t="shared" si="35"/>
        <v>0</v>
      </c>
      <c r="AC130" s="107">
        <f t="shared" si="35"/>
        <v>0</v>
      </c>
    </row>
    <row r="131" spans="1:29">
      <c r="A131" s="362"/>
      <c r="B131" s="75" t="s">
        <v>131</v>
      </c>
      <c r="C131" s="107">
        <f t="shared" si="35"/>
        <v>316042.88</v>
      </c>
      <c r="D131" s="107">
        <f t="shared" si="36"/>
        <v>0</v>
      </c>
      <c r="E131" s="107">
        <f t="shared" si="35"/>
        <v>77928.72</v>
      </c>
      <c r="F131" s="107">
        <f t="shared" si="35"/>
        <v>167693.13</v>
      </c>
      <c r="G131" s="107">
        <f t="shared" si="35"/>
        <v>0</v>
      </c>
      <c r="H131" s="107">
        <f t="shared" si="35"/>
        <v>0</v>
      </c>
      <c r="I131" s="107">
        <f t="shared" si="35"/>
        <v>0</v>
      </c>
      <c r="J131" s="107">
        <f t="shared" si="35"/>
        <v>0</v>
      </c>
      <c r="K131" s="107">
        <f t="shared" si="35"/>
        <v>0</v>
      </c>
      <c r="L131" s="107">
        <f t="shared" si="35"/>
        <v>5283.02</v>
      </c>
      <c r="M131" s="107">
        <f t="shared" si="35"/>
        <v>0</v>
      </c>
      <c r="N131" s="107">
        <f t="shared" si="35"/>
        <v>0</v>
      </c>
      <c r="O131" s="107">
        <f t="shared" si="35"/>
        <v>0</v>
      </c>
      <c r="P131" s="107">
        <f t="shared" si="35"/>
        <v>5283.02</v>
      </c>
      <c r="Q131" s="107">
        <f t="shared" si="35"/>
        <v>0</v>
      </c>
      <c r="R131" s="107">
        <f t="shared" si="35"/>
        <v>0</v>
      </c>
      <c r="S131" s="107">
        <f t="shared" si="35"/>
        <v>0</v>
      </c>
      <c r="T131" s="107">
        <f t="shared" si="35"/>
        <v>0</v>
      </c>
      <c r="U131" s="107">
        <f t="shared" si="35"/>
        <v>65138.009999999995</v>
      </c>
      <c r="V131" s="107">
        <f t="shared" si="35"/>
        <v>39082.81</v>
      </c>
      <c r="W131" s="107">
        <f t="shared" si="35"/>
        <v>0</v>
      </c>
      <c r="X131" s="107">
        <f t="shared" si="35"/>
        <v>23449.68</v>
      </c>
      <c r="Y131" s="107">
        <f t="shared" si="35"/>
        <v>2605.52</v>
      </c>
      <c r="Z131" s="107">
        <f t="shared" si="35"/>
        <v>0</v>
      </c>
      <c r="AA131" s="107">
        <f t="shared" si="35"/>
        <v>0</v>
      </c>
      <c r="AB131" s="107">
        <f t="shared" si="35"/>
        <v>-10603.09</v>
      </c>
      <c r="AC131" s="107">
        <f t="shared" si="35"/>
        <v>16601.939999999999</v>
      </c>
    </row>
    <row r="132" spans="1:29">
      <c r="A132" s="362"/>
      <c r="B132" s="75" t="s">
        <v>132</v>
      </c>
      <c r="C132" s="107">
        <f t="shared" si="35"/>
        <v>324053.18</v>
      </c>
      <c r="D132" s="107">
        <f t="shared" si="36"/>
        <v>0</v>
      </c>
      <c r="E132" s="107">
        <f t="shared" si="35"/>
        <v>101933.56</v>
      </c>
      <c r="F132" s="107">
        <f t="shared" si="35"/>
        <v>127162.98999999999</v>
      </c>
      <c r="G132" s="107">
        <f t="shared" si="35"/>
        <v>725.74</v>
      </c>
      <c r="H132" s="107">
        <f t="shared" si="35"/>
        <v>533.59</v>
      </c>
      <c r="I132" s="107">
        <f t="shared" si="35"/>
        <v>413.59000000000003</v>
      </c>
      <c r="J132" s="107">
        <f t="shared" si="35"/>
        <v>120</v>
      </c>
      <c r="K132" s="107">
        <f t="shared" si="35"/>
        <v>0</v>
      </c>
      <c r="L132" s="107">
        <f t="shared" si="35"/>
        <v>2280</v>
      </c>
      <c r="M132" s="107">
        <f t="shared" si="35"/>
        <v>780</v>
      </c>
      <c r="N132" s="107">
        <f t="shared" si="35"/>
        <v>900</v>
      </c>
      <c r="O132" s="107">
        <f t="shared" si="35"/>
        <v>360</v>
      </c>
      <c r="P132" s="107">
        <f t="shared" si="35"/>
        <v>240</v>
      </c>
      <c r="Q132" s="107">
        <f t="shared" si="35"/>
        <v>248.16</v>
      </c>
      <c r="R132" s="107">
        <f t="shared" si="35"/>
        <v>188.16</v>
      </c>
      <c r="S132" s="107">
        <f t="shared" si="35"/>
        <v>60</v>
      </c>
      <c r="T132" s="107">
        <f t="shared" si="35"/>
        <v>5966.84</v>
      </c>
      <c r="U132" s="107">
        <f t="shared" si="35"/>
        <v>91894.880000000019</v>
      </c>
      <c r="V132" s="107">
        <f t="shared" si="35"/>
        <v>65155.8</v>
      </c>
      <c r="W132" s="107">
        <f t="shared" si="35"/>
        <v>7474.47</v>
      </c>
      <c r="X132" s="107">
        <f t="shared" si="35"/>
        <v>4810.97</v>
      </c>
      <c r="Y132" s="107">
        <f t="shared" si="35"/>
        <v>3848.4300000000003</v>
      </c>
      <c r="Z132" s="107">
        <f t="shared" si="35"/>
        <v>7097.49</v>
      </c>
      <c r="AA132" s="107">
        <f t="shared" si="35"/>
        <v>3507.7200000000003</v>
      </c>
      <c r="AB132" s="107">
        <f t="shared" si="35"/>
        <v>13257.97</v>
      </c>
      <c r="AC132" s="107">
        <f t="shared" si="35"/>
        <v>0</v>
      </c>
    </row>
    <row r="133" spans="1:29">
      <c r="A133" s="362"/>
      <c r="B133" s="75" t="s">
        <v>133</v>
      </c>
      <c r="C133" s="107">
        <f t="shared" si="35"/>
        <v>54528.520000000004</v>
      </c>
      <c r="D133" s="107">
        <f t="shared" si="36"/>
        <v>0</v>
      </c>
      <c r="E133" s="107">
        <f t="shared" si="35"/>
        <v>5018.3500000000004</v>
      </c>
      <c r="F133" s="107">
        <f t="shared" si="35"/>
        <v>47230.520000000011</v>
      </c>
      <c r="G133" s="107">
        <f t="shared" si="35"/>
        <v>0</v>
      </c>
      <c r="H133" s="107">
        <f t="shared" si="35"/>
        <v>1683.9499999999998</v>
      </c>
      <c r="I133" s="107">
        <f t="shared" si="35"/>
        <v>887.15</v>
      </c>
      <c r="J133" s="107">
        <f t="shared" si="35"/>
        <v>0</v>
      </c>
      <c r="K133" s="107">
        <f t="shared" si="35"/>
        <v>796.8</v>
      </c>
      <c r="L133" s="107">
        <f t="shared" si="35"/>
        <v>0</v>
      </c>
      <c r="M133" s="107">
        <f t="shared" si="35"/>
        <v>0</v>
      </c>
      <c r="N133" s="107">
        <f t="shared" si="35"/>
        <v>0</v>
      </c>
      <c r="O133" s="107">
        <f t="shared" si="35"/>
        <v>0</v>
      </c>
      <c r="P133" s="107">
        <f t="shared" si="35"/>
        <v>0</v>
      </c>
      <c r="Q133" s="107">
        <f t="shared" si="35"/>
        <v>0</v>
      </c>
      <c r="R133" s="107">
        <f t="shared" si="35"/>
        <v>0</v>
      </c>
      <c r="S133" s="107">
        <f t="shared" si="35"/>
        <v>0</v>
      </c>
      <c r="T133" s="107">
        <f t="shared" si="35"/>
        <v>0</v>
      </c>
      <c r="U133" s="107">
        <f t="shared" si="35"/>
        <v>595.70000000000005</v>
      </c>
      <c r="V133" s="107">
        <f t="shared" si="35"/>
        <v>327.7</v>
      </c>
      <c r="W133" s="107">
        <f t="shared" si="35"/>
        <v>0</v>
      </c>
      <c r="X133" s="107">
        <f t="shared" si="35"/>
        <v>268</v>
      </c>
      <c r="Y133" s="107">
        <f t="shared" si="35"/>
        <v>0</v>
      </c>
      <c r="Z133" s="107">
        <f t="shared" si="35"/>
        <v>0</v>
      </c>
      <c r="AA133" s="107">
        <f t="shared" si="35"/>
        <v>0</v>
      </c>
      <c r="AB133" s="107">
        <f t="shared" si="35"/>
        <v>0</v>
      </c>
      <c r="AC133" s="107">
        <f t="shared" si="35"/>
        <v>158.4</v>
      </c>
    </row>
    <row r="134" spans="1:29">
      <c r="A134" s="362"/>
      <c r="B134" s="75" t="s">
        <v>134</v>
      </c>
      <c r="C134" s="107">
        <f t="shared" si="35"/>
        <v>76890.100000000006</v>
      </c>
      <c r="D134" s="107">
        <f t="shared" si="36"/>
        <v>0</v>
      </c>
      <c r="E134" s="107">
        <f t="shared" si="35"/>
        <v>24097.469999999998</v>
      </c>
      <c r="F134" s="107">
        <f t="shared" ref="F134:AC149" si="37">F30+F82</f>
        <v>8626.7999999999993</v>
      </c>
      <c r="G134" s="107">
        <f t="shared" si="37"/>
        <v>175.24</v>
      </c>
      <c r="H134" s="107">
        <f t="shared" si="37"/>
        <v>3079.63</v>
      </c>
      <c r="I134" s="107">
        <f t="shared" si="37"/>
        <v>1395.18</v>
      </c>
      <c r="J134" s="107">
        <f t="shared" si="37"/>
        <v>1684.45</v>
      </c>
      <c r="K134" s="107">
        <f t="shared" si="37"/>
        <v>0</v>
      </c>
      <c r="L134" s="107">
        <f t="shared" si="37"/>
        <v>1116.51</v>
      </c>
      <c r="M134" s="107">
        <f t="shared" si="37"/>
        <v>140.31</v>
      </c>
      <c r="N134" s="107">
        <f t="shared" si="37"/>
        <v>324.77999999999997</v>
      </c>
      <c r="O134" s="107">
        <f t="shared" si="37"/>
        <v>389.9</v>
      </c>
      <c r="P134" s="107">
        <f t="shared" si="37"/>
        <v>261.52</v>
      </c>
      <c r="Q134" s="107">
        <f t="shared" si="37"/>
        <v>1574.3</v>
      </c>
      <c r="R134" s="107">
        <f t="shared" si="37"/>
        <v>305.5</v>
      </c>
      <c r="S134" s="107">
        <f t="shared" si="37"/>
        <v>1268.8</v>
      </c>
      <c r="T134" s="107">
        <f t="shared" si="37"/>
        <v>807.8</v>
      </c>
      <c r="U134" s="107">
        <f t="shared" si="37"/>
        <v>38395.39</v>
      </c>
      <c r="V134" s="107">
        <f t="shared" si="37"/>
        <v>7368.26</v>
      </c>
      <c r="W134" s="107">
        <f t="shared" si="37"/>
        <v>3757.3900000000003</v>
      </c>
      <c r="X134" s="107">
        <f t="shared" si="37"/>
        <v>8143.39</v>
      </c>
      <c r="Y134" s="107">
        <f t="shared" si="37"/>
        <v>12101.24</v>
      </c>
      <c r="Z134" s="107">
        <f t="shared" si="37"/>
        <v>5948.91</v>
      </c>
      <c r="AA134" s="107">
        <f t="shared" si="37"/>
        <v>1076.2</v>
      </c>
      <c r="AB134" s="107">
        <f t="shared" si="37"/>
        <v>1340.94</v>
      </c>
      <c r="AC134" s="107">
        <f t="shared" si="37"/>
        <v>0</v>
      </c>
    </row>
    <row r="135" spans="1:29">
      <c r="A135" s="362"/>
      <c r="B135" s="75" t="s">
        <v>135</v>
      </c>
      <c r="C135" s="107">
        <f t="shared" ref="C135:Z146" si="38">C31+C83</f>
        <v>442325.07999999996</v>
      </c>
      <c r="D135" s="107">
        <f t="shared" si="36"/>
        <v>0</v>
      </c>
      <c r="E135" s="107">
        <f t="shared" si="38"/>
        <v>252981.55000000002</v>
      </c>
      <c r="F135" s="107">
        <f t="shared" si="38"/>
        <v>189343.52999999997</v>
      </c>
      <c r="G135" s="107">
        <f t="shared" si="38"/>
        <v>0</v>
      </c>
      <c r="H135" s="107">
        <f t="shared" si="38"/>
        <v>0</v>
      </c>
      <c r="I135" s="107">
        <f t="shared" si="38"/>
        <v>0</v>
      </c>
      <c r="J135" s="107">
        <f t="shared" si="38"/>
        <v>0</v>
      </c>
      <c r="K135" s="107">
        <f t="shared" si="38"/>
        <v>0</v>
      </c>
      <c r="L135" s="107">
        <f t="shared" si="38"/>
        <v>0</v>
      </c>
      <c r="M135" s="107">
        <f t="shared" si="38"/>
        <v>0</v>
      </c>
      <c r="N135" s="107">
        <f t="shared" si="38"/>
        <v>0</v>
      </c>
      <c r="O135" s="107">
        <f t="shared" si="38"/>
        <v>0</v>
      </c>
      <c r="P135" s="107">
        <f t="shared" si="38"/>
        <v>0</v>
      </c>
      <c r="Q135" s="107">
        <f t="shared" si="38"/>
        <v>0</v>
      </c>
      <c r="R135" s="107">
        <f t="shared" si="38"/>
        <v>0</v>
      </c>
      <c r="S135" s="107">
        <f t="shared" si="38"/>
        <v>0</v>
      </c>
      <c r="T135" s="107">
        <f t="shared" si="38"/>
        <v>23342.6</v>
      </c>
      <c r="U135" s="107">
        <f t="shared" si="38"/>
        <v>0</v>
      </c>
      <c r="V135" s="107">
        <f t="shared" si="38"/>
        <v>0</v>
      </c>
      <c r="W135" s="107">
        <f t="shared" si="38"/>
        <v>0</v>
      </c>
      <c r="X135" s="107">
        <f t="shared" si="38"/>
        <v>0</v>
      </c>
      <c r="Y135" s="107">
        <f t="shared" si="38"/>
        <v>0</v>
      </c>
      <c r="Z135" s="107">
        <f t="shared" si="38"/>
        <v>0</v>
      </c>
      <c r="AA135" s="107">
        <f t="shared" si="37"/>
        <v>0</v>
      </c>
      <c r="AB135" s="107">
        <f t="shared" si="37"/>
        <v>0</v>
      </c>
      <c r="AC135" s="107">
        <f t="shared" si="37"/>
        <v>0</v>
      </c>
    </row>
    <row r="136" spans="1:29">
      <c r="A136" s="362"/>
      <c r="B136" s="75" t="s">
        <v>136</v>
      </c>
      <c r="C136" s="107">
        <f t="shared" si="38"/>
        <v>1912901.16</v>
      </c>
      <c r="D136" s="107">
        <f t="shared" si="36"/>
        <v>0</v>
      </c>
      <c r="E136" s="107">
        <f t="shared" si="38"/>
        <v>0</v>
      </c>
      <c r="F136" s="107">
        <f t="shared" si="38"/>
        <v>1912901.16</v>
      </c>
      <c r="G136" s="107">
        <f t="shared" si="38"/>
        <v>0</v>
      </c>
      <c r="H136" s="107">
        <f t="shared" si="38"/>
        <v>0</v>
      </c>
      <c r="I136" s="107">
        <f t="shared" si="38"/>
        <v>0</v>
      </c>
      <c r="J136" s="107">
        <f t="shared" si="38"/>
        <v>0</v>
      </c>
      <c r="K136" s="107">
        <f t="shared" si="38"/>
        <v>0</v>
      </c>
      <c r="L136" s="107">
        <f t="shared" si="38"/>
        <v>0</v>
      </c>
      <c r="M136" s="107">
        <f t="shared" si="38"/>
        <v>0</v>
      </c>
      <c r="N136" s="107">
        <f t="shared" si="38"/>
        <v>0</v>
      </c>
      <c r="O136" s="107">
        <f t="shared" si="38"/>
        <v>0</v>
      </c>
      <c r="P136" s="107">
        <f t="shared" si="38"/>
        <v>0</v>
      </c>
      <c r="Q136" s="107">
        <f t="shared" si="38"/>
        <v>0</v>
      </c>
      <c r="R136" s="107">
        <f t="shared" si="38"/>
        <v>0</v>
      </c>
      <c r="S136" s="107">
        <f t="shared" si="38"/>
        <v>0</v>
      </c>
      <c r="T136" s="107">
        <f t="shared" si="38"/>
        <v>0</v>
      </c>
      <c r="U136" s="107">
        <f t="shared" si="38"/>
        <v>0</v>
      </c>
      <c r="V136" s="107">
        <f t="shared" si="38"/>
        <v>0</v>
      </c>
      <c r="W136" s="107">
        <f t="shared" si="38"/>
        <v>0</v>
      </c>
      <c r="X136" s="107">
        <f t="shared" si="38"/>
        <v>0</v>
      </c>
      <c r="Y136" s="107">
        <f t="shared" si="38"/>
        <v>0</v>
      </c>
      <c r="Z136" s="107">
        <f t="shared" si="38"/>
        <v>0</v>
      </c>
      <c r="AA136" s="107">
        <f t="shared" si="37"/>
        <v>0</v>
      </c>
      <c r="AB136" s="107">
        <f t="shared" si="37"/>
        <v>0</v>
      </c>
      <c r="AC136" s="107">
        <f t="shared" si="37"/>
        <v>0</v>
      </c>
    </row>
    <row r="137" spans="1:29">
      <c r="A137" s="362"/>
      <c r="B137" s="75" t="s">
        <v>137</v>
      </c>
      <c r="C137" s="107">
        <f t="shared" si="38"/>
        <v>326.2</v>
      </c>
      <c r="D137" s="107">
        <f t="shared" si="36"/>
        <v>0</v>
      </c>
      <c r="E137" s="107">
        <f t="shared" si="38"/>
        <v>326.2</v>
      </c>
      <c r="F137" s="107">
        <f t="shared" si="38"/>
        <v>0</v>
      </c>
      <c r="G137" s="107">
        <f t="shared" si="38"/>
        <v>0</v>
      </c>
      <c r="H137" s="107">
        <f t="shared" si="38"/>
        <v>0</v>
      </c>
      <c r="I137" s="107">
        <f t="shared" si="38"/>
        <v>0</v>
      </c>
      <c r="J137" s="107">
        <f t="shared" si="38"/>
        <v>0</v>
      </c>
      <c r="K137" s="107">
        <f t="shared" si="38"/>
        <v>0</v>
      </c>
      <c r="L137" s="107">
        <f t="shared" si="38"/>
        <v>0</v>
      </c>
      <c r="M137" s="107">
        <f t="shared" si="38"/>
        <v>0</v>
      </c>
      <c r="N137" s="107">
        <f t="shared" si="38"/>
        <v>0</v>
      </c>
      <c r="O137" s="107">
        <f t="shared" si="38"/>
        <v>0</v>
      </c>
      <c r="P137" s="107">
        <f t="shared" si="38"/>
        <v>0</v>
      </c>
      <c r="Q137" s="107">
        <f t="shared" si="38"/>
        <v>0</v>
      </c>
      <c r="R137" s="107">
        <f t="shared" si="38"/>
        <v>0</v>
      </c>
      <c r="S137" s="107">
        <f t="shared" si="38"/>
        <v>0</v>
      </c>
      <c r="T137" s="107">
        <f t="shared" si="38"/>
        <v>0</v>
      </c>
      <c r="U137" s="107">
        <f t="shared" si="38"/>
        <v>0</v>
      </c>
      <c r="V137" s="107">
        <f t="shared" si="38"/>
        <v>0</v>
      </c>
      <c r="W137" s="107">
        <f t="shared" si="38"/>
        <v>0</v>
      </c>
      <c r="X137" s="107">
        <f t="shared" si="38"/>
        <v>0</v>
      </c>
      <c r="Y137" s="107">
        <f t="shared" si="38"/>
        <v>0</v>
      </c>
      <c r="Z137" s="107">
        <f t="shared" si="38"/>
        <v>0</v>
      </c>
      <c r="AA137" s="107">
        <f t="shared" si="37"/>
        <v>0</v>
      </c>
      <c r="AB137" s="107">
        <f t="shared" si="37"/>
        <v>0</v>
      </c>
      <c r="AC137" s="107">
        <f t="shared" si="37"/>
        <v>326.2</v>
      </c>
    </row>
    <row r="138" spans="1:29">
      <c r="A138" s="363"/>
      <c r="B138" s="76" t="s">
        <v>117</v>
      </c>
      <c r="C138" s="110">
        <f t="shared" si="38"/>
        <v>16704972.889999999</v>
      </c>
      <c r="D138" s="110">
        <f t="shared" ref="D138:U138" si="39">SUM(D125:D137)</f>
        <v>0</v>
      </c>
      <c r="E138" s="110">
        <f t="shared" si="39"/>
        <v>2944763.7700000005</v>
      </c>
      <c r="F138" s="110">
        <f t="shared" si="39"/>
        <v>8547268.5</v>
      </c>
      <c r="G138" s="110">
        <f t="shared" si="39"/>
        <v>172681.20999999996</v>
      </c>
      <c r="H138" s="110">
        <f t="shared" si="39"/>
        <v>356776.17000000004</v>
      </c>
      <c r="I138" s="110">
        <f t="shared" si="39"/>
        <v>112049.81999999998</v>
      </c>
      <c r="J138" s="110">
        <f t="shared" si="39"/>
        <v>50204.07</v>
      </c>
      <c r="K138" s="110">
        <f t="shared" si="39"/>
        <v>194522.27999999997</v>
      </c>
      <c r="L138" s="110">
        <f t="shared" si="39"/>
        <v>250694.22</v>
      </c>
      <c r="M138" s="110">
        <f t="shared" si="39"/>
        <v>60524.49</v>
      </c>
      <c r="N138" s="110">
        <f t="shared" si="39"/>
        <v>46969.67</v>
      </c>
      <c r="O138" s="110">
        <f t="shared" si="39"/>
        <v>65651.350000000006</v>
      </c>
      <c r="P138" s="110">
        <f t="shared" si="39"/>
        <v>77548.710000000006</v>
      </c>
      <c r="Q138" s="110">
        <f t="shared" si="39"/>
        <v>104618.50000000001</v>
      </c>
      <c r="R138" s="110">
        <f t="shared" si="39"/>
        <v>58086.770000000004</v>
      </c>
      <c r="S138" s="110">
        <f t="shared" si="39"/>
        <v>46531.73</v>
      </c>
      <c r="T138" s="110">
        <f t="shared" si="39"/>
        <v>143949.65</v>
      </c>
      <c r="U138" s="110">
        <f t="shared" si="39"/>
        <v>4500851.7300000004</v>
      </c>
      <c r="V138" s="110">
        <f t="shared" ref="V138:AB138" si="40">SUM(V125:V137)</f>
        <v>2112879.63</v>
      </c>
      <c r="W138" s="110">
        <f t="shared" si="40"/>
        <v>465834.58</v>
      </c>
      <c r="X138" s="110">
        <f t="shared" si="40"/>
        <v>868907.05999999994</v>
      </c>
      <c r="Y138" s="110">
        <f t="shared" si="40"/>
        <v>427700.57999999996</v>
      </c>
      <c r="Z138" s="110">
        <f t="shared" si="40"/>
        <v>507143.07999999996</v>
      </c>
      <c r="AA138" s="110">
        <f t="shared" si="40"/>
        <v>118386.79999999999</v>
      </c>
      <c r="AB138" s="110">
        <f t="shared" si="40"/>
        <v>289701.60999999993</v>
      </c>
      <c r="AC138" s="107">
        <f t="shared" si="37"/>
        <v>100487.43999999999</v>
      </c>
    </row>
    <row r="139" spans="1:29" ht="13.5" customHeight="1">
      <c r="A139" s="361" t="s">
        <v>138</v>
      </c>
      <c r="B139" s="75" t="s">
        <v>139</v>
      </c>
      <c r="C139" s="107">
        <f t="shared" si="38"/>
        <v>1481428.6899999997</v>
      </c>
      <c r="D139" s="107">
        <f t="shared" si="36"/>
        <v>0</v>
      </c>
      <c r="E139" s="107">
        <f t="shared" si="38"/>
        <v>436443.87</v>
      </c>
      <c r="F139" s="107">
        <f t="shared" si="38"/>
        <v>995275.74</v>
      </c>
      <c r="G139" s="107">
        <f t="shared" si="38"/>
        <v>0</v>
      </c>
      <c r="H139" s="107">
        <f t="shared" si="38"/>
        <v>4749.66</v>
      </c>
      <c r="I139" s="107">
        <f t="shared" si="38"/>
        <v>0</v>
      </c>
      <c r="J139" s="107">
        <f t="shared" si="38"/>
        <v>2374.83</v>
      </c>
      <c r="K139" s="107">
        <f t="shared" si="38"/>
        <v>2374.83</v>
      </c>
      <c r="L139" s="107">
        <f t="shared" si="38"/>
        <v>9499.32</v>
      </c>
      <c r="M139" s="107">
        <f t="shared" si="38"/>
        <v>2374.83</v>
      </c>
      <c r="N139" s="107">
        <f t="shared" si="38"/>
        <v>2374.83</v>
      </c>
      <c r="O139" s="107">
        <f t="shared" si="38"/>
        <v>2374.83</v>
      </c>
      <c r="P139" s="107">
        <f t="shared" si="38"/>
        <v>2374.83</v>
      </c>
      <c r="Q139" s="107">
        <f t="shared" si="38"/>
        <v>4749.66</v>
      </c>
      <c r="R139" s="107">
        <f t="shared" si="38"/>
        <v>2374.83</v>
      </c>
      <c r="S139" s="107">
        <f t="shared" si="38"/>
        <v>2374.83</v>
      </c>
      <c r="T139" s="107">
        <f t="shared" si="38"/>
        <v>47681.8</v>
      </c>
      <c r="U139" s="107">
        <f t="shared" si="38"/>
        <v>30710.440000000002</v>
      </c>
      <c r="V139" s="107">
        <f t="shared" si="38"/>
        <v>18426.260000000002</v>
      </c>
      <c r="W139" s="107">
        <f t="shared" si="38"/>
        <v>12284.18</v>
      </c>
      <c r="X139" s="107">
        <f t="shared" si="38"/>
        <v>0</v>
      </c>
      <c r="Y139" s="107">
        <f t="shared" si="38"/>
        <v>0</v>
      </c>
      <c r="Z139" s="107">
        <f t="shared" si="38"/>
        <v>0</v>
      </c>
      <c r="AA139" s="107">
        <f t="shared" ref="AA139:AC154" si="41">AA35+AA87</f>
        <v>0</v>
      </c>
      <c r="AB139" s="107">
        <f t="shared" si="41"/>
        <v>0</v>
      </c>
      <c r="AC139" s="107">
        <f t="shared" si="37"/>
        <v>0</v>
      </c>
    </row>
    <row r="140" spans="1:29">
      <c r="A140" s="362"/>
      <c r="B140" s="75" t="s">
        <v>140</v>
      </c>
      <c r="C140" s="107">
        <f t="shared" si="38"/>
        <v>940490.95000000007</v>
      </c>
      <c r="D140" s="107">
        <f t="shared" si="36"/>
        <v>0</v>
      </c>
      <c r="E140" s="107">
        <f t="shared" si="38"/>
        <v>379146.8</v>
      </c>
      <c r="F140" s="107">
        <f t="shared" si="38"/>
        <v>495420.36000000004</v>
      </c>
      <c r="G140" s="107">
        <f t="shared" si="38"/>
        <v>3418.22</v>
      </c>
      <c r="H140" s="107">
        <f t="shared" si="38"/>
        <v>12409.39</v>
      </c>
      <c r="I140" s="107">
        <f t="shared" si="38"/>
        <v>539.72</v>
      </c>
      <c r="J140" s="107">
        <f t="shared" si="38"/>
        <v>7219.42</v>
      </c>
      <c r="K140" s="107">
        <f t="shared" si="38"/>
        <v>4650.25</v>
      </c>
      <c r="L140" s="107">
        <f t="shared" si="38"/>
        <v>22041.25</v>
      </c>
      <c r="M140" s="107">
        <f t="shared" si="38"/>
        <v>3908.5199999999995</v>
      </c>
      <c r="N140" s="107">
        <f t="shared" si="38"/>
        <v>8025.7899999999991</v>
      </c>
      <c r="O140" s="107">
        <f t="shared" si="38"/>
        <v>4329.42</v>
      </c>
      <c r="P140" s="107">
        <f t="shared" si="38"/>
        <v>5777.52</v>
      </c>
      <c r="Q140" s="107">
        <f t="shared" si="38"/>
        <v>8561.7999999999993</v>
      </c>
      <c r="R140" s="107">
        <f t="shared" si="38"/>
        <v>1190.8200000000002</v>
      </c>
      <c r="S140" s="107">
        <f t="shared" si="38"/>
        <v>7370.98</v>
      </c>
      <c r="T140" s="107">
        <f t="shared" si="38"/>
        <v>138887.50999999998</v>
      </c>
      <c r="U140" s="107">
        <f t="shared" si="38"/>
        <v>22911.350000000002</v>
      </c>
      <c r="V140" s="107">
        <f t="shared" si="38"/>
        <v>4715.9099999999989</v>
      </c>
      <c r="W140" s="107">
        <f t="shared" si="38"/>
        <v>6016</v>
      </c>
      <c r="X140" s="107">
        <f t="shared" si="38"/>
        <v>2804.79</v>
      </c>
      <c r="Y140" s="107">
        <f t="shared" si="38"/>
        <v>1292.1099999999999</v>
      </c>
      <c r="Z140" s="107">
        <f t="shared" si="38"/>
        <v>6779.18</v>
      </c>
      <c r="AA140" s="107">
        <f t="shared" si="41"/>
        <v>1303.3600000000001</v>
      </c>
      <c r="AB140" s="107">
        <f t="shared" si="41"/>
        <v>4118.96</v>
      </c>
      <c r="AC140" s="107">
        <f t="shared" si="37"/>
        <v>38789.279999999999</v>
      </c>
    </row>
    <row r="141" spans="1:29">
      <c r="A141" s="362"/>
      <c r="B141" s="75" t="s">
        <v>141</v>
      </c>
      <c r="C141" s="107">
        <f t="shared" si="38"/>
        <v>342138</v>
      </c>
      <c r="D141" s="107">
        <f t="shared" si="36"/>
        <v>0</v>
      </c>
      <c r="E141" s="107">
        <f t="shared" si="38"/>
        <v>329253.88</v>
      </c>
      <c r="F141" s="107">
        <f t="shared" si="38"/>
        <v>12884.12</v>
      </c>
      <c r="G141" s="107">
        <f t="shared" si="38"/>
        <v>0</v>
      </c>
      <c r="H141" s="107">
        <f t="shared" si="38"/>
        <v>0</v>
      </c>
      <c r="I141" s="107">
        <f t="shared" si="38"/>
        <v>0</v>
      </c>
      <c r="J141" s="107">
        <f t="shared" si="38"/>
        <v>0</v>
      </c>
      <c r="K141" s="107">
        <f t="shared" si="38"/>
        <v>0</v>
      </c>
      <c r="L141" s="107">
        <f t="shared" si="38"/>
        <v>0</v>
      </c>
      <c r="M141" s="107">
        <f t="shared" si="38"/>
        <v>0</v>
      </c>
      <c r="N141" s="107">
        <f t="shared" si="38"/>
        <v>0</v>
      </c>
      <c r="O141" s="107">
        <f t="shared" si="38"/>
        <v>0</v>
      </c>
      <c r="P141" s="107">
        <f t="shared" si="38"/>
        <v>0</v>
      </c>
      <c r="Q141" s="107">
        <f t="shared" si="38"/>
        <v>0</v>
      </c>
      <c r="R141" s="107">
        <f t="shared" si="38"/>
        <v>0</v>
      </c>
      <c r="S141" s="107">
        <f t="shared" si="38"/>
        <v>0</v>
      </c>
      <c r="T141" s="107">
        <f t="shared" si="38"/>
        <v>0</v>
      </c>
      <c r="U141" s="107">
        <f t="shared" si="38"/>
        <v>0</v>
      </c>
      <c r="V141" s="107">
        <f t="shared" si="38"/>
        <v>0</v>
      </c>
      <c r="W141" s="107">
        <f t="shared" si="38"/>
        <v>0</v>
      </c>
      <c r="X141" s="107">
        <f t="shared" si="38"/>
        <v>0</v>
      </c>
      <c r="Y141" s="107">
        <f t="shared" si="38"/>
        <v>0</v>
      </c>
      <c r="Z141" s="107">
        <f t="shared" si="38"/>
        <v>0</v>
      </c>
      <c r="AA141" s="107">
        <f t="shared" si="41"/>
        <v>0</v>
      </c>
      <c r="AB141" s="107">
        <f t="shared" si="41"/>
        <v>0</v>
      </c>
      <c r="AC141" s="107">
        <f t="shared" si="37"/>
        <v>0</v>
      </c>
    </row>
    <row r="142" spans="1:29">
      <c r="A142" s="362"/>
      <c r="B142" s="75" t="s">
        <v>142</v>
      </c>
      <c r="C142" s="107">
        <f t="shared" si="38"/>
        <v>1004638.97</v>
      </c>
      <c r="D142" s="107">
        <f t="shared" si="36"/>
        <v>0</v>
      </c>
      <c r="E142" s="107">
        <f t="shared" si="38"/>
        <v>223598.21</v>
      </c>
      <c r="F142" s="107">
        <f t="shared" si="38"/>
        <v>755421.94000000006</v>
      </c>
      <c r="G142" s="107">
        <f t="shared" si="38"/>
        <v>0</v>
      </c>
      <c r="H142" s="107">
        <f t="shared" si="38"/>
        <v>5689.62</v>
      </c>
      <c r="I142" s="107">
        <f t="shared" si="38"/>
        <v>0</v>
      </c>
      <c r="J142" s="107">
        <f t="shared" si="38"/>
        <v>3317.46</v>
      </c>
      <c r="K142" s="107">
        <f t="shared" si="38"/>
        <v>2372.16</v>
      </c>
      <c r="L142" s="107">
        <f t="shared" si="38"/>
        <v>13269.84</v>
      </c>
      <c r="M142" s="107">
        <f t="shared" si="38"/>
        <v>3317.46</v>
      </c>
      <c r="N142" s="107">
        <f t="shared" si="38"/>
        <v>3317.46</v>
      </c>
      <c r="O142" s="107">
        <f t="shared" si="38"/>
        <v>3317.46</v>
      </c>
      <c r="P142" s="107">
        <f t="shared" si="38"/>
        <v>3317.46</v>
      </c>
      <c r="Q142" s="107">
        <f t="shared" si="38"/>
        <v>6659.3600000000006</v>
      </c>
      <c r="R142" s="107">
        <f t="shared" si="38"/>
        <v>3341.9</v>
      </c>
      <c r="S142" s="107">
        <f t="shared" si="38"/>
        <v>3317.46</v>
      </c>
      <c r="T142" s="107">
        <f t="shared" si="38"/>
        <v>3317.46</v>
      </c>
      <c r="U142" s="107">
        <f t="shared" si="38"/>
        <v>0</v>
      </c>
      <c r="V142" s="107">
        <f t="shared" si="38"/>
        <v>0</v>
      </c>
      <c r="W142" s="107">
        <f t="shared" si="38"/>
        <v>0</v>
      </c>
      <c r="X142" s="107">
        <f t="shared" si="38"/>
        <v>0</v>
      </c>
      <c r="Y142" s="107">
        <f t="shared" si="38"/>
        <v>0</v>
      </c>
      <c r="Z142" s="107">
        <f t="shared" si="38"/>
        <v>0</v>
      </c>
      <c r="AA142" s="107">
        <f t="shared" si="41"/>
        <v>0</v>
      </c>
      <c r="AB142" s="107">
        <f t="shared" si="41"/>
        <v>0</v>
      </c>
      <c r="AC142" s="107">
        <f t="shared" si="37"/>
        <v>13690</v>
      </c>
    </row>
    <row r="143" spans="1:29">
      <c r="A143" s="362"/>
      <c r="B143" s="75" t="s">
        <v>143</v>
      </c>
      <c r="C143" s="107">
        <f t="shared" si="38"/>
        <v>103800</v>
      </c>
      <c r="D143" s="107">
        <f t="shared" si="36"/>
        <v>0</v>
      </c>
      <c r="E143" s="107">
        <f t="shared" si="38"/>
        <v>103800</v>
      </c>
      <c r="F143" s="107">
        <f t="shared" si="38"/>
        <v>0</v>
      </c>
      <c r="G143" s="107">
        <f t="shared" si="38"/>
        <v>0</v>
      </c>
      <c r="H143" s="107">
        <f t="shared" si="38"/>
        <v>0</v>
      </c>
      <c r="I143" s="107">
        <f t="shared" si="38"/>
        <v>0</v>
      </c>
      <c r="J143" s="107">
        <f t="shared" si="38"/>
        <v>0</v>
      </c>
      <c r="K143" s="107">
        <f t="shared" si="38"/>
        <v>0</v>
      </c>
      <c r="L143" s="107">
        <f t="shared" si="38"/>
        <v>0</v>
      </c>
      <c r="M143" s="107">
        <f t="shared" si="38"/>
        <v>0</v>
      </c>
      <c r="N143" s="107">
        <f t="shared" si="38"/>
        <v>0</v>
      </c>
      <c r="O143" s="107">
        <f t="shared" si="38"/>
        <v>0</v>
      </c>
      <c r="P143" s="107">
        <f t="shared" si="38"/>
        <v>0</v>
      </c>
      <c r="Q143" s="107">
        <f t="shared" si="38"/>
        <v>0</v>
      </c>
      <c r="R143" s="107">
        <f t="shared" si="38"/>
        <v>0</v>
      </c>
      <c r="S143" s="107">
        <f t="shared" si="38"/>
        <v>0</v>
      </c>
      <c r="T143" s="107">
        <f t="shared" si="38"/>
        <v>0</v>
      </c>
      <c r="U143" s="107">
        <f t="shared" si="38"/>
        <v>0</v>
      </c>
      <c r="V143" s="107">
        <f t="shared" si="38"/>
        <v>0</v>
      </c>
      <c r="W143" s="107">
        <f t="shared" si="38"/>
        <v>0</v>
      </c>
      <c r="X143" s="107">
        <f t="shared" si="38"/>
        <v>0</v>
      </c>
      <c r="Y143" s="107">
        <f t="shared" si="38"/>
        <v>0</v>
      </c>
      <c r="Z143" s="107">
        <f t="shared" si="38"/>
        <v>0</v>
      </c>
      <c r="AA143" s="107">
        <f t="shared" si="41"/>
        <v>0</v>
      </c>
      <c r="AB143" s="107">
        <f t="shared" si="41"/>
        <v>0</v>
      </c>
      <c r="AC143" s="107">
        <f t="shared" si="37"/>
        <v>0</v>
      </c>
    </row>
    <row r="144" spans="1:29">
      <c r="A144" s="362"/>
      <c r="B144" s="75" t="s">
        <v>144</v>
      </c>
      <c r="C144" s="107">
        <f t="shared" si="38"/>
        <v>154610.16</v>
      </c>
      <c r="D144" s="107">
        <f t="shared" si="36"/>
        <v>0</v>
      </c>
      <c r="E144" s="107">
        <f t="shared" si="38"/>
        <v>60430.02</v>
      </c>
      <c r="F144" s="107">
        <f t="shared" si="38"/>
        <v>92610.14</v>
      </c>
      <c r="G144" s="107">
        <f t="shared" si="38"/>
        <v>0</v>
      </c>
      <c r="H144" s="107">
        <f t="shared" si="38"/>
        <v>0</v>
      </c>
      <c r="I144" s="107">
        <f t="shared" si="38"/>
        <v>0</v>
      </c>
      <c r="J144" s="107">
        <f t="shared" si="38"/>
        <v>0</v>
      </c>
      <c r="K144" s="107">
        <f t="shared" si="38"/>
        <v>0</v>
      </c>
      <c r="L144" s="107">
        <f t="shared" si="38"/>
        <v>0</v>
      </c>
      <c r="M144" s="107">
        <f t="shared" si="38"/>
        <v>0</v>
      </c>
      <c r="N144" s="107">
        <f t="shared" si="38"/>
        <v>0</v>
      </c>
      <c r="O144" s="107">
        <f t="shared" si="38"/>
        <v>0</v>
      </c>
      <c r="P144" s="107">
        <f t="shared" si="38"/>
        <v>0</v>
      </c>
      <c r="Q144" s="107">
        <f t="shared" si="38"/>
        <v>50</v>
      </c>
      <c r="R144" s="107">
        <f t="shared" si="38"/>
        <v>0</v>
      </c>
      <c r="S144" s="107">
        <f t="shared" si="38"/>
        <v>50</v>
      </c>
      <c r="T144" s="107">
        <f t="shared" si="38"/>
        <v>0</v>
      </c>
      <c r="U144" s="107">
        <f t="shared" si="38"/>
        <v>1520</v>
      </c>
      <c r="V144" s="107">
        <f t="shared" si="38"/>
        <v>0</v>
      </c>
      <c r="W144" s="107">
        <f t="shared" si="38"/>
        <v>0</v>
      </c>
      <c r="X144" s="107">
        <f t="shared" si="38"/>
        <v>1040</v>
      </c>
      <c r="Y144" s="107">
        <f t="shared" si="38"/>
        <v>480</v>
      </c>
      <c r="Z144" s="107">
        <f t="shared" si="38"/>
        <v>0</v>
      </c>
      <c r="AA144" s="107">
        <f t="shared" si="41"/>
        <v>0</v>
      </c>
      <c r="AB144" s="107">
        <f t="shared" si="41"/>
        <v>0</v>
      </c>
      <c r="AC144" s="107">
        <f t="shared" si="37"/>
        <v>0</v>
      </c>
    </row>
    <row r="145" spans="1:29">
      <c r="A145" s="362"/>
      <c r="B145" s="75" t="s">
        <v>145</v>
      </c>
      <c r="C145" s="107">
        <f t="shared" si="38"/>
        <v>593000</v>
      </c>
      <c r="D145" s="107">
        <f t="shared" si="36"/>
        <v>0</v>
      </c>
      <c r="E145" s="107">
        <f t="shared" si="38"/>
        <v>108000</v>
      </c>
      <c r="F145" s="107">
        <f t="shared" si="38"/>
        <v>435000</v>
      </c>
      <c r="G145" s="107">
        <f t="shared" si="38"/>
        <v>0</v>
      </c>
      <c r="H145" s="107">
        <f t="shared" si="38"/>
        <v>0</v>
      </c>
      <c r="I145" s="107">
        <f t="shared" si="38"/>
        <v>0</v>
      </c>
      <c r="J145" s="107">
        <f t="shared" si="38"/>
        <v>0</v>
      </c>
      <c r="K145" s="107">
        <f t="shared" si="38"/>
        <v>0</v>
      </c>
      <c r="L145" s="107">
        <f t="shared" si="38"/>
        <v>50000</v>
      </c>
      <c r="M145" s="107">
        <f t="shared" si="38"/>
        <v>0</v>
      </c>
      <c r="N145" s="107">
        <f t="shared" si="38"/>
        <v>50000</v>
      </c>
      <c r="O145" s="107">
        <f t="shared" si="38"/>
        <v>0</v>
      </c>
      <c r="P145" s="107">
        <f t="shared" si="38"/>
        <v>0</v>
      </c>
      <c r="Q145" s="107">
        <f t="shared" si="38"/>
        <v>0</v>
      </c>
      <c r="R145" s="107">
        <f t="shared" si="38"/>
        <v>0</v>
      </c>
      <c r="S145" s="107">
        <f t="shared" si="38"/>
        <v>0</v>
      </c>
      <c r="T145" s="107">
        <f t="shared" si="38"/>
        <v>8000</v>
      </c>
      <c r="U145" s="107">
        <f t="shared" si="38"/>
        <v>0</v>
      </c>
      <c r="V145" s="107">
        <f t="shared" si="38"/>
        <v>0</v>
      </c>
      <c r="W145" s="107">
        <f t="shared" si="38"/>
        <v>0</v>
      </c>
      <c r="X145" s="107">
        <f t="shared" si="38"/>
        <v>0</v>
      </c>
      <c r="Y145" s="107">
        <f t="shared" si="38"/>
        <v>0</v>
      </c>
      <c r="Z145" s="107">
        <f t="shared" si="38"/>
        <v>0</v>
      </c>
      <c r="AA145" s="107">
        <f t="shared" si="41"/>
        <v>0</v>
      </c>
      <c r="AB145" s="107">
        <f t="shared" si="41"/>
        <v>0</v>
      </c>
      <c r="AC145" s="107">
        <f t="shared" si="37"/>
        <v>0</v>
      </c>
    </row>
    <row r="146" spans="1:29">
      <c r="A146" s="362"/>
      <c r="B146" s="75" t="s">
        <v>146</v>
      </c>
      <c r="C146" s="107">
        <f t="shared" si="38"/>
        <v>1304660.7399999998</v>
      </c>
      <c r="D146" s="107">
        <f t="shared" si="36"/>
        <v>0</v>
      </c>
      <c r="E146" s="107">
        <f t="shared" si="38"/>
        <v>366037.73</v>
      </c>
      <c r="F146" s="107">
        <f t="shared" si="38"/>
        <v>208498.44999999998</v>
      </c>
      <c r="G146" s="107">
        <f t="shared" si="38"/>
        <v>0</v>
      </c>
      <c r="H146" s="107">
        <f t="shared" si="38"/>
        <v>0</v>
      </c>
      <c r="I146" s="107">
        <f t="shared" si="38"/>
        <v>0</v>
      </c>
      <c r="J146" s="107">
        <f t="shared" si="38"/>
        <v>0</v>
      </c>
      <c r="K146" s="107">
        <f t="shared" si="38"/>
        <v>0</v>
      </c>
      <c r="L146" s="107">
        <f t="shared" si="38"/>
        <v>701822.67999999993</v>
      </c>
      <c r="M146" s="107">
        <f t="shared" si="38"/>
        <v>0</v>
      </c>
      <c r="N146" s="107">
        <f t="shared" si="38"/>
        <v>701822.67999999993</v>
      </c>
      <c r="O146" s="107">
        <f t="shared" si="38"/>
        <v>0</v>
      </c>
      <c r="P146" s="107">
        <f t="shared" si="38"/>
        <v>0</v>
      </c>
      <c r="Q146" s="107">
        <f t="shared" ref="Q146:Z146" si="42">Q42+Q94</f>
        <v>0</v>
      </c>
      <c r="R146" s="107">
        <f t="shared" si="42"/>
        <v>0</v>
      </c>
      <c r="S146" s="107">
        <f t="shared" si="42"/>
        <v>0</v>
      </c>
      <c r="T146" s="107">
        <f t="shared" si="42"/>
        <v>0</v>
      </c>
      <c r="U146" s="107">
        <f t="shared" si="42"/>
        <v>28301.879999999997</v>
      </c>
      <c r="V146" s="107">
        <f t="shared" si="42"/>
        <v>28301.879999999997</v>
      </c>
      <c r="W146" s="107">
        <f t="shared" si="42"/>
        <v>0</v>
      </c>
      <c r="X146" s="107">
        <f t="shared" si="42"/>
        <v>0</v>
      </c>
      <c r="Y146" s="107">
        <f t="shared" si="42"/>
        <v>0</v>
      </c>
      <c r="Z146" s="107">
        <f t="shared" si="42"/>
        <v>0</v>
      </c>
      <c r="AA146" s="107">
        <f t="shared" si="41"/>
        <v>0</v>
      </c>
      <c r="AB146" s="107">
        <f t="shared" si="41"/>
        <v>0</v>
      </c>
      <c r="AC146" s="107">
        <f t="shared" si="37"/>
        <v>0</v>
      </c>
    </row>
    <row r="147" spans="1:29">
      <c r="A147" s="362"/>
      <c r="B147" s="75" t="s">
        <v>147</v>
      </c>
      <c r="C147" s="107">
        <f t="shared" ref="C147:Z155" si="43">C43+C95</f>
        <v>0</v>
      </c>
      <c r="D147" s="107">
        <f t="shared" si="36"/>
        <v>0</v>
      </c>
      <c r="E147" s="107">
        <f t="shared" si="43"/>
        <v>0</v>
      </c>
      <c r="F147" s="107">
        <f t="shared" si="43"/>
        <v>0</v>
      </c>
      <c r="G147" s="107">
        <f t="shared" si="43"/>
        <v>0</v>
      </c>
      <c r="H147" s="107">
        <f t="shared" si="43"/>
        <v>0</v>
      </c>
      <c r="I147" s="107">
        <f t="shared" si="43"/>
        <v>0</v>
      </c>
      <c r="J147" s="107">
        <f t="shared" si="43"/>
        <v>0</v>
      </c>
      <c r="K147" s="107">
        <f t="shared" si="43"/>
        <v>0</v>
      </c>
      <c r="L147" s="107">
        <f t="shared" si="43"/>
        <v>0</v>
      </c>
      <c r="M147" s="107">
        <f t="shared" si="43"/>
        <v>0</v>
      </c>
      <c r="N147" s="107">
        <f t="shared" si="43"/>
        <v>0</v>
      </c>
      <c r="O147" s="107">
        <f t="shared" si="43"/>
        <v>0</v>
      </c>
      <c r="P147" s="107">
        <f t="shared" si="43"/>
        <v>0</v>
      </c>
      <c r="Q147" s="107">
        <f t="shared" si="43"/>
        <v>0</v>
      </c>
      <c r="R147" s="107">
        <f t="shared" si="43"/>
        <v>0</v>
      </c>
      <c r="S147" s="107">
        <f t="shared" si="43"/>
        <v>0</v>
      </c>
      <c r="T147" s="107">
        <f t="shared" si="43"/>
        <v>0</v>
      </c>
      <c r="U147" s="107">
        <f t="shared" si="43"/>
        <v>0</v>
      </c>
      <c r="V147" s="107">
        <f t="shared" si="43"/>
        <v>0</v>
      </c>
      <c r="W147" s="107">
        <f t="shared" si="43"/>
        <v>0</v>
      </c>
      <c r="X147" s="107">
        <f t="shared" si="43"/>
        <v>0</v>
      </c>
      <c r="Y147" s="107">
        <f t="shared" si="43"/>
        <v>0</v>
      </c>
      <c r="Z147" s="107">
        <f t="shared" si="43"/>
        <v>0</v>
      </c>
      <c r="AA147" s="107">
        <f t="shared" si="41"/>
        <v>0</v>
      </c>
      <c r="AB147" s="107">
        <f t="shared" si="41"/>
        <v>0</v>
      </c>
      <c r="AC147" s="107">
        <f t="shared" si="37"/>
        <v>0</v>
      </c>
    </row>
    <row r="148" spans="1:29" ht="13.5" customHeight="1">
      <c r="A148" s="362"/>
      <c r="B148" s="75" t="s">
        <v>148</v>
      </c>
      <c r="C148" s="107">
        <f t="shared" si="43"/>
        <v>2248715.4100000006</v>
      </c>
      <c r="D148" s="107">
        <f t="shared" si="36"/>
        <v>0</v>
      </c>
      <c r="E148" s="107">
        <f t="shared" si="43"/>
        <v>105815.27000000002</v>
      </c>
      <c r="F148" s="107">
        <f t="shared" si="43"/>
        <v>1909431.8800000004</v>
      </c>
      <c r="G148" s="107">
        <f t="shared" si="43"/>
        <v>0</v>
      </c>
      <c r="H148" s="107">
        <f t="shared" si="43"/>
        <v>77329.590000000011</v>
      </c>
      <c r="I148" s="107">
        <f t="shared" si="43"/>
        <v>11783.77</v>
      </c>
      <c r="J148" s="107">
        <f t="shared" si="43"/>
        <v>53762.05</v>
      </c>
      <c r="K148" s="107">
        <f t="shared" si="43"/>
        <v>11783.77</v>
      </c>
      <c r="L148" s="107">
        <f t="shared" si="43"/>
        <v>60620.86</v>
      </c>
      <c r="M148" s="107">
        <f t="shared" si="43"/>
        <v>17046.66</v>
      </c>
      <c r="N148" s="107">
        <f t="shared" si="43"/>
        <v>20006.66</v>
      </c>
      <c r="O148" s="107">
        <f t="shared" si="43"/>
        <v>11783.77</v>
      </c>
      <c r="P148" s="107">
        <f t="shared" si="43"/>
        <v>11783.77</v>
      </c>
      <c r="Q148" s="107">
        <f t="shared" si="43"/>
        <v>95517.81</v>
      </c>
      <c r="R148" s="107">
        <f t="shared" si="43"/>
        <v>0</v>
      </c>
      <c r="S148" s="107">
        <f t="shared" si="43"/>
        <v>95517.81</v>
      </c>
      <c r="T148" s="107">
        <f t="shared" si="43"/>
        <v>3814.13</v>
      </c>
      <c r="U148" s="107">
        <f t="shared" si="43"/>
        <v>0</v>
      </c>
      <c r="V148" s="107">
        <f t="shared" si="43"/>
        <v>0</v>
      </c>
      <c r="W148" s="107">
        <f t="shared" si="43"/>
        <v>0</v>
      </c>
      <c r="X148" s="107">
        <f t="shared" si="43"/>
        <v>0</v>
      </c>
      <c r="Y148" s="107">
        <f t="shared" si="43"/>
        <v>0</v>
      </c>
      <c r="Z148" s="107">
        <f t="shared" si="43"/>
        <v>0</v>
      </c>
      <c r="AA148" s="107">
        <f t="shared" si="41"/>
        <v>0</v>
      </c>
      <c r="AB148" s="107">
        <f t="shared" si="41"/>
        <v>0</v>
      </c>
      <c r="AC148" s="107">
        <f t="shared" si="37"/>
        <v>0</v>
      </c>
    </row>
    <row r="149" spans="1:29">
      <c r="A149" s="362"/>
      <c r="B149" s="75" t="s">
        <v>149</v>
      </c>
      <c r="C149" s="107">
        <f t="shared" si="43"/>
        <v>1579776.1800000002</v>
      </c>
      <c r="D149" s="107">
        <f t="shared" si="36"/>
        <v>0</v>
      </c>
      <c r="E149" s="107">
        <f t="shared" si="43"/>
        <v>347751.82</v>
      </c>
      <c r="F149" s="107">
        <f t="shared" si="43"/>
        <v>1135929.4000000001</v>
      </c>
      <c r="G149" s="107">
        <f t="shared" si="43"/>
        <v>0</v>
      </c>
      <c r="H149" s="107">
        <f t="shared" si="43"/>
        <v>14840.57</v>
      </c>
      <c r="I149" s="107">
        <f t="shared" si="43"/>
        <v>5568.87</v>
      </c>
      <c r="J149" s="107">
        <f t="shared" si="43"/>
        <v>5568.87</v>
      </c>
      <c r="K149" s="107">
        <f t="shared" si="43"/>
        <v>3702.83</v>
      </c>
      <c r="L149" s="107">
        <f t="shared" si="43"/>
        <v>74358.170000000013</v>
      </c>
      <c r="M149" s="107">
        <f t="shared" si="43"/>
        <v>23912.47</v>
      </c>
      <c r="N149" s="107">
        <f t="shared" si="43"/>
        <v>23912.47</v>
      </c>
      <c r="O149" s="107">
        <f t="shared" si="43"/>
        <v>5568.87</v>
      </c>
      <c r="P149" s="107">
        <f t="shared" si="43"/>
        <v>20964.36</v>
      </c>
      <c r="Q149" s="107">
        <f t="shared" si="43"/>
        <v>6896.22</v>
      </c>
      <c r="R149" s="107">
        <f t="shared" si="43"/>
        <v>3948.11</v>
      </c>
      <c r="S149" s="107">
        <f t="shared" si="43"/>
        <v>2948.11</v>
      </c>
      <c r="T149" s="107">
        <f t="shared" si="43"/>
        <v>0</v>
      </c>
      <c r="U149" s="107">
        <f t="shared" si="43"/>
        <v>0</v>
      </c>
      <c r="V149" s="107">
        <f t="shared" si="43"/>
        <v>0</v>
      </c>
      <c r="W149" s="107">
        <f t="shared" si="43"/>
        <v>0</v>
      </c>
      <c r="X149" s="107">
        <f t="shared" si="43"/>
        <v>0</v>
      </c>
      <c r="Y149" s="107">
        <f t="shared" si="43"/>
        <v>0</v>
      </c>
      <c r="Z149" s="107">
        <f t="shared" si="43"/>
        <v>0</v>
      </c>
      <c r="AA149" s="107">
        <f t="shared" si="41"/>
        <v>0</v>
      </c>
      <c r="AB149" s="107">
        <f t="shared" si="41"/>
        <v>2000</v>
      </c>
      <c r="AC149" s="107">
        <f t="shared" si="37"/>
        <v>0</v>
      </c>
    </row>
    <row r="150" spans="1:29">
      <c r="A150" s="362"/>
      <c r="B150" s="75" t="s">
        <v>150</v>
      </c>
      <c r="C150" s="107">
        <f t="shared" si="43"/>
        <v>21999453.410000004</v>
      </c>
      <c r="D150" s="107">
        <f t="shared" si="36"/>
        <v>0</v>
      </c>
      <c r="E150" s="107">
        <f t="shared" si="43"/>
        <v>10428159.710000001</v>
      </c>
      <c r="F150" s="107">
        <f t="shared" si="43"/>
        <v>10948509.470000001</v>
      </c>
      <c r="G150" s="107">
        <f t="shared" si="43"/>
        <v>0</v>
      </c>
      <c r="H150" s="107">
        <f t="shared" si="43"/>
        <v>46276.14</v>
      </c>
      <c r="I150" s="107">
        <f t="shared" si="43"/>
        <v>0</v>
      </c>
      <c r="J150" s="107">
        <f t="shared" si="43"/>
        <v>23138.07</v>
      </c>
      <c r="K150" s="107">
        <f t="shared" si="43"/>
        <v>23138.07</v>
      </c>
      <c r="L150" s="107">
        <f t="shared" si="43"/>
        <v>92552.28</v>
      </c>
      <c r="M150" s="107">
        <f t="shared" si="43"/>
        <v>23138.07</v>
      </c>
      <c r="N150" s="107">
        <f t="shared" si="43"/>
        <v>23138.07</v>
      </c>
      <c r="O150" s="107">
        <f t="shared" si="43"/>
        <v>23138.07</v>
      </c>
      <c r="P150" s="107">
        <f t="shared" si="43"/>
        <v>23138.07</v>
      </c>
      <c r="Q150" s="107">
        <f t="shared" si="43"/>
        <v>46276.14</v>
      </c>
      <c r="R150" s="107">
        <f t="shared" si="43"/>
        <v>23138.07</v>
      </c>
      <c r="S150" s="107">
        <f t="shared" si="43"/>
        <v>23138.07</v>
      </c>
      <c r="T150" s="107">
        <f t="shared" si="43"/>
        <v>8358689.7400000002</v>
      </c>
      <c r="U150" s="107">
        <f t="shared" si="43"/>
        <v>437679.67</v>
      </c>
      <c r="V150" s="107">
        <f t="shared" si="43"/>
        <v>262607.78999999998</v>
      </c>
      <c r="W150" s="107">
        <f t="shared" si="43"/>
        <v>175071.88</v>
      </c>
      <c r="X150" s="107">
        <f t="shared" si="43"/>
        <v>0</v>
      </c>
      <c r="Y150" s="107">
        <f t="shared" si="43"/>
        <v>0</v>
      </c>
      <c r="Z150" s="107">
        <f t="shared" si="43"/>
        <v>0</v>
      </c>
      <c r="AA150" s="107">
        <f t="shared" si="41"/>
        <v>0</v>
      </c>
      <c r="AB150" s="107">
        <f t="shared" si="41"/>
        <v>574915.57999999996</v>
      </c>
      <c r="AC150" s="107">
        <f t="shared" si="41"/>
        <v>120040</v>
      </c>
    </row>
    <row r="151" spans="1:29">
      <c r="A151" s="362"/>
      <c r="B151" s="75" t="s">
        <v>151</v>
      </c>
      <c r="C151" s="107">
        <f t="shared" si="43"/>
        <v>7185054.4000000004</v>
      </c>
      <c r="D151" s="107">
        <f t="shared" si="36"/>
        <v>-4166666.67</v>
      </c>
      <c r="E151" s="107">
        <f t="shared" si="43"/>
        <v>5404147.6900000004</v>
      </c>
      <c r="F151" s="107">
        <f t="shared" si="43"/>
        <v>5861417.1500000004</v>
      </c>
      <c r="G151" s="107">
        <f t="shared" si="43"/>
        <v>0</v>
      </c>
      <c r="H151" s="107">
        <f t="shared" si="43"/>
        <v>29173.769999999997</v>
      </c>
      <c r="I151" s="107">
        <f t="shared" si="43"/>
        <v>0</v>
      </c>
      <c r="J151" s="107">
        <f t="shared" si="43"/>
        <v>3604.27</v>
      </c>
      <c r="K151" s="107">
        <f t="shared" si="43"/>
        <v>25569.499999999996</v>
      </c>
      <c r="L151" s="107">
        <f t="shared" si="43"/>
        <v>40801.160000000003</v>
      </c>
      <c r="M151" s="107">
        <f t="shared" si="43"/>
        <v>17594.88</v>
      </c>
      <c r="N151" s="107">
        <f t="shared" si="43"/>
        <v>8981.67</v>
      </c>
      <c r="O151" s="107">
        <f t="shared" si="43"/>
        <v>2398.25</v>
      </c>
      <c r="P151" s="107">
        <f t="shared" si="43"/>
        <v>11826.359999999999</v>
      </c>
      <c r="Q151" s="107">
        <f t="shared" si="43"/>
        <v>16181.3</v>
      </c>
      <c r="R151" s="107">
        <f t="shared" si="43"/>
        <v>4009.21</v>
      </c>
      <c r="S151" s="107">
        <f t="shared" si="43"/>
        <v>12172.09</v>
      </c>
      <c r="T151" s="107">
        <f t="shared" si="43"/>
        <v>203008.44</v>
      </c>
      <c r="U151" s="107">
        <f t="shared" si="43"/>
        <v>0</v>
      </c>
      <c r="V151" s="107">
        <f t="shared" si="43"/>
        <v>0</v>
      </c>
      <c r="W151" s="107">
        <f t="shared" si="43"/>
        <v>0</v>
      </c>
      <c r="X151" s="107">
        <f t="shared" si="43"/>
        <v>0</v>
      </c>
      <c r="Y151" s="107">
        <f t="shared" si="43"/>
        <v>0</v>
      </c>
      <c r="Z151" s="107">
        <f t="shared" si="43"/>
        <v>0</v>
      </c>
      <c r="AA151" s="107">
        <f t="shared" si="41"/>
        <v>0</v>
      </c>
      <c r="AB151" s="107">
        <f t="shared" si="41"/>
        <v>0</v>
      </c>
      <c r="AC151" s="107">
        <f t="shared" si="41"/>
        <v>0</v>
      </c>
    </row>
    <row r="152" spans="1:29">
      <c r="A152" s="362"/>
      <c r="B152" s="75" t="s">
        <v>152</v>
      </c>
      <c r="C152" s="107">
        <f t="shared" si="43"/>
        <v>4703240.7999999989</v>
      </c>
      <c r="D152" s="107">
        <f t="shared" si="36"/>
        <v>0</v>
      </c>
      <c r="E152" s="107">
        <f t="shared" si="43"/>
        <v>4395218.1899999995</v>
      </c>
      <c r="F152" s="107">
        <f t="shared" si="43"/>
        <v>252213.06</v>
      </c>
      <c r="G152" s="107">
        <f t="shared" si="43"/>
        <v>0</v>
      </c>
      <c r="H152" s="107">
        <f t="shared" si="43"/>
        <v>0</v>
      </c>
      <c r="I152" s="107">
        <f t="shared" si="43"/>
        <v>0</v>
      </c>
      <c r="J152" s="107">
        <f t="shared" si="43"/>
        <v>0</v>
      </c>
      <c r="K152" s="107">
        <f t="shared" si="43"/>
        <v>0</v>
      </c>
      <c r="L152" s="107">
        <f t="shared" si="43"/>
        <v>55809.55</v>
      </c>
      <c r="M152" s="107">
        <f t="shared" si="43"/>
        <v>55809.55</v>
      </c>
      <c r="N152" s="107">
        <f t="shared" si="43"/>
        <v>0</v>
      </c>
      <c r="O152" s="107">
        <f t="shared" si="43"/>
        <v>0</v>
      </c>
      <c r="P152" s="107">
        <f t="shared" si="43"/>
        <v>0</v>
      </c>
      <c r="Q152" s="107">
        <f t="shared" si="43"/>
        <v>0</v>
      </c>
      <c r="R152" s="107">
        <f t="shared" si="43"/>
        <v>0</v>
      </c>
      <c r="S152" s="107">
        <f t="shared" si="43"/>
        <v>0</v>
      </c>
      <c r="T152" s="107">
        <f t="shared" si="43"/>
        <v>0</v>
      </c>
      <c r="U152" s="107">
        <f t="shared" si="43"/>
        <v>0</v>
      </c>
      <c r="V152" s="107">
        <f t="shared" si="43"/>
        <v>0</v>
      </c>
      <c r="W152" s="107">
        <f t="shared" si="43"/>
        <v>0</v>
      </c>
      <c r="X152" s="107">
        <f t="shared" si="43"/>
        <v>0</v>
      </c>
      <c r="Y152" s="107">
        <f t="shared" si="43"/>
        <v>0</v>
      </c>
      <c r="Z152" s="107">
        <f t="shared" si="43"/>
        <v>0</v>
      </c>
      <c r="AA152" s="107">
        <f t="shared" si="41"/>
        <v>0</v>
      </c>
      <c r="AB152" s="107">
        <f t="shared" si="41"/>
        <v>0</v>
      </c>
      <c r="AC152" s="107">
        <f t="shared" si="41"/>
        <v>3144.7000000000003</v>
      </c>
    </row>
    <row r="153" spans="1:29">
      <c r="A153" s="362"/>
      <c r="B153" s="75" t="s">
        <v>153</v>
      </c>
      <c r="C153" s="107">
        <f t="shared" si="43"/>
        <v>3020437.3899999997</v>
      </c>
      <c r="D153" s="107">
        <f t="shared" si="36"/>
        <v>0</v>
      </c>
      <c r="E153" s="107">
        <f t="shared" si="43"/>
        <v>1053323.55</v>
      </c>
      <c r="F153" s="107">
        <f t="shared" si="43"/>
        <v>1864214.8</v>
      </c>
      <c r="G153" s="107">
        <f t="shared" si="43"/>
        <v>5139.25</v>
      </c>
      <c r="H153" s="107">
        <f t="shared" si="43"/>
        <v>26496.760000000002</v>
      </c>
      <c r="I153" s="107">
        <f t="shared" si="43"/>
        <v>0</v>
      </c>
      <c r="J153" s="107">
        <f t="shared" si="43"/>
        <v>16168.760000000002</v>
      </c>
      <c r="K153" s="107">
        <f t="shared" si="43"/>
        <v>10328.000000000002</v>
      </c>
      <c r="L153" s="107">
        <f t="shared" si="43"/>
        <v>47905.279999999999</v>
      </c>
      <c r="M153" s="107">
        <f t="shared" si="43"/>
        <v>10881.340000000002</v>
      </c>
      <c r="N153" s="107">
        <f t="shared" si="43"/>
        <v>12888.880000000001</v>
      </c>
      <c r="O153" s="107">
        <f t="shared" si="43"/>
        <v>13807.070000000002</v>
      </c>
      <c r="P153" s="107">
        <f t="shared" si="43"/>
        <v>10327.990000000002</v>
      </c>
      <c r="Q153" s="107">
        <f t="shared" si="43"/>
        <v>20656.000000000004</v>
      </c>
      <c r="R153" s="107">
        <f t="shared" si="43"/>
        <v>10328.000000000002</v>
      </c>
      <c r="S153" s="107">
        <f t="shared" si="43"/>
        <v>10328.000000000002</v>
      </c>
      <c r="T153" s="107">
        <f t="shared" si="43"/>
        <v>41467.03</v>
      </c>
      <c r="U153" s="107">
        <f t="shared" si="43"/>
        <v>7841</v>
      </c>
      <c r="V153" s="107">
        <f t="shared" si="43"/>
        <v>783.34999999999991</v>
      </c>
      <c r="W153" s="107">
        <f t="shared" si="43"/>
        <v>7057.65</v>
      </c>
      <c r="X153" s="107">
        <f t="shared" si="43"/>
        <v>0</v>
      </c>
      <c r="Y153" s="107">
        <f t="shared" si="43"/>
        <v>0</v>
      </c>
      <c r="Z153" s="107">
        <f t="shared" si="43"/>
        <v>0</v>
      </c>
      <c r="AA153" s="107">
        <f t="shared" si="41"/>
        <v>0</v>
      </c>
      <c r="AB153" s="107">
        <f t="shared" si="41"/>
        <v>0</v>
      </c>
      <c r="AC153" s="107">
        <f t="shared" si="41"/>
        <v>54653.4</v>
      </c>
    </row>
    <row r="154" spans="1:29">
      <c r="A154" s="362"/>
      <c r="B154" s="75" t="s">
        <v>154</v>
      </c>
      <c r="C154" s="107">
        <f t="shared" si="43"/>
        <v>315736.03000000003</v>
      </c>
      <c r="D154" s="107">
        <f t="shared" si="36"/>
        <v>0</v>
      </c>
      <c r="E154" s="107">
        <f t="shared" si="43"/>
        <v>63679.25</v>
      </c>
      <c r="F154" s="107">
        <f t="shared" si="43"/>
        <v>96716.98000000001</v>
      </c>
      <c r="G154" s="107">
        <f t="shared" si="43"/>
        <v>0</v>
      </c>
      <c r="H154" s="107">
        <f t="shared" si="43"/>
        <v>0</v>
      </c>
      <c r="I154" s="107">
        <f t="shared" si="43"/>
        <v>0</v>
      </c>
      <c r="J154" s="107">
        <f t="shared" si="43"/>
        <v>0</v>
      </c>
      <c r="K154" s="107">
        <f t="shared" si="43"/>
        <v>0</v>
      </c>
      <c r="L154" s="107">
        <f t="shared" si="43"/>
        <v>0</v>
      </c>
      <c r="M154" s="107">
        <f t="shared" si="43"/>
        <v>0</v>
      </c>
      <c r="N154" s="107">
        <f t="shared" si="43"/>
        <v>0</v>
      </c>
      <c r="O154" s="107">
        <f t="shared" si="43"/>
        <v>0</v>
      </c>
      <c r="P154" s="107">
        <f t="shared" si="43"/>
        <v>0</v>
      </c>
      <c r="Q154" s="107">
        <f t="shared" si="43"/>
        <v>155339.79999999999</v>
      </c>
      <c r="R154" s="107">
        <f t="shared" si="43"/>
        <v>0</v>
      </c>
      <c r="S154" s="107">
        <f t="shared" si="43"/>
        <v>155339.79999999999</v>
      </c>
      <c r="T154" s="107">
        <f t="shared" si="43"/>
        <v>0</v>
      </c>
      <c r="U154" s="107">
        <f t="shared" si="43"/>
        <v>0</v>
      </c>
      <c r="V154" s="107">
        <f t="shared" si="43"/>
        <v>0</v>
      </c>
      <c r="W154" s="107">
        <f t="shared" si="43"/>
        <v>0</v>
      </c>
      <c r="X154" s="107">
        <f t="shared" si="43"/>
        <v>0</v>
      </c>
      <c r="Y154" s="107">
        <f t="shared" si="43"/>
        <v>0</v>
      </c>
      <c r="Z154" s="107">
        <f t="shared" si="43"/>
        <v>0</v>
      </c>
      <c r="AA154" s="107">
        <f t="shared" si="41"/>
        <v>0</v>
      </c>
      <c r="AB154" s="107">
        <f t="shared" si="41"/>
        <v>0</v>
      </c>
      <c r="AC154" s="107">
        <f t="shared" si="41"/>
        <v>0</v>
      </c>
    </row>
    <row r="155" spans="1:29">
      <c r="A155" s="363"/>
      <c r="B155" s="76" t="s">
        <v>117</v>
      </c>
      <c r="C155" s="111">
        <f t="shared" si="43"/>
        <v>46977181.13000001</v>
      </c>
      <c r="D155" s="111">
        <f>SUM(D139:D154)</f>
        <v>-4166666.67</v>
      </c>
      <c r="E155" s="111">
        <f t="shared" ref="E155:AB155" si="44">SUM(E139:E154)</f>
        <v>23804805.989999998</v>
      </c>
      <c r="F155" s="111">
        <f t="shared" si="44"/>
        <v>25063543.489999998</v>
      </c>
      <c r="G155" s="111">
        <f t="shared" si="44"/>
        <v>8557.4699999999993</v>
      </c>
      <c r="H155" s="111">
        <f t="shared" si="44"/>
        <v>216965.50000000003</v>
      </c>
      <c r="I155" s="111">
        <f t="shared" si="44"/>
        <v>17892.36</v>
      </c>
      <c r="J155" s="111">
        <f t="shared" si="44"/>
        <v>115153.73000000001</v>
      </c>
      <c r="K155" s="111">
        <f t="shared" si="44"/>
        <v>83919.41</v>
      </c>
      <c r="L155" s="111">
        <f t="shared" si="44"/>
        <v>1168680.3900000001</v>
      </c>
      <c r="M155" s="111">
        <f t="shared" si="44"/>
        <v>157983.78</v>
      </c>
      <c r="N155" s="111">
        <f t="shared" si="44"/>
        <v>854468.50999999989</v>
      </c>
      <c r="O155" s="111">
        <f t="shared" si="44"/>
        <v>66717.740000000005</v>
      </c>
      <c r="P155" s="111">
        <f t="shared" si="44"/>
        <v>89510.360000000015</v>
      </c>
      <c r="Q155" s="111">
        <f t="shared" si="44"/>
        <v>360888.08999999997</v>
      </c>
      <c r="R155" s="111">
        <f t="shared" si="44"/>
        <v>48330.939999999995</v>
      </c>
      <c r="S155" s="111">
        <f t="shared" si="44"/>
        <v>312557.15000000002</v>
      </c>
      <c r="T155" s="111">
        <f t="shared" si="44"/>
        <v>8804866.1099999994</v>
      </c>
      <c r="U155" s="111">
        <f t="shared" si="44"/>
        <v>528964.34</v>
      </c>
      <c r="V155" s="111">
        <f t="shared" si="44"/>
        <v>314835.18999999994</v>
      </c>
      <c r="W155" s="111">
        <f t="shared" si="44"/>
        <v>200429.71</v>
      </c>
      <c r="X155" s="111">
        <f t="shared" si="44"/>
        <v>3844.79</v>
      </c>
      <c r="Y155" s="111">
        <f t="shared" si="44"/>
        <v>1772.11</v>
      </c>
      <c r="Z155" s="111">
        <f t="shared" si="44"/>
        <v>6779.18</v>
      </c>
      <c r="AA155" s="111">
        <f t="shared" si="44"/>
        <v>1303.3600000000001</v>
      </c>
      <c r="AB155" s="111">
        <f t="shared" si="44"/>
        <v>581034.53999999992</v>
      </c>
      <c r="AC155" s="107">
        <f t="shared" ref="AC155:AC156" si="45">AC51+AC103</f>
        <v>230317.37999999998</v>
      </c>
    </row>
    <row r="156" spans="1:29" ht="14.25" thickBot="1">
      <c r="A156" s="102"/>
      <c r="B156" s="112" t="s">
        <v>2</v>
      </c>
      <c r="C156" s="113">
        <f>C52+C104</f>
        <v>273979879.51142502</v>
      </c>
      <c r="D156" s="113">
        <f t="shared" ref="D156:AB156" si="46">D155+D138+D118+D124</f>
        <v>-2243460.9626000002</v>
      </c>
      <c r="E156" s="113">
        <f t="shared" si="46"/>
        <v>99463913.283174992</v>
      </c>
      <c r="F156" s="113">
        <f t="shared" si="46"/>
        <v>140690611.45564997</v>
      </c>
      <c r="G156" s="113">
        <f t="shared" si="46"/>
        <v>2140999.0877999999</v>
      </c>
      <c r="H156" s="113">
        <f t="shared" si="46"/>
        <v>56489.093424999155</v>
      </c>
      <c r="I156" s="113">
        <f t="shared" si="46"/>
        <v>-4189182.89</v>
      </c>
      <c r="J156" s="113">
        <f t="shared" si="46"/>
        <v>1270717.8273749999</v>
      </c>
      <c r="K156" s="113">
        <f t="shared" si="46"/>
        <v>2974954.1560499994</v>
      </c>
      <c r="L156" s="113">
        <f t="shared" si="46"/>
        <v>8151767.0295749996</v>
      </c>
      <c r="M156" s="113">
        <f t="shared" si="46"/>
        <v>1571637.1190750001</v>
      </c>
      <c r="N156" s="113">
        <f t="shared" si="46"/>
        <v>2350906.2697999999</v>
      </c>
      <c r="O156" s="113">
        <f t="shared" si="46"/>
        <v>3530392.9825499998</v>
      </c>
      <c r="P156" s="113">
        <f t="shared" si="46"/>
        <v>698830.65815000003</v>
      </c>
      <c r="Q156" s="113">
        <f t="shared" si="46"/>
        <v>2950757.4585999995</v>
      </c>
      <c r="R156" s="113">
        <f t="shared" si="46"/>
        <v>1017583.0276249995</v>
      </c>
      <c r="S156" s="113">
        <f t="shared" si="46"/>
        <v>1933174.4309750001</v>
      </c>
      <c r="T156" s="113">
        <f t="shared" si="46"/>
        <v>10145571.109999999</v>
      </c>
      <c r="U156" s="113">
        <f t="shared" si="46"/>
        <v>24909802.153599996</v>
      </c>
      <c r="V156" s="113">
        <f t="shared" si="46"/>
        <v>10276421.34</v>
      </c>
      <c r="W156" s="113">
        <f t="shared" si="46"/>
        <v>5884132.6161999991</v>
      </c>
      <c r="X156" s="113">
        <f t="shared" si="46"/>
        <v>4530971.4230749998</v>
      </c>
      <c r="Y156" s="113">
        <f t="shared" si="46"/>
        <v>1474892.124325</v>
      </c>
      <c r="Z156" s="113">
        <f t="shared" si="46"/>
        <v>1912404.04</v>
      </c>
      <c r="AA156" s="113">
        <f t="shared" si="46"/>
        <v>830980.61</v>
      </c>
      <c r="AB156" s="113">
        <f t="shared" si="46"/>
        <v>4342496.53</v>
      </c>
      <c r="AC156" s="107">
        <f t="shared" si="45"/>
        <v>5036311.7300000004</v>
      </c>
    </row>
    <row r="157" spans="1:29">
      <c r="C157" s="114"/>
    </row>
    <row r="158" spans="1:29" s="85" customFormat="1">
      <c r="B158" s="115" t="s">
        <v>57</v>
      </c>
      <c r="C158" s="115">
        <f>C156-利润考核表结果表!B82</f>
        <v>-0.4299999475479126</v>
      </c>
      <c r="D158" s="115">
        <f>D156-利润考核表结果表!C82</f>
        <v>-0.43000000063329935</v>
      </c>
      <c r="E158" s="115">
        <f>E156-利润考核表结果表!D82</f>
        <v>0</v>
      </c>
      <c r="F158" s="116">
        <f>F156-利润考核表结果表!E82</f>
        <v>0</v>
      </c>
      <c r="G158" s="115">
        <f>G156-利润考核表结果表!F82</f>
        <v>0</v>
      </c>
      <c r="H158" s="115">
        <f>H156-利润考核表结果表!G82</f>
        <v>-4.6566128730773926E-10</v>
      </c>
      <c r="I158" s="115">
        <f>I156-利润考核表结果表!H82</f>
        <v>0</v>
      </c>
      <c r="J158" s="115">
        <f>J156-利润考核表结果表!I82</f>
        <v>0</v>
      </c>
      <c r="K158" s="115">
        <f>K156-利润考核表结果表!J82</f>
        <v>0</v>
      </c>
      <c r="L158" s="115">
        <f>L156-利润考核表结果表!K82</f>
        <v>0</v>
      </c>
      <c r="M158" s="115">
        <f>M156-利润考核表结果表!L82</f>
        <v>0</v>
      </c>
      <c r="N158" s="115">
        <f>N156-利润考核表结果表!M82</f>
        <v>0</v>
      </c>
      <c r="O158" s="115">
        <f>O156-利润考核表结果表!N82</f>
        <v>0</v>
      </c>
      <c r="P158" s="115">
        <f>P156-利润考核表结果表!O82</f>
        <v>0</v>
      </c>
      <c r="Q158" s="115">
        <f>Q156-利润考核表结果表!P82</f>
        <v>0</v>
      </c>
      <c r="R158" s="115">
        <f>R156-利润考核表结果表!Q82</f>
        <v>0</v>
      </c>
      <c r="S158" s="115">
        <f>S156-利润考核表结果表!R82</f>
        <v>0</v>
      </c>
      <c r="T158" s="115">
        <f>T156-利润考核表结果表!S82</f>
        <v>0</v>
      </c>
      <c r="U158" s="115">
        <f>U156-利润考核表结果表!T82</f>
        <v>0</v>
      </c>
      <c r="V158" s="115">
        <f>V156-利润考核表结果表!U82</f>
        <v>0</v>
      </c>
      <c r="W158" s="115">
        <f>W156-利润考核表结果表!V82</f>
        <v>0</v>
      </c>
      <c r="X158" s="115">
        <f>X156-利润考核表结果表!W82</f>
        <v>0</v>
      </c>
      <c r="Y158" s="115">
        <f>Y156-利润考核表结果表!X82</f>
        <v>0</v>
      </c>
      <c r="Z158" s="115">
        <f>Z156-利润考核表结果表!Y82</f>
        <v>0</v>
      </c>
      <c r="AA158" s="115">
        <f>AA156-利润考核表结果表!Z82</f>
        <v>0</v>
      </c>
      <c r="AB158" s="115">
        <f>AB156-利润考核表结果表!AA82</f>
        <v>0</v>
      </c>
      <c r="AC158" s="115">
        <f>AC156-利润考核表结果表!AB82</f>
        <v>0</v>
      </c>
    </row>
    <row r="160" spans="1:29">
      <c r="C160" s="292">
        <f>(C121+利润考核表结果表!B81)/10000</f>
        <v>124.5602330297</v>
      </c>
      <c r="D160" s="292">
        <f>(D121+利润考核表结果表!C81)/10000</f>
        <v>-109.9174676368</v>
      </c>
      <c r="E160" s="292">
        <f>(E121+利润考核表结果表!D81)/10000</f>
        <v>-228.07981330649997</v>
      </c>
      <c r="F160" s="292">
        <f>(F121+利润考核表结果表!E81)/10000</f>
        <v>925.90427949620005</v>
      </c>
      <c r="G160" s="292">
        <f>(G121+利润考核表结果表!F81)/10000</f>
        <v>13.980876335199998</v>
      </c>
      <c r="H160" s="292">
        <f>(H121+利润考核表结果表!G81)/10000</f>
        <v>-642.65503690310004</v>
      </c>
      <c r="I160" s="292">
        <f>(I121+利润考核表结果表!H81)/10000</f>
        <v>-628.94711700000005</v>
      </c>
      <c r="J160" s="292">
        <f>(J121+利润考核表结果表!I81)/10000</f>
        <v>1.5322997094999999</v>
      </c>
      <c r="K160" s="292">
        <f>(K121+利润考核表结果表!J81)/10000</f>
        <v>-15.240219612600002</v>
      </c>
      <c r="L160" s="292">
        <f>(L121+利润考核表结果表!K81)/10000</f>
        <v>166.95655737429999</v>
      </c>
      <c r="M160" s="292">
        <f>(M121+利润考核表结果表!L81)/10000</f>
        <v>103.52742425229999</v>
      </c>
      <c r="N160" s="292">
        <f>(N121+利润考核表结果表!M81)/10000</f>
        <v>32.324381263199996</v>
      </c>
      <c r="O160" s="292">
        <f>(O121+利润考核表结果表!N81)/10000</f>
        <v>24.482738874200002</v>
      </c>
      <c r="P160" s="292">
        <f>(P121+利润考核表结果表!O81)/10000</f>
        <v>6.6220129845999995</v>
      </c>
      <c r="Q160" s="292">
        <f>(Q121+利润考核表结果表!P81)/10000</f>
        <v>-51.20004541680003</v>
      </c>
      <c r="R160" s="292">
        <f>(R121+利润考核表结果表!Q81)/10000</f>
        <v>-44.56515690870004</v>
      </c>
      <c r="S160" s="292">
        <f>(S121+利润考核表结果表!R81)/10000</f>
        <v>-6.6348885081000013</v>
      </c>
      <c r="T160" s="292">
        <f>(T121+利润考核表结果表!S81)/10000</f>
        <v>1.0400000000000063E-4</v>
      </c>
      <c r="U160" s="292">
        <f>(U121+利润考核表结果表!T81)/10000</f>
        <v>63.551759422399989</v>
      </c>
      <c r="V160" s="292">
        <f>(V121+利润考核表结果表!U81)/10000</f>
        <v>43.400288999999994</v>
      </c>
      <c r="W160" s="292">
        <f>(W121+利润考核表结果表!V81)/10000</f>
        <v>0.49508892079999994</v>
      </c>
      <c r="X160" s="292">
        <f>(X121+利润考核表结果表!W81)/10000</f>
        <v>5.1639996682999989</v>
      </c>
      <c r="Y160" s="292">
        <f>(Y121+利润考核表结果表!X81)/10000</f>
        <v>-1.4727166699999999E-2</v>
      </c>
      <c r="Z160" s="292">
        <f>(Z121+利润考核表结果表!Y81)/10000</f>
        <v>14.511409</v>
      </c>
      <c r="AA160" s="292">
        <f>(AA121+利润考核表结果表!Z81)/10000</f>
        <v>-4.3E-3</v>
      </c>
      <c r="AB160" s="292">
        <f>(AB121+利润考核表结果表!AA81)/10000</f>
        <v>-0.56977699999999998</v>
      </c>
      <c r="AC160" s="292">
        <f>(AC121+利润考核表结果表!AB81)/10000</f>
        <v>-7.3030999999999999E-2</v>
      </c>
    </row>
  </sheetData>
  <mergeCells count="12">
    <mergeCell ref="A125:A138"/>
    <mergeCell ref="A139:A155"/>
    <mergeCell ref="A67:A72"/>
    <mergeCell ref="A73:A86"/>
    <mergeCell ref="A87:A103"/>
    <mergeCell ref="A108:A118"/>
    <mergeCell ref="A119:A124"/>
    <mergeCell ref="A4:A14"/>
    <mergeCell ref="A15:A20"/>
    <mergeCell ref="A21:A34"/>
    <mergeCell ref="A35:A51"/>
    <mergeCell ref="A56:A66"/>
  </mergeCells>
  <phoneticPr fontId="40" type="noConversion"/>
  <pageMargins left="0.69930555555555596" right="0.69930555555555596"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4"/>
  <sheetViews>
    <sheetView workbookViewId="0">
      <pane xSplit="1" ySplit="5" topLeftCell="B191" activePane="bottomRight" state="frozen"/>
      <selection pane="topRight"/>
      <selection pane="bottomLeft"/>
      <selection pane="bottomRight" activeCell="B5" sqref="B5:B193"/>
    </sheetView>
  </sheetViews>
  <sheetFormatPr defaultColWidth="14" defaultRowHeight="13.5"/>
  <cols>
    <col min="1" max="1" width="29.25" style="9" customWidth="1"/>
    <col min="2" max="2" width="18.625" style="9" customWidth="1"/>
    <col min="3" max="39" width="12.75" style="9" customWidth="1"/>
    <col min="40" max="16384" width="14" style="9"/>
  </cols>
  <sheetData>
    <row r="1" spans="1:39" ht="16.350000000000001" customHeight="1">
      <c r="A1" s="289"/>
      <c r="B1" s="289"/>
      <c r="C1" s="289"/>
      <c r="D1" s="289"/>
      <c r="E1" s="289"/>
      <c r="F1" s="289"/>
      <c r="G1" s="289"/>
      <c r="H1" s="289"/>
      <c r="I1" s="289"/>
      <c r="J1" s="289"/>
      <c r="K1" s="289"/>
      <c r="L1" s="289"/>
      <c r="M1" s="289"/>
      <c r="N1" s="289"/>
      <c r="O1" s="289"/>
      <c r="P1" s="289"/>
      <c r="Q1" s="289"/>
      <c r="R1" s="289"/>
      <c r="S1" s="289"/>
      <c r="T1" s="289"/>
      <c r="U1" s="289"/>
      <c r="V1" s="289"/>
      <c r="W1" s="289"/>
      <c r="X1" s="289"/>
      <c r="Y1" s="289"/>
      <c r="Z1" s="289"/>
      <c r="AA1" s="289"/>
      <c r="AB1" s="289"/>
      <c r="AC1" s="289"/>
      <c r="AD1" s="289"/>
      <c r="AE1" s="289"/>
      <c r="AF1" s="289"/>
      <c r="AG1" s="289"/>
      <c r="AH1" s="289"/>
      <c r="AI1" s="289"/>
      <c r="AJ1" s="289"/>
      <c r="AK1" s="289"/>
      <c r="AL1" s="288"/>
      <c r="AM1" s="288"/>
    </row>
    <row r="2" spans="1:39" ht="16.350000000000001" customHeight="1">
      <c r="A2" s="289"/>
      <c r="B2" s="289"/>
      <c r="C2" s="289"/>
      <c r="D2" s="289"/>
      <c r="E2" s="289"/>
      <c r="F2" s="289"/>
      <c r="G2" s="289"/>
      <c r="H2" s="289"/>
      <c r="I2" s="289"/>
      <c r="J2" s="289"/>
      <c r="K2" s="289"/>
      <c r="L2" s="289"/>
      <c r="M2" s="289"/>
      <c r="N2" s="289"/>
      <c r="O2" s="289"/>
      <c r="P2" s="289"/>
      <c r="Q2" s="289"/>
      <c r="R2" s="289"/>
      <c r="S2" s="289"/>
      <c r="T2" s="289"/>
      <c r="U2" s="289"/>
      <c r="V2" s="289"/>
      <c r="W2" s="289"/>
      <c r="X2" s="289"/>
      <c r="Y2" s="289"/>
      <c r="Z2" s="289"/>
      <c r="AA2" s="289"/>
      <c r="AB2" s="289"/>
      <c r="AC2" s="289"/>
      <c r="AD2" s="289"/>
      <c r="AE2" s="289"/>
      <c r="AF2" s="289"/>
      <c r="AG2" s="289"/>
      <c r="AH2" s="289"/>
      <c r="AI2" s="289"/>
      <c r="AJ2" s="289"/>
      <c r="AK2" s="289"/>
      <c r="AL2" s="288"/>
      <c r="AM2" s="288"/>
    </row>
    <row r="3" spans="1:39" ht="16.350000000000001" customHeight="1">
      <c r="A3" s="288"/>
      <c r="B3" s="288"/>
      <c r="C3" s="288"/>
      <c r="D3" s="288"/>
      <c r="E3" s="288"/>
      <c r="F3" s="288"/>
      <c r="G3" s="288"/>
      <c r="H3" s="288"/>
      <c r="I3" s="288"/>
      <c r="J3" s="288"/>
      <c r="K3" s="288"/>
      <c r="L3" s="288"/>
      <c r="M3" s="288"/>
      <c r="N3" s="288"/>
      <c r="O3" s="288"/>
      <c r="P3" s="288"/>
      <c r="Q3" s="288"/>
      <c r="R3" s="288"/>
      <c r="S3" s="288"/>
      <c r="T3" s="288"/>
      <c r="U3" s="288"/>
      <c r="V3" s="288"/>
      <c r="W3" s="288"/>
      <c r="X3" s="288"/>
      <c r="Y3" s="288"/>
      <c r="Z3" s="288"/>
      <c r="AA3" s="288"/>
      <c r="AB3" s="288"/>
      <c r="AC3" s="288"/>
      <c r="AD3" s="288"/>
      <c r="AE3" s="288"/>
      <c r="AF3" s="288"/>
      <c r="AG3" s="288"/>
      <c r="AH3" s="288"/>
      <c r="AI3" s="288"/>
      <c r="AJ3" s="288"/>
      <c r="AK3" s="288"/>
      <c r="AL3" s="288"/>
      <c r="AM3" s="288"/>
    </row>
    <row r="4" spans="1:39" ht="16.350000000000001" customHeight="1">
      <c r="A4" s="287"/>
      <c r="B4" s="290"/>
      <c r="C4" s="290"/>
      <c r="D4" s="287"/>
      <c r="E4" s="288"/>
      <c r="F4" s="288"/>
      <c r="G4" s="288"/>
      <c r="H4" s="288"/>
      <c r="I4" s="288"/>
      <c r="J4" s="288"/>
      <c r="K4" s="288"/>
      <c r="L4" s="288"/>
      <c r="M4" s="288"/>
      <c r="N4" s="288"/>
      <c r="O4" s="288"/>
      <c r="P4" s="288"/>
      <c r="Q4" s="288"/>
      <c r="R4" s="288"/>
      <c r="S4" s="288"/>
      <c r="T4" s="288"/>
      <c r="U4" s="288"/>
      <c r="V4" s="288"/>
      <c r="W4" s="288"/>
      <c r="X4" s="288"/>
      <c r="Y4" s="288"/>
      <c r="Z4" s="288"/>
      <c r="AA4" s="288"/>
      <c r="AB4" s="288"/>
      <c r="AC4" s="288"/>
      <c r="AD4" s="288"/>
      <c r="AE4" s="288"/>
      <c r="AF4" s="288"/>
      <c r="AG4" s="288"/>
      <c r="AH4" s="288"/>
      <c r="AI4" s="288"/>
      <c r="AJ4" s="288"/>
      <c r="AK4" s="288"/>
      <c r="AL4" s="288"/>
      <c r="AM4" s="288"/>
    </row>
    <row r="5" spans="1:39" ht="16.350000000000001" customHeight="1">
      <c r="A5" s="81" t="s">
        <v>1</v>
      </c>
      <c r="B5" s="81" t="s">
        <v>4</v>
      </c>
      <c r="C5" s="81" t="s">
        <v>158</v>
      </c>
      <c r="D5" s="81" t="s">
        <v>159</v>
      </c>
      <c r="E5" s="81" t="s">
        <v>160</v>
      </c>
      <c r="F5" s="81" t="s">
        <v>161</v>
      </c>
      <c r="G5" s="81" t="s">
        <v>162</v>
      </c>
      <c r="H5" s="81" t="s">
        <v>163</v>
      </c>
      <c r="I5" s="81" t="s">
        <v>164</v>
      </c>
      <c r="J5" s="81" t="s">
        <v>165</v>
      </c>
      <c r="K5" s="81" t="s">
        <v>19</v>
      </c>
      <c r="L5" s="81" t="s">
        <v>12</v>
      </c>
      <c r="M5" s="81" t="s">
        <v>13</v>
      </c>
      <c r="N5" s="81" t="s">
        <v>10</v>
      </c>
      <c r="O5" s="81" t="s">
        <v>18</v>
      </c>
      <c r="P5" s="81" t="s">
        <v>17</v>
      </c>
      <c r="Q5" s="81" t="s">
        <v>15</v>
      </c>
      <c r="R5" s="81" t="s">
        <v>27</v>
      </c>
      <c r="S5" s="81" t="s">
        <v>21</v>
      </c>
      <c r="T5" s="81" t="s">
        <v>22</v>
      </c>
      <c r="U5" s="81" t="s">
        <v>23</v>
      </c>
      <c r="V5" s="81" t="s">
        <v>24</v>
      </c>
      <c r="W5" s="81" t="s">
        <v>25</v>
      </c>
      <c r="X5" s="81" t="s">
        <v>26</v>
      </c>
      <c r="Y5" s="81" t="s">
        <v>59</v>
      </c>
      <c r="Z5" s="81" t="s">
        <v>9</v>
      </c>
      <c r="AA5" s="81" t="s">
        <v>6</v>
      </c>
      <c r="AB5" s="81" t="s">
        <v>8</v>
      </c>
      <c r="AC5" s="81" t="s">
        <v>14</v>
      </c>
      <c r="AD5" s="81" t="s">
        <v>724</v>
      </c>
      <c r="AE5" s="81" t="s">
        <v>725</v>
      </c>
      <c r="AF5" s="81" t="s">
        <v>726</v>
      </c>
      <c r="AG5" s="81" t="s">
        <v>727</v>
      </c>
      <c r="AH5" s="81" t="s">
        <v>29</v>
      </c>
      <c r="AI5" s="81" t="s">
        <v>28</v>
      </c>
      <c r="AJ5" s="81" t="s">
        <v>5</v>
      </c>
      <c r="AK5" s="81"/>
    </row>
    <row r="6" spans="1:39" ht="16.350000000000001" customHeight="1">
      <c r="A6" s="82" t="s">
        <v>166</v>
      </c>
      <c r="B6" s="83">
        <v>0</v>
      </c>
      <c r="C6" s="83">
        <v>0</v>
      </c>
      <c r="D6" s="83">
        <v>0</v>
      </c>
      <c r="E6" s="83">
        <v>0</v>
      </c>
      <c r="F6" s="83">
        <v>0</v>
      </c>
      <c r="G6" s="83">
        <v>0</v>
      </c>
      <c r="H6" s="83">
        <v>0</v>
      </c>
      <c r="I6" s="83">
        <v>0</v>
      </c>
      <c r="J6" s="83">
        <v>0</v>
      </c>
      <c r="K6" s="83">
        <v>0</v>
      </c>
      <c r="L6" s="83">
        <v>0</v>
      </c>
      <c r="M6" s="83">
        <v>0</v>
      </c>
      <c r="N6" s="83">
        <v>0</v>
      </c>
      <c r="O6" s="83">
        <v>0</v>
      </c>
      <c r="P6" s="83">
        <v>0</v>
      </c>
      <c r="Q6" s="83">
        <v>0</v>
      </c>
      <c r="R6" s="83">
        <v>0</v>
      </c>
      <c r="S6" s="83">
        <v>0</v>
      </c>
      <c r="T6" s="83">
        <v>0</v>
      </c>
      <c r="U6" s="83">
        <v>0</v>
      </c>
      <c r="V6" s="83">
        <v>0</v>
      </c>
      <c r="W6" s="83">
        <v>0</v>
      </c>
      <c r="X6" s="83">
        <v>0</v>
      </c>
      <c r="Y6" s="83">
        <v>0</v>
      </c>
      <c r="Z6" s="83">
        <v>0</v>
      </c>
      <c r="AA6" s="83">
        <v>0</v>
      </c>
      <c r="AB6" s="83">
        <v>0</v>
      </c>
      <c r="AC6" s="83">
        <v>0</v>
      </c>
      <c r="AD6" s="83">
        <v>0</v>
      </c>
      <c r="AE6" s="83">
        <v>0</v>
      </c>
      <c r="AF6" s="83">
        <v>0</v>
      </c>
      <c r="AG6" s="83">
        <v>0</v>
      </c>
      <c r="AH6" s="83">
        <v>0</v>
      </c>
      <c r="AI6" s="83">
        <v>0</v>
      </c>
      <c r="AJ6" s="83">
        <v>0</v>
      </c>
      <c r="AK6" s="83"/>
    </row>
    <row r="7" spans="1:39" ht="16.350000000000001" customHeight="1">
      <c r="A7" s="82" t="s">
        <v>167</v>
      </c>
      <c r="B7" s="83">
        <v>0</v>
      </c>
      <c r="C7" s="83">
        <v>0</v>
      </c>
      <c r="D7" s="83">
        <v>0</v>
      </c>
      <c r="E7" s="83">
        <v>0</v>
      </c>
      <c r="F7" s="83">
        <v>0</v>
      </c>
      <c r="G7" s="83">
        <v>0</v>
      </c>
      <c r="H7" s="83">
        <v>0</v>
      </c>
      <c r="I7" s="83">
        <v>0</v>
      </c>
      <c r="J7" s="83">
        <v>0</v>
      </c>
      <c r="K7" s="83">
        <v>0</v>
      </c>
      <c r="L7" s="83">
        <v>0</v>
      </c>
      <c r="M7" s="83">
        <v>0</v>
      </c>
      <c r="N7" s="83">
        <v>0</v>
      </c>
      <c r="O7" s="83">
        <v>0</v>
      </c>
      <c r="P7" s="83">
        <v>0</v>
      </c>
      <c r="Q7" s="83">
        <v>0</v>
      </c>
      <c r="R7" s="83">
        <v>0</v>
      </c>
      <c r="S7" s="83">
        <v>0</v>
      </c>
      <c r="T7" s="83">
        <v>0</v>
      </c>
      <c r="U7" s="83">
        <v>0</v>
      </c>
      <c r="V7" s="83">
        <v>0</v>
      </c>
      <c r="W7" s="83">
        <v>0</v>
      </c>
      <c r="X7" s="83">
        <v>0</v>
      </c>
      <c r="Y7" s="83">
        <v>0</v>
      </c>
      <c r="Z7" s="83">
        <v>0</v>
      </c>
      <c r="AA7" s="83">
        <v>0</v>
      </c>
      <c r="AB7" s="83">
        <v>0</v>
      </c>
      <c r="AC7" s="83">
        <v>0</v>
      </c>
      <c r="AD7" s="83">
        <v>0</v>
      </c>
      <c r="AE7" s="83">
        <v>0</v>
      </c>
      <c r="AF7" s="83">
        <v>0</v>
      </c>
      <c r="AG7" s="83">
        <v>0</v>
      </c>
      <c r="AH7" s="83">
        <v>0</v>
      </c>
      <c r="AI7" s="83">
        <v>0</v>
      </c>
      <c r="AJ7" s="83">
        <v>0</v>
      </c>
      <c r="AK7" s="83"/>
    </row>
    <row r="8" spans="1:39" ht="16.350000000000001" customHeight="1">
      <c r="A8" s="82" t="s">
        <v>168</v>
      </c>
      <c r="B8" s="83">
        <v>0</v>
      </c>
      <c r="C8" s="83">
        <v>0</v>
      </c>
      <c r="D8" s="83">
        <v>0</v>
      </c>
      <c r="E8" s="83">
        <v>0</v>
      </c>
      <c r="F8" s="83">
        <v>0</v>
      </c>
      <c r="G8" s="83">
        <v>0</v>
      </c>
      <c r="H8" s="83">
        <v>0</v>
      </c>
      <c r="I8" s="83">
        <v>0</v>
      </c>
      <c r="J8" s="83">
        <v>0</v>
      </c>
      <c r="K8" s="83">
        <v>0</v>
      </c>
      <c r="L8" s="83">
        <v>0</v>
      </c>
      <c r="M8" s="83">
        <v>0</v>
      </c>
      <c r="N8" s="83">
        <v>0</v>
      </c>
      <c r="O8" s="83">
        <v>0</v>
      </c>
      <c r="P8" s="83">
        <v>0</v>
      </c>
      <c r="Q8" s="83">
        <v>0</v>
      </c>
      <c r="R8" s="83">
        <v>0</v>
      </c>
      <c r="S8" s="83">
        <v>0</v>
      </c>
      <c r="T8" s="83">
        <v>0</v>
      </c>
      <c r="U8" s="83">
        <v>0</v>
      </c>
      <c r="V8" s="83">
        <v>0</v>
      </c>
      <c r="W8" s="83">
        <v>0</v>
      </c>
      <c r="X8" s="83">
        <v>0</v>
      </c>
      <c r="Y8" s="83">
        <v>0</v>
      </c>
      <c r="Z8" s="83">
        <v>0</v>
      </c>
      <c r="AA8" s="83">
        <v>0</v>
      </c>
      <c r="AB8" s="83">
        <v>0</v>
      </c>
      <c r="AC8" s="83">
        <v>0</v>
      </c>
      <c r="AD8" s="83">
        <v>0</v>
      </c>
      <c r="AE8" s="83">
        <v>0</v>
      </c>
      <c r="AF8" s="83">
        <v>0</v>
      </c>
      <c r="AG8" s="83">
        <v>0</v>
      </c>
      <c r="AH8" s="83">
        <v>0</v>
      </c>
      <c r="AI8" s="83">
        <v>0</v>
      </c>
      <c r="AJ8" s="83">
        <v>0</v>
      </c>
      <c r="AK8" s="83"/>
    </row>
    <row r="9" spans="1:39" ht="16.350000000000001" customHeight="1">
      <c r="A9" s="82" t="s">
        <v>169</v>
      </c>
      <c r="B9" s="83">
        <v>0</v>
      </c>
      <c r="C9" s="83">
        <v>0</v>
      </c>
      <c r="D9" s="83">
        <v>0</v>
      </c>
      <c r="E9" s="83">
        <v>0</v>
      </c>
      <c r="F9" s="83">
        <v>0</v>
      </c>
      <c r="G9" s="83">
        <v>0</v>
      </c>
      <c r="H9" s="83">
        <v>0</v>
      </c>
      <c r="I9" s="83">
        <v>0</v>
      </c>
      <c r="J9" s="83">
        <v>0</v>
      </c>
      <c r="K9" s="83">
        <v>0</v>
      </c>
      <c r="L9" s="83">
        <v>0</v>
      </c>
      <c r="M9" s="83">
        <v>0</v>
      </c>
      <c r="N9" s="83">
        <v>0</v>
      </c>
      <c r="O9" s="83">
        <v>0</v>
      </c>
      <c r="P9" s="83">
        <v>0</v>
      </c>
      <c r="Q9" s="83">
        <v>0</v>
      </c>
      <c r="R9" s="83">
        <v>0</v>
      </c>
      <c r="S9" s="83">
        <v>0</v>
      </c>
      <c r="T9" s="83">
        <v>0</v>
      </c>
      <c r="U9" s="83">
        <v>0</v>
      </c>
      <c r="V9" s="83">
        <v>0</v>
      </c>
      <c r="W9" s="83">
        <v>0</v>
      </c>
      <c r="X9" s="83">
        <v>0</v>
      </c>
      <c r="Y9" s="83">
        <v>0</v>
      </c>
      <c r="Z9" s="83">
        <v>0</v>
      </c>
      <c r="AA9" s="83">
        <v>0</v>
      </c>
      <c r="AB9" s="83">
        <v>0</v>
      </c>
      <c r="AC9" s="83">
        <v>0</v>
      </c>
      <c r="AD9" s="83">
        <v>0</v>
      </c>
      <c r="AE9" s="83">
        <v>0</v>
      </c>
      <c r="AF9" s="83">
        <v>0</v>
      </c>
      <c r="AG9" s="83">
        <v>0</v>
      </c>
      <c r="AH9" s="83">
        <v>0</v>
      </c>
      <c r="AI9" s="83">
        <v>0</v>
      </c>
      <c r="AJ9" s="83">
        <v>0</v>
      </c>
      <c r="AK9" s="83"/>
    </row>
    <row r="10" spans="1:39" ht="16.350000000000001" customHeight="1">
      <c r="A10" s="82" t="s">
        <v>170</v>
      </c>
      <c r="B10" s="83">
        <v>0</v>
      </c>
      <c r="C10" s="83">
        <v>0</v>
      </c>
      <c r="D10" s="83">
        <v>0</v>
      </c>
      <c r="E10" s="83">
        <v>0</v>
      </c>
      <c r="F10" s="83">
        <v>0</v>
      </c>
      <c r="G10" s="83">
        <v>0</v>
      </c>
      <c r="H10" s="83">
        <v>0</v>
      </c>
      <c r="I10" s="83">
        <v>0</v>
      </c>
      <c r="J10" s="83">
        <v>0</v>
      </c>
      <c r="K10" s="83">
        <v>0</v>
      </c>
      <c r="L10" s="83">
        <v>0</v>
      </c>
      <c r="M10" s="83">
        <v>0</v>
      </c>
      <c r="N10" s="83">
        <v>0</v>
      </c>
      <c r="O10" s="83">
        <v>0</v>
      </c>
      <c r="P10" s="83">
        <v>0</v>
      </c>
      <c r="Q10" s="83">
        <v>0</v>
      </c>
      <c r="R10" s="83">
        <v>0</v>
      </c>
      <c r="S10" s="83">
        <v>0</v>
      </c>
      <c r="T10" s="83">
        <v>0</v>
      </c>
      <c r="U10" s="83">
        <v>0</v>
      </c>
      <c r="V10" s="83">
        <v>0</v>
      </c>
      <c r="W10" s="83">
        <v>0</v>
      </c>
      <c r="X10" s="83">
        <v>0</v>
      </c>
      <c r="Y10" s="83">
        <v>0</v>
      </c>
      <c r="Z10" s="83">
        <v>0</v>
      </c>
      <c r="AA10" s="83">
        <v>0</v>
      </c>
      <c r="AB10" s="83">
        <v>0</v>
      </c>
      <c r="AC10" s="83">
        <v>0</v>
      </c>
      <c r="AD10" s="83">
        <v>0</v>
      </c>
      <c r="AE10" s="83">
        <v>0</v>
      </c>
      <c r="AF10" s="83">
        <v>0</v>
      </c>
      <c r="AG10" s="83">
        <v>0</v>
      </c>
      <c r="AH10" s="83">
        <v>0</v>
      </c>
      <c r="AI10" s="83">
        <v>0</v>
      </c>
      <c r="AJ10" s="83">
        <v>0</v>
      </c>
      <c r="AK10" s="83"/>
    </row>
    <row r="11" spans="1:39" ht="16.350000000000001" customHeight="1">
      <c r="A11" s="82" t="s">
        <v>171</v>
      </c>
      <c r="B11" s="83">
        <v>0</v>
      </c>
      <c r="C11" s="83">
        <v>0</v>
      </c>
      <c r="D11" s="83">
        <v>0</v>
      </c>
      <c r="E11" s="83">
        <v>0</v>
      </c>
      <c r="F11" s="83">
        <v>0</v>
      </c>
      <c r="G11" s="83">
        <v>0</v>
      </c>
      <c r="H11" s="83">
        <v>0</v>
      </c>
      <c r="I11" s="83">
        <v>0</v>
      </c>
      <c r="J11" s="83">
        <v>0</v>
      </c>
      <c r="K11" s="83">
        <v>0</v>
      </c>
      <c r="L11" s="83">
        <v>0</v>
      </c>
      <c r="M11" s="83">
        <v>0</v>
      </c>
      <c r="N11" s="83">
        <v>0</v>
      </c>
      <c r="O11" s="83">
        <v>0</v>
      </c>
      <c r="P11" s="83">
        <v>0</v>
      </c>
      <c r="Q11" s="83">
        <v>0</v>
      </c>
      <c r="R11" s="83">
        <v>0</v>
      </c>
      <c r="S11" s="83">
        <v>0</v>
      </c>
      <c r="T11" s="83">
        <v>0</v>
      </c>
      <c r="U11" s="83">
        <v>0</v>
      </c>
      <c r="V11" s="83">
        <v>0</v>
      </c>
      <c r="W11" s="83">
        <v>0</v>
      </c>
      <c r="X11" s="83">
        <v>0</v>
      </c>
      <c r="Y11" s="83">
        <v>0</v>
      </c>
      <c r="Z11" s="83">
        <v>0</v>
      </c>
      <c r="AA11" s="83">
        <v>0</v>
      </c>
      <c r="AB11" s="83">
        <v>0</v>
      </c>
      <c r="AC11" s="83">
        <v>0</v>
      </c>
      <c r="AD11" s="83">
        <v>0</v>
      </c>
      <c r="AE11" s="83">
        <v>0</v>
      </c>
      <c r="AF11" s="83">
        <v>0</v>
      </c>
      <c r="AG11" s="83">
        <v>0</v>
      </c>
      <c r="AH11" s="83">
        <v>0</v>
      </c>
      <c r="AI11" s="83">
        <v>0</v>
      </c>
      <c r="AJ11" s="83">
        <v>0</v>
      </c>
      <c r="AK11" s="83"/>
    </row>
    <row r="12" spans="1:39" ht="16.350000000000001" customHeight="1">
      <c r="A12" s="82" t="s">
        <v>172</v>
      </c>
      <c r="B12" s="83">
        <v>0</v>
      </c>
      <c r="C12" s="83">
        <v>0</v>
      </c>
      <c r="D12" s="83">
        <v>0</v>
      </c>
      <c r="E12" s="83">
        <v>0</v>
      </c>
      <c r="F12" s="83">
        <v>0</v>
      </c>
      <c r="G12" s="83">
        <v>0</v>
      </c>
      <c r="H12" s="83">
        <v>0</v>
      </c>
      <c r="I12" s="83">
        <v>0</v>
      </c>
      <c r="J12" s="83">
        <v>0</v>
      </c>
      <c r="K12" s="83">
        <v>0</v>
      </c>
      <c r="L12" s="83">
        <v>0</v>
      </c>
      <c r="M12" s="83">
        <v>0</v>
      </c>
      <c r="N12" s="83">
        <v>0</v>
      </c>
      <c r="O12" s="83">
        <v>0</v>
      </c>
      <c r="P12" s="83">
        <v>0</v>
      </c>
      <c r="Q12" s="83">
        <v>0</v>
      </c>
      <c r="R12" s="83">
        <v>0</v>
      </c>
      <c r="S12" s="83">
        <v>0</v>
      </c>
      <c r="T12" s="83">
        <v>0</v>
      </c>
      <c r="U12" s="83">
        <v>0</v>
      </c>
      <c r="V12" s="83">
        <v>0</v>
      </c>
      <c r="W12" s="83">
        <v>0</v>
      </c>
      <c r="X12" s="83">
        <v>0</v>
      </c>
      <c r="Y12" s="83">
        <v>0</v>
      </c>
      <c r="Z12" s="83">
        <v>0</v>
      </c>
      <c r="AA12" s="83">
        <v>0</v>
      </c>
      <c r="AB12" s="83">
        <v>0</v>
      </c>
      <c r="AC12" s="83">
        <v>0</v>
      </c>
      <c r="AD12" s="83">
        <v>0</v>
      </c>
      <c r="AE12" s="83">
        <v>0</v>
      </c>
      <c r="AF12" s="83">
        <v>0</v>
      </c>
      <c r="AG12" s="83">
        <v>0</v>
      </c>
      <c r="AH12" s="83">
        <v>0</v>
      </c>
      <c r="AI12" s="83">
        <v>0</v>
      </c>
      <c r="AJ12" s="83">
        <v>0</v>
      </c>
      <c r="AK12" s="83"/>
    </row>
    <row r="13" spans="1:39" ht="16.350000000000001" customHeight="1">
      <c r="A13" s="82" t="s">
        <v>173</v>
      </c>
      <c r="B13" s="83">
        <v>0</v>
      </c>
      <c r="C13" s="83">
        <v>0</v>
      </c>
      <c r="D13" s="83">
        <v>0</v>
      </c>
      <c r="E13" s="83">
        <v>0</v>
      </c>
      <c r="F13" s="83">
        <v>0</v>
      </c>
      <c r="G13" s="83">
        <v>0</v>
      </c>
      <c r="H13" s="83">
        <v>0</v>
      </c>
      <c r="I13" s="83">
        <v>0</v>
      </c>
      <c r="J13" s="83">
        <v>0</v>
      </c>
      <c r="K13" s="83">
        <v>0</v>
      </c>
      <c r="L13" s="83">
        <v>0</v>
      </c>
      <c r="M13" s="83">
        <v>0</v>
      </c>
      <c r="N13" s="83">
        <v>0</v>
      </c>
      <c r="O13" s="83">
        <v>0</v>
      </c>
      <c r="P13" s="83">
        <v>0</v>
      </c>
      <c r="Q13" s="83">
        <v>0</v>
      </c>
      <c r="R13" s="83">
        <v>0</v>
      </c>
      <c r="S13" s="83">
        <v>0</v>
      </c>
      <c r="T13" s="83">
        <v>0</v>
      </c>
      <c r="U13" s="83">
        <v>0</v>
      </c>
      <c r="V13" s="83">
        <v>0</v>
      </c>
      <c r="W13" s="83">
        <v>0</v>
      </c>
      <c r="X13" s="83">
        <v>0</v>
      </c>
      <c r="Y13" s="83">
        <v>0</v>
      </c>
      <c r="Z13" s="83">
        <v>0</v>
      </c>
      <c r="AA13" s="83">
        <v>0</v>
      </c>
      <c r="AB13" s="83">
        <v>0</v>
      </c>
      <c r="AC13" s="83">
        <v>0</v>
      </c>
      <c r="AD13" s="83">
        <v>0</v>
      </c>
      <c r="AE13" s="83">
        <v>0</v>
      </c>
      <c r="AF13" s="83">
        <v>0</v>
      </c>
      <c r="AG13" s="83">
        <v>0</v>
      </c>
      <c r="AH13" s="83">
        <v>0</v>
      </c>
      <c r="AI13" s="83">
        <v>0</v>
      </c>
      <c r="AJ13" s="83">
        <v>0</v>
      </c>
      <c r="AK13" s="83"/>
    </row>
    <row r="14" spans="1:39" ht="16.350000000000001" customHeight="1">
      <c r="A14" s="82" t="s">
        <v>174</v>
      </c>
      <c r="B14" s="83">
        <v>0</v>
      </c>
      <c r="C14" s="83">
        <v>0</v>
      </c>
      <c r="D14" s="83">
        <v>0</v>
      </c>
      <c r="E14" s="83">
        <v>0</v>
      </c>
      <c r="F14" s="83">
        <v>0</v>
      </c>
      <c r="G14" s="83">
        <v>0</v>
      </c>
      <c r="H14" s="83">
        <v>0</v>
      </c>
      <c r="I14" s="83">
        <v>0</v>
      </c>
      <c r="J14" s="83">
        <v>0</v>
      </c>
      <c r="K14" s="83">
        <v>0</v>
      </c>
      <c r="L14" s="83">
        <v>0</v>
      </c>
      <c r="M14" s="83">
        <v>0</v>
      </c>
      <c r="N14" s="83">
        <v>0</v>
      </c>
      <c r="O14" s="83">
        <v>0</v>
      </c>
      <c r="P14" s="83">
        <v>0</v>
      </c>
      <c r="Q14" s="83">
        <v>0</v>
      </c>
      <c r="R14" s="83">
        <v>0</v>
      </c>
      <c r="S14" s="83">
        <v>0</v>
      </c>
      <c r="T14" s="83">
        <v>0</v>
      </c>
      <c r="U14" s="83">
        <v>0</v>
      </c>
      <c r="V14" s="83">
        <v>0</v>
      </c>
      <c r="W14" s="83">
        <v>0</v>
      </c>
      <c r="X14" s="83">
        <v>0</v>
      </c>
      <c r="Y14" s="83">
        <v>0</v>
      </c>
      <c r="Z14" s="83">
        <v>0</v>
      </c>
      <c r="AA14" s="83">
        <v>0</v>
      </c>
      <c r="AB14" s="83">
        <v>0</v>
      </c>
      <c r="AC14" s="83">
        <v>0</v>
      </c>
      <c r="AD14" s="83">
        <v>0</v>
      </c>
      <c r="AE14" s="83">
        <v>0</v>
      </c>
      <c r="AF14" s="83">
        <v>0</v>
      </c>
      <c r="AG14" s="83">
        <v>0</v>
      </c>
      <c r="AH14" s="83">
        <v>0</v>
      </c>
      <c r="AI14" s="83">
        <v>0</v>
      </c>
      <c r="AJ14" s="83">
        <v>0</v>
      </c>
      <c r="AK14" s="83"/>
    </row>
    <row r="15" spans="1:39" ht="16.350000000000001" customHeight="1">
      <c r="A15" s="82" t="s">
        <v>175</v>
      </c>
      <c r="B15" s="83">
        <v>0</v>
      </c>
      <c r="C15" s="83">
        <v>0</v>
      </c>
      <c r="D15" s="83">
        <v>0</v>
      </c>
      <c r="E15" s="83">
        <v>0</v>
      </c>
      <c r="F15" s="83">
        <v>0</v>
      </c>
      <c r="G15" s="83">
        <v>0</v>
      </c>
      <c r="H15" s="83">
        <v>0</v>
      </c>
      <c r="I15" s="83">
        <v>0</v>
      </c>
      <c r="J15" s="83">
        <v>0</v>
      </c>
      <c r="K15" s="83">
        <v>0</v>
      </c>
      <c r="L15" s="83">
        <v>0</v>
      </c>
      <c r="M15" s="83">
        <v>0</v>
      </c>
      <c r="N15" s="83">
        <v>0</v>
      </c>
      <c r="O15" s="83">
        <v>0</v>
      </c>
      <c r="P15" s="83">
        <v>0</v>
      </c>
      <c r="Q15" s="83">
        <v>0</v>
      </c>
      <c r="R15" s="83">
        <v>0</v>
      </c>
      <c r="S15" s="83">
        <v>0</v>
      </c>
      <c r="T15" s="83">
        <v>0</v>
      </c>
      <c r="U15" s="83">
        <v>0</v>
      </c>
      <c r="V15" s="83">
        <v>0</v>
      </c>
      <c r="W15" s="83">
        <v>0</v>
      </c>
      <c r="X15" s="83">
        <v>0</v>
      </c>
      <c r="Y15" s="83">
        <v>0</v>
      </c>
      <c r="Z15" s="83">
        <v>0</v>
      </c>
      <c r="AA15" s="83">
        <v>0</v>
      </c>
      <c r="AB15" s="83">
        <v>0</v>
      </c>
      <c r="AC15" s="83">
        <v>0</v>
      </c>
      <c r="AD15" s="83">
        <v>0</v>
      </c>
      <c r="AE15" s="83">
        <v>0</v>
      </c>
      <c r="AF15" s="83">
        <v>0</v>
      </c>
      <c r="AG15" s="83">
        <v>0</v>
      </c>
      <c r="AH15" s="83">
        <v>0</v>
      </c>
      <c r="AI15" s="83">
        <v>0</v>
      </c>
      <c r="AJ15" s="83">
        <v>0</v>
      </c>
      <c r="AK15" s="83"/>
    </row>
    <row r="16" spans="1:39" ht="16.350000000000001" customHeight="1">
      <c r="A16" s="82" t="s">
        <v>176</v>
      </c>
      <c r="B16" s="83">
        <v>0</v>
      </c>
      <c r="C16" s="83">
        <v>0</v>
      </c>
      <c r="D16" s="83">
        <v>0</v>
      </c>
      <c r="E16" s="83">
        <v>0</v>
      </c>
      <c r="F16" s="83">
        <v>0</v>
      </c>
      <c r="G16" s="83">
        <v>0</v>
      </c>
      <c r="H16" s="83">
        <v>0</v>
      </c>
      <c r="I16" s="83">
        <v>0</v>
      </c>
      <c r="J16" s="83">
        <v>0</v>
      </c>
      <c r="K16" s="83">
        <v>0</v>
      </c>
      <c r="L16" s="83">
        <v>0</v>
      </c>
      <c r="M16" s="83">
        <v>0</v>
      </c>
      <c r="N16" s="83">
        <v>0</v>
      </c>
      <c r="O16" s="83">
        <v>0</v>
      </c>
      <c r="P16" s="83">
        <v>0</v>
      </c>
      <c r="Q16" s="83">
        <v>0</v>
      </c>
      <c r="R16" s="83">
        <v>0</v>
      </c>
      <c r="S16" s="83">
        <v>0</v>
      </c>
      <c r="T16" s="83">
        <v>0</v>
      </c>
      <c r="U16" s="83">
        <v>0</v>
      </c>
      <c r="V16" s="83">
        <v>0</v>
      </c>
      <c r="W16" s="83">
        <v>0</v>
      </c>
      <c r="X16" s="83">
        <v>0</v>
      </c>
      <c r="Y16" s="83">
        <v>0</v>
      </c>
      <c r="Z16" s="83">
        <v>0</v>
      </c>
      <c r="AA16" s="83">
        <v>0</v>
      </c>
      <c r="AB16" s="83">
        <v>0</v>
      </c>
      <c r="AC16" s="83">
        <v>0</v>
      </c>
      <c r="AD16" s="83">
        <v>0</v>
      </c>
      <c r="AE16" s="83">
        <v>0</v>
      </c>
      <c r="AF16" s="83">
        <v>0</v>
      </c>
      <c r="AG16" s="83">
        <v>0</v>
      </c>
      <c r="AH16" s="83">
        <v>0</v>
      </c>
      <c r="AI16" s="83">
        <v>0</v>
      </c>
      <c r="AJ16" s="83">
        <v>0</v>
      </c>
      <c r="AK16" s="83"/>
    </row>
    <row r="17" spans="1:37" ht="16.350000000000001" customHeight="1">
      <c r="A17" s="82" t="s">
        <v>177</v>
      </c>
      <c r="B17" s="83">
        <v>0</v>
      </c>
      <c r="C17" s="83">
        <v>0</v>
      </c>
      <c r="D17" s="83">
        <v>0</v>
      </c>
      <c r="E17" s="83">
        <v>0</v>
      </c>
      <c r="F17" s="83">
        <v>0</v>
      </c>
      <c r="G17" s="83">
        <v>0</v>
      </c>
      <c r="H17" s="83">
        <v>0</v>
      </c>
      <c r="I17" s="83">
        <v>0</v>
      </c>
      <c r="J17" s="83">
        <v>0</v>
      </c>
      <c r="K17" s="83">
        <v>0</v>
      </c>
      <c r="L17" s="83">
        <v>0</v>
      </c>
      <c r="M17" s="83">
        <v>0</v>
      </c>
      <c r="N17" s="83">
        <v>0</v>
      </c>
      <c r="O17" s="83">
        <v>0</v>
      </c>
      <c r="P17" s="83">
        <v>0</v>
      </c>
      <c r="Q17" s="83">
        <v>0</v>
      </c>
      <c r="R17" s="83">
        <v>0</v>
      </c>
      <c r="S17" s="83">
        <v>0</v>
      </c>
      <c r="T17" s="83">
        <v>0</v>
      </c>
      <c r="U17" s="83">
        <v>0</v>
      </c>
      <c r="V17" s="83">
        <v>0</v>
      </c>
      <c r="W17" s="83">
        <v>0</v>
      </c>
      <c r="X17" s="83">
        <v>0</v>
      </c>
      <c r="Y17" s="83">
        <v>0</v>
      </c>
      <c r="Z17" s="83">
        <v>0</v>
      </c>
      <c r="AA17" s="83">
        <v>0</v>
      </c>
      <c r="AB17" s="83">
        <v>0</v>
      </c>
      <c r="AC17" s="83">
        <v>0</v>
      </c>
      <c r="AD17" s="83">
        <v>0</v>
      </c>
      <c r="AE17" s="83">
        <v>0</v>
      </c>
      <c r="AF17" s="83">
        <v>0</v>
      </c>
      <c r="AG17" s="83">
        <v>0</v>
      </c>
      <c r="AH17" s="83">
        <v>0</v>
      </c>
      <c r="AI17" s="83">
        <v>0</v>
      </c>
      <c r="AJ17" s="83">
        <v>0</v>
      </c>
      <c r="AK17" s="83"/>
    </row>
    <row r="18" spans="1:37" ht="16.350000000000001" customHeight="1">
      <c r="A18" s="82" t="s">
        <v>178</v>
      </c>
      <c r="B18" s="83">
        <v>0</v>
      </c>
      <c r="C18" s="83">
        <v>0</v>
      </c>
      <c r="D18" s="83">
        <v>0</v>
      </c>
      <c r="E18" s="83">
        <v>0</v>
      </c>
      <c r="F18" s="83">
        <v>0</v>
      </c>
      <c r="G18" s="83">
        <v>0</v>
      </c>
      <c r="H18" s="83">
        <v>0</v>
      </c>
      <c r="I18" s="83">
        <v>0</v>
      </c>
      <c r="J18" s="83">
        <v>0</v>
      </c>
      <c r="K18" s="83">
        <v>0</v>
      </c>
      <c r="L18" s="83">
        <v>0</v>
      </c>
      <c r="M18" s="83">
        <v>0</v>
      </c>
      <c r="N18" s="83">
        <v>0</v>
      </c>
      <c r="O18" s="83">
        <v>0</v>
      </c>
      <c r="P18" s="83">
        <v>0</v>
      </c>
      <c r="Q18" s="83">
        <v>0</v>
      </c>
      <c r="R18" s="83">
        <v>0</v>
      </c>
      <c r="S18" s="83">
        <v>0</v>
      </c>
      <c r="T18" s="83">
        <v>0</v>
      </c>
      <c r="U18" s="83">
        <v>0</v>
      </c>
      <c r="V18" s="83">
        <v>0</v>
      </c>
      <c r="W18" s="83">
        <v>0</v>
      </c>
      <c r="X18" s="83">
        <v>0</v>
      </c>
      <c r="Y18" s="83">
        <v>0</v>
      </c>
      <c r="Z18" s="83">
        <v>0</v>
      </c>
      <c r="AA18" s="83">
        <v>0</v>
      </c>
      <c r="AB18" s="83">
        <v>0</v>
      </c>
      <c r="AC18" s="83">
        <v>0</v>
      </c>
      <c r="AD18" s="83">
        <v>0</v>
      </c>
      <c r="AE18" s="83">
        <v>0</v>
      </c>
      <c r="AF18" s="83">
        <v>0</v>
      </c>
      <c r="AG18" s="83">
        <v>0</v>
      </c>
      <c r="AH18" s="83">
        <v>0</v>
      </c>
      <c r="AI18" s="83">
        <v>0</v>
      </c>
      <c r="AJ18" s="83">
        <v>0</v>
      </c>
      <c r="AK18" s="83"/>
    </row>
    <row r="19" spans="1:37" ht="16.350000000000001" customHeight="1">
      <c r="A19" s="82" t="s">
        <v>179</v>
      </c>
      <c r="B19" s="83">
        <v>0</v>
      </c>
      <c r="C19" s="83">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v>0</v>
      </c>
      <c r="U19" s="83">
        <v>0</v>
      </c>
      <c r="V19" s="83">
        <v>0</v>
      </c>
      <c r="W19" s="83">
        <v>0</v>
      </c>
      <c r="X19" s="83">
        <v>0</v>
      </c>
      <c r="Y19" s="83">
        <v>0</v>
      </c>
      <c r="Z19" s="83">
        <v>0</v>
      </c>
      <c r="AA19" s="83">
        <v>0</v>
      </c>
      <c r="AB19" s="83">
        <v>0</v>
      </c>
      <c r="AC19" s="83">
        <v>0</v>
      </c>
      <c r="AD19" s="83">
        <v>0</v>
      </c>
      <c r="AE19" s="83">
        <v>0</v>
      </c>
      <c r="AF19" s="83">
        <v>0</v>
      </c>
      <c r="AG19" s="83">
        <v>0</v>
      </c>
      <c r="AH19" s="83">
        <v>0</v>
      </c>
      <c r="AI19" s="83">
        <v>0</v>
      </c>
      <c r="AJ19" s="83">
        <v>0</v>
      </c>
      <c r="AK19" s="83"/>
    </row>
    <row r="20" spans="1:37" ht="16.350000000000001" customHeight="1">
      <c r="A20" s="82" t="s">
        <v>180</v>
      </c>
      <c r="B20" s="83">
        <v>0</v>
      </c>
      <c r="C20" s="8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c r="T20" s="83">
        <v>0</v>
      </c>
      <c r="U20" s="83">
        <v>0</v>
      </c>
      <c r="V20" s="83">
        <v>0</v>
      </c>
      <c r="W20" s="83">
        <v>0</v>
      </c>
      <c r="X20" s="83">
        <v>0</v>
      </c>
      <c r="Y20" s="83">
        <v>0</v>
      </c>
      <c r="Z20" s="83">
        <v>0</v>
      </c>
      <c r="AA20" s="83">
        <v>0</v>
      </c>
      <c r="AB20" s="83">
        <v>0</v>
      </c>
      <c r="AC20" s="83">
        <v>0</v>
      </c>
      <c r="AD20" s="83">
        <v>0</v>
      </c>
      <c r="AE20" s="83">
        <v>0</v>
      </c>
      <c r="AF20" s="83">
        <v>0</v>
      </c>
      <c r="AG20" s="83">
        <v>0</v>
      </c>
      <c r="AH20" s="83">
        <v>0</v>
      </c>
      <c r="AI20" s="83">
        <v>0</v>
      </c>
      <c r="AJ20" s="83">
        <v>0</v>
      </c>
      <c r="AK20" s="83"/>
    </row>
    <row r="21" spans="1:37" ht="16.350000000000001" customHeight="1">
      <c r="A21" s="82" t="s">
        <v>181</v>
      </c>
      <c r="B21" s="83">
        <v>0</v>
      </c>
      <c r="C21" s="83">
        <v>0</v>
      </c>
      <c r="D21" s="83">
        <v>0</v>
      </c>
      <c r="E21" s="83">
        <v>0</v>
      </c>
      <c r="F21" s="83">
        <v>0</v>
      </c>
      <c r="G21" s="83">
        <v>0</v>
      </c>
      <c r="H21" s="83">
        <v>0</v>
      </c>
      <c r="I21" s="83">
        <v>0</v>
      </c>
      <c r="J21" s="83">
        <v>0</v>
      </c>
      <c r="K21" s="83">
        <v>0</v>
      </c>
      <c r="L21" s="83">
        <v>0</v>
      </c>
      <c r="M21" s="83">
        <v>0</v>
      </c>
      <c r="N21" s="83">
        <v>0</v>
      </c>
      <c r="O21" s="83">
        <v>0</v>
      </c>
      <c r="P21" s="83">
        <v>0</v>
      </c>
      <c r="Q21" s="83">
        <v>0</v>
      </c>
      <c r="R21" s="83">
        <v>0</v>
      </c>
      <c r="S21" s="83">
        <v>0</v>
      </c>
      <c r="T21" s="83">
        <v>0</v>
      </c>
      <c r="U21" s="83">
        <v>0</v>
      </c>
      <c r="V21" s="83">
        <v>0</v>
      </c>
      <c r="W21" s="83">
        <v>0</v>
      </c>
      <c r="X21" s="83">
        <v>0</v>
      </c>
      <c r="Y21" s="83">
        <v>0</v>
      </c>
      <c r="Z21" s="83">
        <v>0</v>
      </c>
      <c r="AA21" s="83">
        <v>0</v>
      </c>
      <c r="AB21" s="83">
        <v>0</v>
      </c>
      <c r="AC21" s="83">
        <v>0</v>
      </c>
      <c r="AD21" s="83">
        <v>0</v>
      </c>
      <c r="AE21" s="83">
        <v>0</v>
      </c>
      <c r="AF21" s="83">
        <v>0</v>
      </c>
      <c r="AG21" s="83">
        <v>0</v>
      </c>
      <c r="AH21" s="83">
        <v>0</v>
      </c>
      <c r="AI21" s="83">
        <v>0</v>
      </c>
      <c r="AJ21" s="83">
        <v>0</v>
      </c>
      <c r="AK21" s="83"/>
    </row>
    <row r="22" spans="1:37" ht="16.350000000000001" customHeight="1">
      <c r="A22" s="82" t="s">
        <v>182</v>
      </c>
      <c r="B22" s="83">
        <v>0</v>
      </c>
      <c r="C22" s="8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v>0</v>
      </c>
      <c r="U22" s="83">
        <v>0</v>
      </c>
      <c r="V22" s="83">
        <v>0</v>
      </c>
      <c r="W22" s="83">
        <v>0</v>
      </c>
      <c r="X22" s="83">
        <v>0</v>
      </c>
      <c r="Y22" s="83">
        <v>0</v>
      </c>
      <c r="Z22" s="83">
        <v>0</v>
      </c>
      <c r="AA22" s="83">
        <v>0</v>
      </c>
      <c r="AB22" s="83">
        <v>0</v>
      </c>
      <c r="AC22" s="83">
        <v>0</v>
      </c>
      <c r="AD22" s="83">
        <v>0</v>
      </c>
      <c r="AE22" s="83">
        <v>0</v>
      </c>
      <c r="AF22" s="83">
        <v>0</v>
      </c>
      <c r="AG22" s="83">
        <v>0</v>
      </c>
      <c r="AH22" s="83">
        <v>0</v>
      </c>
      <c r="AI22" s="83">
        <v>0</v>
      </c>
      <c r="AJ22" s="83">
        <v>0</v>
      </c>
      <c r="AK22" s="83"/>
    </row>
    <row r="23" spans="1:37" ht="16.350000000000001" customHeight="1">
      <c r="A23" s="82" t="s">
        <v>183</v>
      </c>
      <c r="B23" s="83">
        <v>0</v>
      </c>
      <c r="C23" s="83">
        <v>0</v>
      </c>
      <c r="D23" s="83">
        <v>0</v>
      </c>
      <c r="E23" s="83">
        <v>0</v>
      </c>
      <c r="F23" s="83">
        <v>0</v>
      </c>
      <c r="G23" s="83">
        <v>0</v>
      </c>
      <c r="H23" s="83">
        <v>0</v>
      </c>
      <c r="I23" s="83">
        <v>0</v>
      </c>
      <c r="J23" s="83">
        <v>0</v>
      </c>
      <c r="K23" s="83">
        <v>0</v>
      </c>
      <c r="L23" s="83">
        <v>0</v>
      </c>
      <c r="M23" s="83">
        <v>0</v>
      </c>
      <c r="N23" s="83">
        <v>0</v>
      </c>
      <c r="O23" s="83">
        <v>0</v>
      </c>
      <c r="P23" s="83">
        <v>0</v>
      </c>
      <c r="Q23" s="83">
        <v>0</v>
      </c>
      <c r="R23" s="83">
        <v>0</v>
      </c>
      <c r="S23" s="83">
        <v>0</v>
      </c>
      <c r="T23" s="83">
        <v>0</v>
      </c>
      <c r="U23" s="83">
        <v>0</v>
      </c>
      <c r="V23" s="83">
        <v>0</v>
      </c>
      <c r="W23" s="83">
        <v>0</v>
      </c>
      <c r="X23" s="83">
        <v>0</v>
      </c>
      <c r="Y23" s="83">
        <v>0</v>
      </c>
      <c r="Z23" s="83">
        <v>0</v>
      </c>
      <c r="AA23" s="83">
        <v>0</v>
      </c>
      <c r="AB23" s="83">
        <v>0</v>
      </c>
      <c r="AC23" s="83">
        <v>0</v>
      </c>
      <c r="AD23" s="83">
        <v>0</v>
      </c>
      <c r="AE23" s="83">
        <v>0</v>
      </c>
      <c r="AF23" s="83">
        <v>0</v>
      </c>
      <c r="AG23" s="83">
        <v>0</v>
      </c>
      <c r="AH23" s="83">
        <v>0</v>
      </c>
      <c r="AI23" s="83">
        <v>0</v>
      </c>
      <c r="AJ23" s="83">
        <v>0</v>
      </c>
      <c r="AK23" s="83"/>
    </row>
    <row r="24" spans="1:37" ht="16.350000000000001" customHeight="1">
      <c r="A24" s="82" t="s">
        <v>184</v>
      </c>
      <c r="B24" s="83">
        <v>0</v>
      </c>
      <c r="C24" s="83">
        <v>0</v>
      </c>
      <c r="D24" s="83">
        <v>0</v>
      </c>
      <c r="E24" s="83">
        <v>0</v>
      </c>
      <c r="F24" s="83">
        <v>0</v>
      </c>
      <c r="G24" s="83">
        <v>0</v>
      </c>
      <c r="H24" s="83">
        <v>0</v>
      </c>
      <c r="I24" s="83">
        <v>0</v>
      </c>
      <c r="J24" s="83">
        <v>0</v>
      </c>
      <c r="K24" s="83">
        <v>0</v>
      </c>
      <c r="L24" s="83">
        <v>0</v>
      </c>
      <c r="M24" s="83">
        <v>0</v>
      </c>
      <c r="N24" s="83">
        <v>0</v>
      </c>
      <c r="O24" s="83">
        <v>0</v>
      </c>
      <c r="P24" s="83">
        <v>0</v>
      </c>
      <c r="Q24" s="83">
        <v>0</v>
      </c>
      <c r="R24" s="83">
        <v>0</v>
      </c>
      <c r="S24" s="83">
        <v>0</v>
      </c>
      <c r="T24" s="83">
        <v>0</v>
      </c>
      <c r="U24" s="83">
        <v>0</v>
      </c>
      <c r="V24" s="83">
        <v>0</v>
      </c>
      <c r="W24" s="83">
        <v>0</v>
      </c>
      <c r="X24" s="83">
        <v>0</v>
      </c>
      <c r="Y24" s="83">
        <v>0</v>
      </c>
      <c r="Z24" s="83">
        <v>0</v>
      </c>
      <c r="AA24" s="83">
        <v>0</v>
      </c>
      <c r="AB24" s="83">
        <v>0</v>
      </c>
      <c r="AC24" s="83">
        <v>0</v>
      </c>
      <c r="AD24" s="83">
        <v>0</v>
      </c>
      <c r="AE24" s="83">
        <v>0</v>
      </c>
      <c r="AF24" s="83">
        <v>0</v>
      </c>
      <c r="AG24" s="83">
        <v>0</v>
      </c>
      <c r="AH24" s="83">
        <v>0</v>
      </c>
      <c r="AI24" s="83">
        <v>0</v>
      </c>
      <c r="AJ24" s="83">
        <v>0</v>
      </c>
      <c r="AK24" s="83"/>
    </row>
    <row r="25" spans="1:37" ht="16.350000000000001" customHeight="1">
      <c r="A25" s="82" t="s">
        <v>185</v>
      </c>
      <c r="B25" s="83">
        <v>0</v>
      </c>
      <c r="C25" s="83">
        <v>0</v>
      </c>
      <c r="D25" s="83">
        <v>0</v>
      </c>
      <c r="E25" s="83">
        <v>0</v>
      </c>
      <c r="F25" s="83">
        <v>0</v>
      </c>
      <c r="G25" s="83">
        <v>0</v>
      </c>
      <c r="H25" s="83">
        <v>0</v>
      </c>
      <c r="I25" s="83">
        <v>0</v>
      </c>
      <c r="J25" s="83">
        <v>0</v>
      </c>
      <c r="K25" s="83">
        <v>0</v>
      </c>
      <c r="L25" s="83">
        <v>0</v>
      </c>
      <c r="M25" s="83">
        <v>0</v>
      </c>
      <c r="N25" s="83">
        <v>0</v>
      </c>
      <c r="O25" s="83">
        <v>0</v>
      </c>
      <c r="P25" s="83">
        <v>0</v>
      </c>
      <c r="Q25" s="83">
        <v>0</v>
      </c>
      <c r="R25" s="83">
        <v>0</v>
      </c>
      <c r="S25" s="83">
        <v>0</v>
      </c>
      <c r="T25" s="83">
        <v>0</v>
      </c>
      <c r="U25" s="83">
        <v>0</v>
      </c>
      <c r="V25" s="83">
        <v>0</v>
      </c>
      <c r="W25" s="83">
        <v>0</v>
      </c>
      <c r="X25" s="83">
        <v>0</v>
      </c>
      <c r="Y25" s="83">
        <v>0</v>
      </c>
      <c r="Z25" s="83">
        <v>0</v>
      </c>
      <c r="AA25" s="83">
        <v>0</v>
      </c>
      <c r="AB25" s="83">
        <v>0</v>
      </c>
      <c r="AC25" s="83">
        <v>0</v>
      </c>
      <c r="AD25" s="83">
        <v>0</v>
      </c>
      <c r="AE25" s="83">
        <v>0</v>
      </c>
      <c r="AF25" s="83">
        <v>0</v>
      </c>
      <c r="AG25" s="83">
        <v>0</v>
      </c>
      <c r="AH25" s="83">
        <v>0</v>
      </c>
      <c r="AI25" s="83">
        <v>0</v>
      </c>
      <c r="AJ25" s="83">
        <v>0</v>
      </c>
      <c r="AK25" s="83"/>
    </row>
    <row r="26" spans="1:37" ht="16.350000000000001" customHeight="1">
      <c r="A26" s="82" t="s">
        <v>186</v>
      </c>
      <c r="B26" s="83">
        <v>0</v>
      </c>
      <c r="C26" s="83">
        <v>0</v>
      </c>
      <c r="D26" s="83">
        <v>0</v>
      </c>
      <c r="E26" s="83">
        <v>0</v>
      </c>
      <c r="F26" s="83">
        <v>0</v>
      </c>
      <c r="G26" s="83">
        <v>0</v>
      </c>
      <c r="H26" s="83">
        <v>0</v>
      </c>
      <c r="I26" s="83">
        <v>0</v>
      </c>
      <c r="J26" s="83">
        <v>0</v>
      </c>
      <c r="K26" s="83">
        <v>0</v>
      </c>
      <c r="L26" s="83">
        <v>0</v>
      </c>
      <c r="M26" s="83">
        <v>0</v>
      </c>
      <c r="N26" s="83">
        <v>0</v>
      </c>
      <c r="O26" s="83">
        <v>0</v>
      </c>
      <c r="P26" s="83">
        <v>0</v>
      </c>
      <c r="Q26" s="83">
        <v>0</v>
      </c>
      <c r="R26" s="83">
        <v>0</v>
      </c>
      <c r="S26" s="83">
        <v>0</v>
      </c>
      <c r="T26" s="83">
        <v>0</v>
      </c>
      <c r="U26" s="83">
        <v>0</v>
      </c>
      <c r="V26" s="83">
        <v>0</v>
      </c>
      <c r="W26" s="83">
        <v>0</v>
      </c>
      <c r="X26" s="83">
        <v>0</v>
      </c>
      <c r="Y26" s="83">
        <v>0</v>
      </c>
      <c r="Z26" s="83">
        <v>0</v>
      </c>
      <c r="AA26" s="83">
        <v>0</v>
      </c>
      <c r="AB26" s="83">
        <v>0</v>
      </c>
      <c r="AC26" s="83">
        <v>0</v>
      </c>
      <c r="AD26" s="83">
        <v>0</v>
      </c>
      <c r="AE26" s="83">
        <v>0</v>
      </c>
      <c r="AF26" s="83">
        <v>0</v>
      </c>
      <c r="AG26" s="83">
        <v>0</v>
      </c>
      <c r="AH26" s="83">
        <v>0</v>
      </c>
      <c r="AI26" s="83">
        <v>0</v>
      </c>
      <c r="AJ26" s="83">
        <v>0</v>
      </c>
      <c r="AK26" s="83"/>
    </row>
    <row r="27" spans="1:37" ht="16.350000000000001" customHeight="1">
      <c r="A27" s="82" t="s">
        <v>187</v>
      </c>
      <c r="B27" s="83">
        <v>0</v>
      </c>
      <c r="C27" s="83">
        <v>0</v>
      </c>
      <c r="D27" s="83">
        <v>0</v>
      </c>
      <c r="E27" s="83">
        <v>0</v>
      </c>
      <c r="F27" s="83">
        <v>0</v>
      </c>
      <c r="G27" s="83">
        <v>0</v>
      </c>
      <c r="H27" s="83">
        <v>0</v>
      </c>
      <c r="I27" s="83">
        <v>0</v>
      </c>
      <c r="J27" s="83">
        <v>0</v>
      </c>
      <c r="K27" s="83">
        <v>0</v>
      </c>
      <c r="L27" s="83">
        <v>0</v>
      </c>
      <c r="M27" s="83">
        <v>0</v>
      </c>
      <c r="N27" s="83">
        <v>0</v>
      </c>
      <c r="O27" s="83">
        <v>0</v>
      </c>
      <c r="P27" s="83">
        <v>0</v>
      </c>
      <c r="Q27" s="83">
        <v>0</v>
      </c>
      <c r="R27" s="83">
        <v>0</v>
      </c>
      <c r="S27" s="83">
        <v>0</v>
      </c>
      <c r="T27" s="83">
        <v>0</v>
      </c>
      <c r="U27" s="83">
        <v>0</v>
      </c>
      <c r="V27" s="83">
        <v>0</v>
      </c>
      <c r="W27" s="83">
        <v>0</v>
      </c>
      <c r="X27" s="83">
        <v>0</v>
      </c>
      <c r="Y27" s="83">
        <v>0</v>
      </c>
      <c r="Z27" s="83">
        <v>0</v>
      </c>
      <c r="AA27" s="83">
        <v>0</v>
      </c>
      <c r="AB27" s="83">
        <v>0</v>
      </c>
      <c r="AC27" s="83">
        <v>0</v>
      </c>
      <c r="AD27" s="83">
        <v>0</v>
      </c>
      <c r="AE27" s="83">
        <v>0</v>
      </c>
      <c r="AF27" s="83">
        <v>0</v>
      </c>
      <c r="AG27" s="83">
        <v>0</v>
      </c>
      <c r="AH27" s="83">
        <v>0</v>
      </c>
      <c r="AI27" s="83">
        <v>0</v>
      </c>
      <c r="AJ27" s="83">
        <v>0</v>
      </c>
      <c r="AK27" s="83"/>
    </row>
    <row r="28" spans="1:37" ht="16.350000000000001" customHeight="1">
      <c r="A28" s="82" t="s">
        <v>188</v>
      </c>
      <c r="B28" s="83">
        <v>0</v>
      </c>
      <c r="C28" s="83">
        <v>0</v>
      </c>
      <c r="D28" s="83">
        <v>0</v>
      </c>
      <c r="E28" s="83">
        <v>0</v>
      </c>
      <c r="F28" s="83">
        <v>0</v>
      </c>
      <c r="G28" s="83">
        <v>0</v>
      </c>
      <c r="H28" s="83">
        <v>0</v>
      </c>
      <c r="I28" s="83">
        <v>0</v>
      </c>
      <c r="J28" s="83">
        <v>0</v>
      </c>
      <c r="K28" s="83">
        <v>0</v>
      </c>
      <c r="L28" s="83">
        <v>0</v>
      </c>
      <c r="M28" s="83">
        <v>0</v>
      </c>
      <c r="N28" s="83">
        <v>0</v>
      </c>
      <c r="O28" s="83">
        <v>0</v>
      </c>
      <c r="P28" s="83">
        <v>0</v>
      </c>
      <c r="Q28" s="83">
        <v>0</v>
      </c>
      <c r="R28" s="83">
        <v>0</v>
      </c>
      <c r="S28" s="83">
        <v>0</v>
      </c>
      <c r="T28" s="83">
        <v>0</v>
      </c>
      <c r="U28" s="83">
        <v>0</v>
      </c>
      <c r="V28" s="83">
        <v>0</v>
      </c>
      <c r="W28" s="83">
        <v>0</v>
      </c>
      <c r="X28" s="83">
        <v>0</v>
      </c>
      <c r="Y28" s="83">
        <v>0</v>
      </c>
      <c r="Z28" s="83">
        <v>0</v>
      </c>
      <c r="AA28" s="83">
        <v>0</v>
      </c>
      <c r="AB28" s="83">
        <v>0</v>
      </c>
      <c r="AC28" s="83">
        <v>0</v>
      </c>
      <c r="AD28" s="83">
        <v>0</v>
      </c>
      <c r="AE28" s="83">
        <v>0</v>
      </c>
      <c r="AF28" s="83">
        <v>0</v>
      </c>
      <c r="AG28" s="83">
        <v>0</v>
      </c>
      <c r="AH28" s="83">
        <v>0</v>
      </c>
      <c r="AI28" s="83">
        <v>0</v>
      </c>
      <c r="AJ28" s="83">
        <v>0</v>
      </c>
      <c r="AK28" s="83"/>
    </row>
    <row r="29" spans="1:37" ht="16.350000000000001" customHeight="1">
      <c r="A29" s="82" t="s">
        <v>189</v>
      </c>
      <c r="B29" s="83">
        <v>0</v>
      </c>
      <c r="C29" s="83">
        <v>0</v>
      </c>
      <c r="D29" s="83">
        <v>0</v>
      </c>
      <c r="E29" s="83">
        <v>0</v>
      </c>
      <c r="F29" s="83">
        <v>0</v>
      </c>
      <c r="G29" s="83">
        <v>0</v>
      </c>
      <c r="H29" s="83">
        <v>0</v>
      </c>
      <c r="I29" s="83">
        <v>0</v>
      </c>
      <c r="J29" s="83">
        <v>0</v>
      </c>
      <c r="K29" s="83">
        <v>0</v>
      </c>
      <c r="L29" s="83">
        <v>0</v>
      </c>
      <c r="M29" s="83">
        <v>0</v>
      </c>
      <c r="N29" s="83">
        <v>0</v>
      </c>
      <c r="O29" s="83">
        <v>0</v>
      </c>
      <c r="P29" s="83">
        <v>0</v>
      </c>
      <c r="Q29" s="83">
        <v>0</v>
      </c>
      <c r="R29" s="83">
        <v>0</v>
      </c>
      <c r="S29" s="83">
        <v>0</v>
      </c>
      <c r="T29" s="83">
        <v>0</v>
      </c>
      <c r="U29" s="83">
        <v>0</v>
      </c>
      <c r="V29" s="83">
        <v>0</v>
      </c>
      <c r="W29" s="83">
        <v>0</v>
      </c>
      <c r="X29" s="83">
        <v>0</v>
      </c>
      <c r="Y29" s="83">
        <v>0</v>
      </c>
      <c r="Z29" s="83">
        <v>0</v>
      </c>
      <c r="AA29" s="83">
        <v>0</v>
      </c>
      <c r="AB29" s="83">
        <v>0</v>
      </c>
      <c r="AC29" s="83">
        <v>0</v>
      </c>
      <c r="AD29" s="83">
        <v>0</v>
      </c>
      <c r="AE29" s="83">
        <v>0</v>
      </c>
      <c r="AF29" s="83">
        <v>0</v>
      </c>
      <c r="AG29" s="83">
        <v>0</v>
      </c>
      <c r="AH29" s="83">
        <v>0</v>
      </c>
      <c r="AI29" s="83">
        <v>0</v>
      </c>
      <c r="AJ29" s="83">
        <v>0</v>
      </c>
      <c r="AK29" s="83"/>
    </row>
    <row r="30" spans="1:37" ht="16.350000000000001" customHeight="1">
      <c r="A30" s="82" t="s">
        <v>190</v>
      </c>
      <c r="B30" s="83">
        <v>0</v>
      </c>
      <c r="C30" s="83">
        <v>0</v>
      </c>
      <c r="D30" s="83">
        <v>0</v>
      </c>
      <c r="E30" s="83">
        <v>0</v>
      </c>
      <c r="F30" s="83">
        <v>0</v>
      </c>
      <c r="G30" s="83">
        <v>0</v>
      </c>
      <c r="H30" s="83">
        <v>0</v>
      </c>
      <c r="I30" s="83">
        <v>0</v>
      </c>
      <c r="J30" s="83">
        <v>0</v>
      </c>
      <c r="K30" s="83">
        <v>0</v>
      </c>
      <c r="L30" s="83">
        <v>0</v>
      </c>
      <c r="M30" s="83">
        <v>0</v>
      </c>
      <c r="N30" s="83">
        <v>0</v>
      </c>
      <c r="O30" s="83">
        <v>0</v>
      </c>
      <c r="P30" s="83">
        <v>0</v>
      </c>
      <c r="Q30" s="83">
        <v>0</v>
      </c>
      <c r="R30" s="83">
        <v>0</v>
      </c>
      <c r="S30" s="83">
        <v>0</v>
      </c>
      <c r="T30" s="83">
        <v>0</v>
      </c>
      <c r="U30" s="83">
        <v>0</v>
      </c>
      <c r="V30" s="83">
        <v>0</v>
      </c>
      <c r="W30" s="83">
        <v>0</v>
      </c>
      <c r="X30" s="83">
        <v>0</v>
      </c>
      <c r="Y30" s="83">
        <v>0</v>
      </c>
      <c r="Z30" s="83">
        <v>0</v>
      </c>
      <c r="AA30" s="83">
        <v>0</v>
      </c>
      <c r="AB30" s="83">
        <v>0</v>
      </c>
      <c r="AC30" s="83">
        <v>0</v>
      </c>
      <c r="AD30" s="83">
        <v>0</v>
      </c>
      <c r="AE30" s="83">
        <v>0</v>
      </c>
      <c r="AF30" s="83">
        <v>0</v>
      </c>
      <c r="AG30" s="83">
        <v>0</v>
      </c>
      <c r="AH30" s="83">
        <v>0</v>
      </c>
      <c r="AI30" s="83">
        <v>0</v>
      </c>
      <c r="AJ30" s="83">
        <v>0</v>
      </c>
      <c r="AK30" s="83"/>
    </row>
    <row r="31" spans="1:37" ht="16.350000000000001" customHeight="1">
      <c r="A31" s="82" t="s">
        <v>191</v>
      </c>
      <c r="B31" s="83">
        <v>0</v>
      </c>
      <c r="C31" s="83">
        <v>0</v>
      </c>
      <c r="D31" s="83">
        <v>0</v>
      </c>
      <c r="E31" s="83">
        <v>0</v>
      </c>
      <c r="F31" s="83">
        <v>0</v>
      </c>
      <c r="G31" s="83">
        <v>0</v>
      </c>
      <c r="H31" s="83">
        <v>0</v>
      </c>
      <c r="I31" s="83">
        <v>0</v>
      </c>
      <c r="J31" s="83">
        <v>0</v>
      </c>
      <c r="K31" s="83">
        <v>0</v>
      </c>
      <c r="L31" s="83">
        <v>0</v>
      </c>
      <c r="M31" s="83">
        <v>0</v>
      </c>
      <c r="N31" s="83">
        <v>0</v>
      </c>
      <c r="O31" s="83">
        <v>0</v>
      </c>
      <c r="P31" s="83">
        <v>0</v>
      </c>
      <c r="Q31" s="83">
        <v>0</v>
      </c>
      <c r="R31" s="83">
        <v>0</v>
      </c>
      <c r="S31" s="83">
        <v>0</v>
      </c>
      <c r="T31" s="83">
        <v>0</v>
      </c>
      <c r="U31" s="83">
        <v>0</v>
      </c>
      <c r="V31" s="83">
        <v>0</v>
      </c>
      <c r="W31" s="83">
        <v>0</v>
      </c>
      <c r="X31" s="83">
        <v>0</v>
      </c>
      <c r="Y31" s="83">
        <v>0</v>
      </c>
      <c r="Z31" s="83">
        <v>0</v>
      </c>
      <c r="AA31" s="83">
        <v>0</v>
      </c>
      <c r="AB31" s="83">
        <v>0</v>
      </c>
      <c r="AC31" s="83">
        <v>0</v>
      </c>
      <c r="AD31" s="83">
        <v>0</v>
      </c>
      <c r="AE31" s="83">
        <v>0</v>
      </c>
      <c r="AF31" s="83">
        <v>0</v>
      </c>
      <c r="AG31" s="83">
        <v>0</v>
      </c>
      <c r="AH31" s="83">
        <v>0</v>
      </c>
      <c r="AI31" s="83">
        <v>0</v>
      </c>
      <c r="AJ31" s="83">
        <v>0</v>
      </c>
      <c r="AK31" s="83"/>
    </row>
    <row r="32" spans="1:37" ht="16.350000000000001" customHeight="1">
      <c r="A32" s="82" t="s">
        <v>192</v>
      </c>
      <c r="B32" s="83">
        <v>-143621218.69</v>
      </c>
      <c r="C32" s="83">
        <v>933369.76</v>
      </c>
      <c r="D32" s="83">
        <v>0</v>
      </c>
      <c r="E32" s="83">
        <v>-12407582.380000001</v>
      </c>
      <c r="F32" s="83">
        <v>27475501.899999999</v>
      </c>
      <c r="G32" s="83">
        <v>-366976489.12</v>
      </c>
      <c r="H32" s="83">
        <v>0</v>
      </c>
      <c r="I32" s="83">
        <v>-85.23</v>
      </c>
      <c r="J32" s="83">
        <v>-45.29</v>
      </c>
      <c r="K32" s="83">
        <v>-1147.6400000000001</v>
      </c>
      <c r="L32" s="83">
        <v>33538094.460000001</v>
      </c>
      <c r="M32" s="83">
        <v>25841964.870000001</v>
      </c>
      <c r="N32" s="83">
        <v>9502005.4700000007</v>
      </c>
      <c r="O32" s="83">
        <v>-4568144.25</v>
      </c>
      <c r="P32" s="83">
        <v>-77707137.099999994</v>
      </c>
      <c r="Q32" s="83">
        <v>986781.81</v>
      </c>
      <c r="R32" s="83">
        <v>15000</v>
      </c>
      <c r="S32" s="83">
        <v>18358257.5</v>
      </c>
      <c r="T32" s="83">
        <v>261792.46</v>
      </c>
      <c r="U32" s="83">
        <v>2485274.56</v>
      </c>
      <c r="V32" s="83">
        <v>223345.59</v>
      </c>
      <c r="W32" s="83">
        <v>6131830.1900000004</v>
      </c>
      <c r="X32" s="83">
        <v>1.6</v>
      </c>
      <c r="Y32" s="83">
        <v>0</v>
      </c>
      <c r="Z32" s="83">
        <v>-37162.36</v>
      </c>
      <c r="AA32" s="83">
        <v>3341560.83</v>
      </c>
      <c r="AB32" s="83">
        <v>-384282811.82999998</v>
      </c>
      <c r="AC32" s="83">
        <v>14001924.24</v>
      </c>
      <c r="AD32" s="83">
        <v>977727.15</v>
      </c>
      <c r="AE32" s="83">
        <v>0</v>
      </c>
      <c r="AF32" s="83">
        <v>177181221.71000001</v>
      </c>
      <c r="AG32" s="83">
        <v>11354.57</v>
      </c>
      <c r="AH32" s="83">
        <v>-0.11</v>
      </c>
      <c r="AI32" s="83">
        <v>0</v>
      </c>
      <c r="AJ32" s="83">
        <v>391425778.69</v>
      </c>
      <c r="AK32" s="83"/>
    </row>
    <row r="33" spans="1:37" ht="16.350000000000001" customHeight="1">
      <c r="A33" s="82" t="s">
        <v>193</v>
      </c>
      <c r="B33" s="83">
        <v>-1451919.85</v>
      </c>
      <c r="C33" s="83">
        <v>0</v>
      </c>
      <c r="D33" s="83">
        <v>0</v>
      </c>
      <c r="E33" s="83">
        <v>-2064629.39</v>
      </c>
      <c r="F33" s="83">
        <v>27475491.559999999</v>
      </c>
      <c r="G33" s="83">
        <v>30202388.010000002</v>
      </c>
      <c r="H33" s="83">
        <v>0</v>
      </c>
      <c r="I33" s="83">
        <v>-621.5</v>
      </c>
      <c r="J33" s="83">
        <v>-400</v>
      </c>
      <c r="K33" s="83">
        <v>-3292</v>
      </c>
      <c r="L33" s="83">
        <v>-1468937.89</v>
      </c>
      <c r="M33" s="83">
        <v>-1577872.46</v>
      </c>
      <c r="N33" s="83">
        <v>0</v>
      </c>
      <c r="O33" s="83">
        <v>-1308.8499999999999</v>
      </c>
      <c r="P33" s="83">
        <v>0</v>
      </c>
      <c r="Q33" s="83">
        <v>986781.81</v>
      </c>
      <c r="R33" s="83">
        <v>15000</v>
      </c>
      <c r="S33" s="83">
        <v>18358248.760000002</v>
      </c>
      <c r="T33" s="83">
        <v>261792.46</v>
      </c>
      <c r="U33" s="83">
        <v>2485274.56</v>
      </c>
      <c r="V33" s="83">
        <v>223345.59</v>
      </c>
      <c r="W33" s="83">
        <v>6131830.1900000004</v>
      </c>
      <c r="X33" s="83">
        <v>0</v>
      </c>
      <c r="Y33" s="83">
        <v>0</v>
      </c>
      <c r="Z33" s="83">
        <v>2615434.56</v>
      </c>
      <c r="AA33" s="83">
        <v>2644235.11</v>
      </c>
      <c r="AB33" s="83">
        <v>12498860.560000001</v>
      </c>
      <c r="AC33" s="83">
        <v>12443857.779999999</v>
      </c>
      <c r="AD33" s="83">
        <v>-1953.88</v>
      </c>
      <c r="AE33" s="83">
        <v>0</v>
      </c>
      <c r="AF33" s="83">
        <v>275989.55</v>
      </c>
      <c r="AG33" s="83">
        <v>11354.57</v>
      </c>
      <c r="AH33" s="83">
        <v>0</v>
      </c>
      <c r="AI33" s="83">
        <v>0</v>
      </c>
      <c r="AJ33" s="83">
        <v>175961048.24000001</v>
      </c>
      <c r="AK33" s="83"/>
    </row>
    <row r="34" spans="1:37" ht="16.350000000000001" customHeight="1">
      <c r="A34" s="82" t="s">
        <v>194</v>
      </c>
      <c r="B34" s="83">
        <v>-1243120.01</v>
      </c>
      <c r="C34" s="83">
        <v>0</v>
      </c>
      <c r="D34" s="83">
        <v>0</v>
      </c>
      <c r="E34" s="83">
        <v>-1308.8499999999999</v>
      </c>
      <c r="F34" s="83">
        <v>0</v>
      </c>
      <c r="G34" s="83">
        <v>135971.48000000001</v>
      </c>
      <c r="H34" s="83">
        <v>0</v>
      </c>
      <c r="I34" s="83">
        <v>0</v>
      </c>
      <c r="J34" s="83">
        <v>0</v>
      </c>
      <c r="K34" s="83">
        <v>0</v>
      </c>
      <c r="L34" s="83">
        <v>0</v>
      </c>
      <c r="M34" s="83">
        <v>0</v>
      </c>
      <c r="N34" s="83">
        <v>0</v>
      </c>
      <c r="O34" s="83">
        <v>-1308.8499999999999</v>
      </c>
      <c r="P34" s="83">
        <v>0</v>
      </c>
      <c r="Q34" s="83">
        <v>0</v>
      </c>
      <c r="R34" s="83">
        <v>0</v>
      </c>
      <c r="S34" s="83">
        <v>0</v>
      </c>
      <c r="T34" s="83">
        <v>0</v>
      </c>
      <c r="U34" s="83">
        <v>0</v>
      </c>
      <c r="V34" s="83">
        <v>0</v>
      </c>
      <c r="W34" s="83">
        <v>0</v>
      </c>
      <c r="X34" s="83">
        <v>0</v>
      </c>
      <c r="Y34" s="83">
        <v>0</v>
      </c>
      <c r="Z34" s="83">
        <v>76911.429999999993</v>
      </c>
      <c r="AA34" s="83">
        <v>59060.05</v>
      </c>
      <c r="AB34" s="83">
        <v>0</v>
      </c>
      <c r="AC34" s="83">
        <v>0</v>
      </c>
      <c r="AD34" s="83">
        <v>0</v>
      </c>
      <c r="AE34" s="83">
        <v>0</v>
      </c>
      <c r="AF34" s="83">
        <v>275989.55</v>
      </c>
      <c r="AG34" s="83">
        <v>11354.57</v>
      </c>
      <c r="AH34" s="83">
        <v>0</v>
      </c>
      <c r="AI34" s="83">
        <v>0</v>
      </c>
      <c r="AJ34" s="83">
        <v>173734527.36000001</v>
      </c>
      <c r="AK34" s="83"/>
    </row>
    <row r="35" spans="1:37" ht="16.350000000000001" customHeight="1">
      <c r="A35" s="82" t="s">
        <v>195</v>
      </c>
      <c r="B35" s="83">
        <v>0</v>
      </c>
      <c r="C35" s="83">
        <v>0</v>
      </c>
      <c r="D35" s="83">
        <v>0</v>
      </c>
      <c r="E35" s="83">
        <v>0</v>
      </c>
      <c r="F35" s="83">
        <v>27475491.559999999</v>
      </c>
      <c r="G35" s="83">
        <v>0</v>
      </c>
      <c r="H35" s="83">
        <v>0</v>
      </c>
      <c r="I35" s="83">
        <v>0</v>
      </c>
      <c r="J35" s="83">
        <v>0</v>
      </c>
      <c r="K35" s="83">
        <v>0</v>
      </c>
      <c r="L35" s="83">
        <v>0</v>
      </c>
      <c r="M35" s="83">
        <v>0</v>
      </c>
      <c r="N35" s="83">
        <v>0</v>
      </c>
      <c r="O35" s="83">
        <v>0</v>
      </c>
      <c r="P35" s="83">
        <v>0</v>
      </c>
      <c r="Q35" s="83">
        <v>0</v>
      </c>
      <c r="R35" s="83">
        <v>15000</v>
      </c>
      <c r="S35" s="83">
        <v>18358248.760000002</v>
      </c>
      <c r="T35" s="83">
        <v>261792.46</v>
      </c>
      <c r="U35" s="83">
        <v>2485274.56</v>
      </c>
      <c r="V35" s="83">
        <v>223345.59</v>
      </c>
      <c r="W35" s="83">
        <v>6131830.1900000004</v>
      </c>
      <c r="X35" s="83">
        <v>0</v>
      </c>
      <c r="Y35" s="83">
        <v>0</v>
      </c>
      <c r="Z35" s="83">
        <v>0</v>
      </c>
      <c r="AA35" s="83">
        <v>0</v>
      </c>
      <c r="AB35" s="83">
        <v>0</v>
      </c>
      <c r="AC35" s="83">
        <v>0</v>
      </c>
      <c r="AD35" s="83">
        <v>0</v>
      </c>
      <c r="AE35" s="83">
        <v>0</v>
      </c>
      <c r="AF35" s="83">
        <v>0</v>
      </c>
      <c r="AG35" s="83">
        <v>0</v>
      </c>
      <c r="AH35" s="83">
        <v>0</v>
      </c>
      <c r="AI35" s="83">
        <v>0</v>
      </c>
      <c r="AJ35" s="83">
        <v>0</v>
      </c>
      <c r="AK35" s="83"/>
    </row>
    <row r="36" spans="1:37" ht="16.350000000000001" customHeight="1">
      <c r="A36" s="82" t="s">
        <v>196</v>
      </c>
      <c r="B36" s="83">
        <v>0</v>
      </c>
      <c r="C36" s="83">
        <v>0</v>
      </c>
      <c r="D36" s="83">
        <v>0</v>
      </c>
      <c r="E36" s="83">
        <v>0</v>
      </c>
      <c r="F36" s="83">
        <v>0</v>
      </c>
      <c r="G36" s="83">
        <v>30069329.640000001</v>
      </c>
      <c r="H36" s="83">
        <v>0</v>
      </c>
      <c r="I36" s="83">
        <v>0</v>
      </c>
      <c r="J36" s="83">
        <v>0</v>
      </c>
      <c r="K36" s="83">
        <v>0</v>
      </c>
      <c r="L36" s="83">
        <v>0</v>
      </c>
      <c r="M36" s="83">
        <v>0</v>
      </c>
      <c r="N36" s="83">
        <v>0</v>
      </c>
      <c r="O36" s="83">
        <v>0</v>
      </c>
      <c r="P36" s="83">
        <v>0</v>
      </c>
      <c r="Q36" s="83">
        <v>0</v>
      </c>
      <c r="R36" s="83">
        <v>0</v>
      </c>
      <c r="S36" s="83">
        <v>0</v>
      </c>
      <c r="T36" s="83">
        <v>0</v>
      </c>
      <c r="U36" s="83">
        <v>0</v>
      </c>
      <c r="V36" s="83">
        <v>0</v>
      </c>
      <c r="W36" s="83">
        <v>0</v>
      </c>
      <c r="X36" s="83">
        <v>0</v>
      </c>
      <c r="Y36" s="83">
        <v>0</v>
      </c>
      <c r="Z36" s="83">
        <v>2538523.13</v>
      </c>
      <c r="AA36" s="83">
        <v>2588088.17</v>
      </c>
      <c r="AB36" s="83">
        <v>12498860.560000001</v>
      </c>
      <c r="AC36" s="83">
        <v>12443857.779999999</v>
      </c>
      <c r="AD36" s="83">
        <v>0</v>
      </c>
      <c r="AE36" s="83">
        <v>0</v>
      </c>
      <c r="AF36" s="83">
        <v>0</v>
      </c>
      <c r="AG36" s="83">
        <v>0</v>
      </c>
      <c r="AH36" s="83">
        <v>0</v>
      </c>
      <c r="AI36" s="83">
        <v>0</v>
      </c>
      <c r="AJ36" s="83">
        <v>0</v>
      </c>
      <c r="AK36" s="83"/>
    </row>
    <row r="37" spans="1:37" ht="16.350000000000001" customHeight="1">
      <c r="A37" s="82" t="s">
        <v>197</v>
      </c>
      <c r="B37" s="83">
        <v>-146686787.37</v>
      </c>
      <c r="C37" s="83">
        <v>933369.76</v>
      </c>
      <c r="D37" s="83">
        <v>0</v>
      </c>
      <c r="E37" s="83">
        <v>17813166.989999998</v>
      </c>
      <c r="F37" s="83">
        <v>10.34</v>
      </c>
      <c r="G37" s="83">
        <v>196196.39</v>
      </c>
      <c r="H37" s="83">
        <v>0</v>
      </c>
      <c r="I37" s="83">
        <v>536.27</v>
      </c>
      <c r="J37" s="83">
        <v>354.71</v>
      </c>
      <c r="K37" s="83">
        <v>2144.36</v>
      </c>
      <c r="L37" s="83">
        <v>-73271.47</v>
      </c>
      <c r="M37" s="83">
        <v>938860.12</v>
      </c>
      <c r="N37" s="83">
        <v>16159448.07</v>
      </c>
      <c r="O37" s="83">
        <v>785985.91</v>
      </c>
      <c r="P37" s="83">
        <v>0</v>
      </c>
      <c r="Q37" s="83">
        <v>0</v>
      </c>
      <c r="R37" s="83">
        <v>0</v>
      </c>
      <c r="S37" s="83">
        <v>8.74</v>
      </c>
      <c r="T37" s="83">
        <v>0</v>
      </c>
      <c r="U37" s="83">
        <v>0</v>
      </c>
      <c r="V37" s="83">
        <v>0</v>
      </c>
      <c r="W37" s="83">
        <v>0</v>
      </c>
      <c r="X37" s="83">
        <v>1.6</v>
      </c>
      <c r="Y37" s="83">
        <v>0</v>
      </c>
      <c r="Z37" s="83">
        <v>9064.5400000000009</v>
      </c>
      <c r="AA37" s="83">
        <v>187131.85</v>
      </c>
      <c r="AB37" s="83">
        <v>0</v>
      </c>
      <c r="AC37" s="83">
        <v>0</v>
      </c>
      <c r="AD37" s="83">
        <v>6831.02</v>
      </c>
      <c r="AE37" s="83">
        <v>0</v>
      </c>
      <c r="AF37" s="83">
        <v>176801081.22</v>
      </c>
      <c r="AG37" s="83">
        <v>0</v>
      </c>
      <c r="AH37" s="83">
        <v>0</v>
      </c>
      <c r="AI37" s="83">
        <v>0</v>
      </c>
      <c r="AJ37" s="83">
        <v>203325294.03999999</v>
      </c>
      <c r="AK37" s="83"/>
    </row>
    <row r="38" spans="1:37" ht="16.350000000000001" customHeight="1">
      <c r="A38" s="82" t="s">
        <v>198</v>
      </c>
      <c r="B38" s="83">
        <v>4485571.37</v>
      </c>
      <c r="C38" s="83">
        <v>0</v>
      </c>
      <c r="D38" s="83">
        <v>0</v>
      </c>
      <c r="E38" s="83">
        <v>-26599043.010000002</v>
      </c>
      <c r="F38" s="83">
        <v>0</v>
      </c>
      <c r="G38" s="83">
        <v>-397375073.51999998</v>
      </c>
      <c r="H38" s="83">
        <v>0</v>
      </c>
      <c r="I38" s="83">
        <v>0</v>
      </c>
      <c r="J38" s="83">
        <v>0</v>
      </c>
      <c r="K38" s="83">
        <v>0</v>
      </c>
      <c r="L38" s="83">
        <v>26568875.82</v>
      </c>
      <c r="M38" s="83">
        <v>-32542210.390000001</v>
      </c>
      <c r="N38" s="83">
        <v>-17549537.390000001</v>
      </c>
      <c r="O38" s="83">
        <v>867122.25</v>
      </c>
      <c r="P38" s="83">
        <v>-3943293.3</v>
      </c>
      <c r="Q38" s="83">
        <v>0</v>
      </c>
      <c r="R38" s="83">
        <v>0</v>
      </c>
      <c r="S38" s="83">
        <v>0</v>
      </c>
      <c r="T38" s="83">
        <v>0</v>
      </c>
      <c r="U38" s="83">
        <v>0</v>
      </c>
      <c r="V38" s="83">
        <v>0</v>
      </c>
      <c r="W38" s="83">
        <v>0</v>
      </c>
      <c r="X38" s="83">
        <v>0</v>
      </c>
      <c r="Y38" s="83">
        <v>0</v>
      </c>
      <c r="Z38" s="83">
        <v>-2661661.46</v>
      </c>
      <c r="AA38" s="83">
        <v>510193.87</v>
      </c>
      <c r="AB38" s="83">
        <v>-396781672.38999999</v>
      </c>
      <c r="AC38" s="83">
        <v>1558066.46</v>
      </c>
      <c r="AD38" s="83">
        <v>0</v>
      </c>
      <c r="AE38" s="83">
        <v>0</v>
      </c>
      <c r="AF38" s="83">
        <v>104150.94</v>
      </c>
      <c r="AG38" s="83">
        <v>0</v>
      </c>
      <c r="AH38" s="83">
        <v>0</v>
      </c>
      <c r="AI38" s="83">
        <v>0</v>
      </c>
      <c r="AJ38" s="83">
        <v>104150.94</v>
      </c>
      <c r="AK38" s="83"/>
    </row>
    <row r="39" spans="1:37" ht="16.350000000000001" customHeight="1">
      <c r="A39" s="82" t="s">
        <v>199</v>
      </c>
      <c r="B39" s="83">
        <v>0</v>
      </c>
      <c r="C39" s="83">
        <v>0</v>
      </c>
      <c r="D39" s="83">
        <v>0</v>
      </c>
      <c r="E39" s="83">
        <v>0</v>
      </c>
      <c r="F39" s="83">
        <v>0</v>
      </c>
      <c r="G39" s="83">
        <v>0</v>
      </c>
      <c r="H39" s="83">
        <v>0</v>
      </c>
      <c r="I39" s="83">
        <v>0</v>
      </c>
      <c r="J39" s="83">
        <v>0</v>
      </c>
      <c r="K39" s="83">
        <v>0</v>
      </c>
      <c r="L39" s="83">
        <v>0</v>
      </c>
      <c r="M39" s="83">
        <v>0</v>
      </c>
      <c r="N39" s="83">
        <v>0</v>
      </c>
      <c r="O39" s="83">
        <v>0</v>
      </c>
      <c r="P39" s="83">
        <v>0</v>
      </c>
      <c r="Q39" s="83">
        <v>0</v>
      </c>
      <c r="R39" s="83">
        <v>0</v>
      </c>
      <c r="S39" s="83">
        <v>0</v>
      </c>
      <c r="T39" s="83">
        <v>0</v>
      </c>
      <c r="U39" s="83">
        <v>0</v>
      </c>
      <c r="V39" s="83">
        <v>0</v>
      </c>
      <c r="W39" s="83">
        <v>0</v>
      </c>
      <c r="X39" s="83">
        <v>0</v>
      </c>
      <c r="Y39" s="83">
        <v>0</v>
      </c>
      <c r="Z39" s="83">
        <v>0</v>
      </c>
      <c r="AA39" s="83">
        <v>0</v>
      </c>
      <c r="AB39" s="83">
        <v>0</v>
      </c>
      <c r="AC39" s="83">
        <v>0</v>
      </c>
      <c r="AD39" s="83">
        <v>0</v>
      </c>
      <c r="AE39" s="83">
        <v>0</v>
      </c>
      <c r="AF39" s="83">
        <v>0</v>
      </c>
      <c r="AG39" s="83">
        <v>0</v>
      </c>
      <c r="AH39" s="83">
        <v>0</v>
      </c>
      <c r="AI39" s="83">
        <v>0</v>
      </c>
      <c r="AJ39" s="83">
        <v>0</v>
      </c>
      <c r="AK39" s="83"/>
    </row>
    <row r="40" spans="1:37" ht="16.350000000000001" customHeight="1">
      <c r="A40" s="82" t="s">
        <v>200</v>
      </c>
      <c r="B40" s="83">
        <v>0</v>
      </c>
      <c r="C40" s="83">
        <v>0</v>
      </c>
      <c r="D40" s="83">
        <v>0</v>
      </c>
      <c r="E40" s="83">
        <v>-1557076.97</v>
      </c>
      <c r="F40" s="83">
        <v>0</v>
      </c>
      <c r="G40" s="83">
        <v>0</v>
      </c>
      <c r="H40" s="83">
        <v>0</v>
      </c>
      <c r="I40" s="83">
        <v>0</v>
      </c>
      <c r="J40" s="83">
        <v>0</v>
      </c>
      <c r="K40" s="83">
        <v>0</v>
      </c>
      <c r="L40" s="83">
        <v>8511428</v>
      </c>
      <c r="M40" s="83">
        <v>59023187.600000001</v>
      </c>
      <c r="N40" s="83">
        <v>10892094.789999999</v>
      </c>
      <c r="O40" s="83">
        <v>-6219943.5599999996</v>
      </c>
      <c r="P40" s="83">
        <v>-73763843.799999997</v>
      </c>
      <c r="Q40" s="83">
        <v>0</v>
      </c>
      <c r="R40" s="83">
        <v>0</v>
      </c>
      <c r="S40" s="83">
        <v>0</v>
      </c>
      <c r="T40" s="83">
        <v>0</v>
      </c>
      <c r="U40" s="83">
        <v>0</v>
      </c>
      <c r="V40" s="83">
        <v>0</v>
      </c>
      <c r="W40" s="83">
        <v>0</v>
      </c>
      <c r="X40" s="83">
        <v>0</v>
      </c>
      <c r="Y40" s="83">
        <v>0</v>
      </c>
      <c r="Z40" s="83">
        <v>0</v>
      </c>
      <c r="AA40" s="83">
        <v>0</v>
      </c>
      <c r="AB40" s="83">
        <v>0</v>
      </c>
      <c r="AC40" s="83">
        <v>0</v>
      </c>
      <c r="AD40" s="83">
        <v>0</v>
      </c>
      <c r="AE40" s="83">
        <v>0</v>
      </c>
      <c r="AF40" s="83">
        <v>0</v>
      </c>
      <c r="AG40" s="83">
        <v>0</v>
      </c>
      <c r="AH40" s="83">
        <v>0</v>
      </c>
      <c r="AI40" s="83">
        <v>0</v>
      </c>
      <c r="AJ40" s="83">
        <v>0</v>
      </c>
      <c r="AK40" s="83"/>
    </row>
    <row r="41" spans="1:37" ht="16.350000000000001" customHeight="1">
      <c r="A41" s="82" t="s">
        <v>201</v>
      </c>
      <c r="B41" s="83">
        <v>31917.16</v>
      </c>
      <c r="C41" s="83">
        <v>0</v>
      </c>
      <c r="D41" s="83">
        <v>0</v>
      </c>
      <c r="E41" s="83">
        <v>0</v>
      </c>
      <c r="F41" s="83">
        <v>0</v>
      </c>
      <c r="G41" s="83">
        <v>0</v>
      </c>
      <c r="H41" s="83">
        <v>0</v>
      </c>
      <c r="I41" s="83">
        <v>0</v>
      </c>
      <c r="J41" s="83">
        <v>0</v>
      </c>
      <c r="K41" s="83">
        <v>0</v>
      </c>
      <c r="L41" s="83">
        <v>0</v>
      </c>
      <c r="M41" s="83">
        <v>0</v>
      </c>
      <c r="N41" s="83">
        <v>0</v>
      </c>
      <c r="O41" s="83">
        <v>0</v>
      </c>
      <c r="P41" s="83">
        <v>0</v>
      </c>
      <c r="Q41" s="83">
        <v>0</v>
      </c>
      <c r="R41" s="83">
        <v>0</v>
      </c>
      <c r="S41" s="83">
        <v>0</v>
      </c>
      <c r="T41" s="83">
        <v>0</v>
      </c>
      <c r="U41" s="83">
        <v>0</v>
      </c>
      <c r="V41" s="83">
        <v>0</v>
      </c>
      <c r="W41" s="83">
        <v>0</v>
      </c>
      <c r="X41" s="83">
        <v>0</v>
      </c>
      <c r="Y41" s="83">
        <v>0</v>
      </c>
      <c r="Z41" s="83">
        <v>0</v>
      </c>
      <c r="AA41" s="83">
        <v>0</v>
      </c>
      <c r="AB41" s="83">
        <v>0</v>
      </c>
      <c r="AC41" s="83">
        <v>0</v>
      </c>
      <c r="AD41" s="83">
        <v>0</v>
      </c>
      <c r="AE41" s="83">
        <v>0</v>
      </c>
      <c r="AF41" s="83">
        <v>0</v>
      </c>
      <c r="AG41" s="83">
        <v>0</v>
      </c>
      <c r="AH41" s="83">
        <v>-0.11</v>
      </c>
      <c r="AI41" s="83">
        <v>0</v>
      </c>
      <c r="AJ41" s="83">
        <v>-305381.45</v>
      </c>
      <c r="AK41" s="83"/>
    </row>
    <row r="42" spans="1:37" ht="16.350000000000001" customHeight="1">
      <c r="A42" s="82" t="s">
        <v>202</v>
      </c>
      <c r="B42" s="83">
        <v>0</v>
      </c>
      <c r="C42" s="83">
        <v>0</v>
      </c>
      <c r="D42" s="83">
        <v>0</v>
      </c>
      <c r="E42" s="83">
        <v>0</v>
      </c>
      <c r="F42" s="83">
        <v>0</v>
      </c>
      <c r="G42" s="83">
        <v>0</v>
      </c>
      <c r="H42" s="83">
        <v>0</v>
      </c>
      <c r="I42" s="83">
        <v>0</v>
      </c>
      <c r="J42" s="83">
        <v>0</v>
      </c>
      <c r="K42" s="83">
        <v>0</v>
      </c>
      <c r="L42" s="83">
        <v>0</v>
      </c>
      <c r="M42" s="83">
        <v>0</v>
      </c>
      <c r="N42" s="83">
        <v>0</v>
      </c>
      <c r="O42" s="83">
        <v>0</v>
      </c>
      <c r="P42" s="83">
        <v>0</v>
      </c>
      <c r="Q42" s="83">
        <v>0</v>
      </c>
      <c r="R42" s="83">
        <v>0</v>
      </c>
      <c r="S42" s="83">
        <v>0</v>
      </c>
      <c r="T42" s="83">
        <v>0</v>
      </c>
      <c r="U42" s="83">
        <v>0</v>
      </c>
      <c r="V42" s="83">
        <v>0</v>
      </c>
      <c r="W42" s="83">
        <v>0</v>
      </c>
      <c r="X42" s="83">
        <v>0</v>
      </c>
      <c r="Y42" s="83">
        <v>0</v>
      </c>
      <c r="Z42" s="83">
        <v>0</v>
      </c>
      <c r="AA42" s="83">
        <v>0</v>
      </c>
      <c r="AB42" s="83">
        <v>0</v>
      </c>
      <c r="AC42" s="83">
        <v>0</v>
      </c>
      <c r="AD42" s="83">
        <v>972850.01</v>
      </c>
      <c r="AE42" s="83">
        <v>0</v>
      </c>
      <c r="AF42" s="83">
        <v>0</v>
      </c>
      <c r="AG42" s="83">
        <v>0</v>
      </c>
      <c r="AH42" s="83">
        <v>0</v>
      </c>
      <c r="AI42" s="83">
        <v>0</v>
      </c>
      <c r="AJ42" s="83">
        <v>12340666.92</v>
      </c>
      <c r="AK42" s="83"/>
    </row>
    <row r="43" spans="1:37" ht="16.350000000000001" customHeight="1">
      <c r="A43" s="82" t="s">
        <v>203</v>
      </c>
      <c r="B43" s="83">
        <v>-51.37</v>
      </c>
      <c r="C43" s="83">
        <v>0</v>
      </c>
      <c r="D43" s="83">
        <v>0</v>
      </c>
      <c r="E43" s="83">
        <v>0</v>
      </c>
      <c r="F43" s="83">
        <v>0</v>
      </c>
      <c r="G43" s="83">
        <v>0</v>
      </c>
      <c r="H43" s="83">
        <v>-289.89999999999998</v>
      </c>
      <c r="I43" s="83">
        <v>0</v>
      </c>
      <c r="J43" s="83">
        <v>0</v>
      </c>
      <c r="K43" s="83">
        <v>0</v>
      </c>
      <c r="L43" s="83">
        <v>0</v>
      </c>
      <c r="M43" s="83">
        <v>0</v>
      </c>
      <c r="N43" s="83">
        <v>0</v>
      </c>
      <c r="O43" s="83">
        <v>0</v>
      </c>
      <c r="P43" s="83">
        <v>0</v>
      </c>
      <c r="Q43" s="83">
        <v>0</v>
      </c>
      <c r="R43" s="83">
        <v>0</v>
      </c>
      <c r="S43" s="83">
        <v>0</v>
      </c>
      <c r="T43" s="83">
        <v>0</v>
      </c>
      <c r="U43" s="83">
        <v>0</v>
      </c>
      <c r="V43" s="83">
        <v>0</v>
      </c>
      <c r="W43" s="83">
        <v>0</v>
      </c>
      <c r="X43" s="83">
        <v>0</v>
      </c>
      <c r="Y43" s="83">
        <v>0</v>
      </c>
      <c r="Z43" s="83">
        <v>0</v>
      </c>
      <c r="AA43" s="83">
        <v>0</v>
      </c>
      <c r="AB43" s="83">
        <v>0</v>
      </c>
      <c r="AC43" s="83">
        <v>0</v>
      </c>
      <c r="AD43" s="83">
        <v>0</v>
      </c>
      <c r="AE43" s="83">
        <v>0</v>
      </c>
      <c r="AF43" s="83">
        <v>0</v>
      </c>
      <c r="AG43" s="83">
        <v>0</v>
      </c>
      <c r="AH43" s="83">
        <v>0</v>
      </c>
      <c r="AI43" s="83">
        <v>0</v>
      </c>
      <c r="AJ43" s="83">
        <v>0</v>
      </c>
      <c r="AK43" s="83"/>
    </row>
    <row r="44" spans="1:37" ht="16.350000000000001" customHeight="1">
      <c r="A44" s="82" t="s">
        <v>204</v>
      </c>
      <c r="B44" s="83">
        <v>0</v>
      </c>
      <c r="C44" s="83">
        <v>0</v>
      </c>
      <c r="D44" s="83">
        <v>0</v>
      </c>
      <c r="E44" s="83">
        <v>0</v>
      </c>
      <c r="F44" s="83">
        <v>0</v>
      </c>
      <c r="G44" s="83">
        <v>0</v>
      </c>
      <c r="H44" s="83">
        <v>0</v>
      </c>
      <c r="I44" s="83">
        <v>0</v>
      </c>
      <c r="J44" s="83">
        <v>0</v>
      </c>
      <c r="K44" s="83">
        <v>0</v>
      </c>
      <c r="L44" s="83">
        <v>0</v>
      </c>
      <c r="M44" s="83">
        <v>0</v>
      </c>
      <c r="N44" s="83">
        <v>0</v>
      </c>
      <c r="O44" s="83">
        <v>0</v>
      </c>
      <c r="P44" s="83">
        <v>0</v>
      </c>
      <c r="Q44" s="83">
        <v>0</v>
      </c>
      <c r="R44" s="83">
        <v>0</v>
      </c>
      <c r="S44" s="83">
        <v>0</v>
      </c>
      <c r="T44" s="83">
        <v>0</v>
      </c>
      <c r="U44" s="83">
        <v>0</v>
      </c>
      <c r="V44" s="83">
        <v>0</v>
      </c>
      <c r="W44" s="83">
        <v>0</v>
      </c>
      <c r="X44" s="83">
        <v>0</v>
      </c>
      <c r="Y44" s="83">
        <v>0</v>
      </c>
      <c r="Z44" s="83">
        <v>0</v>
      </c>
      <c r="AA44" s="83">
        <v>0</v>
      </c>
      <c r="AB44" s="83">
        <v>0</v>
      </c>
      <c r="AC44" s="83">
        <v>0</v>
      </c>
      <c r="AD44" s="83">
        <v>0</v>
      </c>
      <c r="AE44" s="83">
        <v>0</v>
      </c>
      <c r="AF44" s="83">
        <v>0</v>
      </c>
      <c r="AG44" s="83">
        <v>0</v>
      </c>
      <c r="AH44" s="83">
        <v>0</v>
      </c>
      <c r="AI44" s="83">
        <v>0</v>
      </c>
      <c r="AJ44" s="83">
        <v>0</v>
      </c>
      <c r="AK44" s="83"/>
    </row>
    <row r="45" spans="1:37" ht="16.350000000000001" customHeight="1">
      <c r="A45" s="82" t="s">
        <v>205</v>
      </c>
      <c r="B45" s="83">
        <v>75725130.930000007</v>
      </c>
      <c r="C45" s="83">
        <v>15212.99</v>
      </c>
      <c r="D45" s="83">
        <v>0</v>
      </c>
      <c r="E45" s="83">
        <v>20276696.940000001</v>
      </c>
      <c r="F45" s="83">
        <v>29417595.91</v>
      </c>
      <c r="G45" s="83">
        <v>1925004.18</v>
      </c>
      <c r="H45" s="83">
        <v>7166047.2300000004</v>
      </c>
      <c r="I45" s="83">
        <v>2265955.36</v>
      </c>
      <c r="J45" s="83">
        <v>1823730.69</v>
      </c>
      <c r="K45" s="83">
        <v>10145591.109999999</v>
      </c>
      <c r="L45" s="83">
        <v>2089146.64</v>
      </c>
      <c r="M45" s="83">
        <v>2359997.77</v>
      </c>
      <c r="N45" s="83">
        <v>2983332.56</v>
      </c>
      <c r="O45" s="83">
        <v>1926101.62</v>
      </c>
      <c r="P45" s="83">
        <v>97338.39</v>
      </c>
      <c r="Q45" s="83">
        <v>675188.85</v>
      </c>
      <c r="R45" s="83">
        <v>4336551.12</v>
      </c>
      <c r="S45" s="83">
        <v>10391879.779999999</v>
      </c>
      <c r="T45" s="83">
        <v>5886254.3799999999</v>
      </c>
      <c r="U45" s="83">
        <v>4535659.6100000003</v>
      </c>
      <c r="V45" s="83">
        <v>1480028.36</v>
      </c>
      <c r="W45" s="83">
        <v>1956285.08</v>
      </c>
      <c r="X45" s="83">
        <v>830937.58</v>
      </c>
      <c r="Y45" s="83">
        <v>0</v>
      </c>
      <c r="Z45" s="83">
        <v>1254972.99</v>
      </c>
      <c r="AA45" s="83">
        <v>2288206.12</v>
      </c>
      <c r="AB45" s="83">
        <v>-4074400.37</v>
      </c>
      <c r="AC45" s="83">
        <v>2456225.44</v>
      </c>
      <c r="AD45" s="83">
        <v>29779832.030000001</v>
      </c>
      <c r="AE45" s="83">
        <v>2256023.7599999998</v>
      </c>
      <c r="AF45" s="83">
        <v>5854343.7400000002</v>
      </c>
      <c r="AG45" s="83">
        <v>2189126.7599999998</v>
      </c>
      <c r="AH45" s="83">
        <v>0</v>
      </c>
      <c r="AI45" s="83">
        <v>4980928.0199999996</v>
      </c>
      <c r="AJ45" s="83">
        <v>132222873.23999999</v>
      </c>
      <c r="AK45" s="83"/>
    </row>
    <row r="46" spans="1:37" ht="16.350000000000001" customHeight="1">
      <c r="A46" s="82" t="s">
        <v>206</v>
      </c>
      <c r="B46" s="83">
        <v>-254103.84</v>
      </c>
      <c r="C46" s="83">
        <v>0</v>
      </c>
      <c r="D46" s="83">
        <v>0</v>
      </c>
      <c r="E46" s="83">
        <v>283875.98</v>
      </c>
      <c r="F46" s="83">
        <v>188803.28</v>
      </c>
      <c r="G46" s="83">
        <v>212722.03</v>
      </c>
      <c r="H46" s="83">
        <v>-5825.04</v>
      </c>
      <c r="I46" s="83">
        <v>20</v>
      </c>
      <c r="J46" s="83">
        <v>15</v>
      </c>
      <c r="K46" s="83">
        <v>20</v>
      </c>
      <c r="L46" s="83">
        <v>502591.98</v>
      </c>
      <c r="M46" s="83">
        <v>-37554.67</v>
      </c>
      <c r="N46" s="83">
        <v>-147076.72</v>
      </c>
      <c r="O46" s="83">
        <v>-379.1</v>
      </c>
      <c r="P46" s="83">
        <v>-40592.89</v>
      </c>
      <c r="Q46" s="83">
        <v>6867.38</v>
      </c>
      <c r="R46" s="83">
        <v>-5945.41</v>
      </c>
      <c r="S46" s="83">
        <v>130918.44</v>
      </c>
      <c r="T46" s="83">
        <v>1502.66</v>
      </c>
      <c r="U46" s="83">
        <v>17073.47</v>
      </c>
      <c r="V46" s="83">
        <v>1416.11</v>
      </c>
      <c r="W46" s="83">
        <v>43881.04</v>
      </c>
      <c r="X46" s="83">
        <v>-43.03</v>
      </c>
      <c r="Y46" s="83">
        <v>0</v>
      </c>
      <c r="Z46" s="83">
        <v>18810.03</v>
      </c>
      <c r="AA46" s="83">
        <v>18260.189999999999</v>
      </c>
      <c r="AB46" s="83">
        <v>89916.77</v>
      </c>
      <c r="AC46" s="83">
        <v>85735.039999999994</v>
      </c>
      <c r="AD46" s="83">
        <v>-216150.48</v>
      </c>
      <c r="AE46" s="83">
        <v>-66.459999999999994</v>
      </c>
      <c r="AF46" s="83">
        <v>1369523.72</v>
      </c>
      <c r="AG46" s="83">
        <v>-31.42</v>
      </c>
      <c r="AH46" s="83">
        <v>0</v>
      </c>
      <c r="AI46" s="83">
        <v>-730.31</v>
      </c>
      <c r="AJ46" s="83">
        <v>2675167.87</v>
      </c>
      <c r="AK46" s="83"/>
    </row>
    <row r="47" spans="1:37" ht="16.350000000000001" customHeight="1">
      <c r="A47" s="82" t="s">
        <v>207</v>
      </c>
      <c r="B47" s="83">
        <v>77664584.609999999</v>
      </c>
      <c r="C47" s="83">
        <v>15212.99</v>
      </c>
      <c r="D47" s="83">
        <v>0</v>
      </c>
      <c r="E47" s="83">
        <v>19992820.960000001</v>
      </c>
      <c r="F47" s="83">
        <v>29228792.629999999</v>
      </c>
      <c r="G47" s="83">
        <v>1712282.15</v>
      </c>
      <c r="H47" s="83">
        <v>7171872.2699999996</v>
      </c>
      <c r="I47" s="83">
        <v>2265935.36</v>
      </c>
      <c r="J47" s="83">
        <v>1823715.69</v>
      </c>
      <c r="K47" s="83">
        <v>10145571.109999999</v>
      </c>
      <c r="L47" s="83">
        <v>1586554.66</v>
      </c>
      <c r="M47" s="83">
        <v>2397552.44</v>
      </c>
      <c r="N47" s="83">
        <v>3130409.28</v>
      </c>
      <c r="O47" s="83">
        <v>1926480.72</v>
      </c>
      <c r="P47" s="83">
        <v>137931.28</v>
      </c>
      <c r="Q47" s="83">
        <v>668321.47</v>
      </c>
      <c r="R47" s="83">
        <v>4342496.53</v>
      </c>
      <c r="S47" s="83">
        <v>10260961.34</v>
      </c>
      <c r="T47" s="83">
        <v>5884751.7199999997</v>
      </c>
      <c r="U47" s="83">
        <v>4518586.1399999997</v>
      </c>
      <c r="V47" s="83">
        <v>1478612.25</v>
      </c>
      <c r="W47" s="83">
        <v>1912404.04</v>
      </c>
      <c r="X47" s="83">
        <v>830980.61</v>
      </c>
      <c r="Y47" s="83">
        <v>0</v>
      </c>
      <c r="Z47" s="83">
        <v>1236162.96</v>
      </c>
      <c r="AA47" s="83">
        <v>2269945.9300000002</v>
      </c>
      <c r="AB47" s="83">
        <v>-4164317.14</v>
      </c>
      <c r="AC47" s="83">
        <v>2370490.4</v>
      </c>
      <c r="AD47" s="83">
        <v>29995982.510000002</v>
      </c>
      <c r="AE47" s="83">
        <v>2256090.2200000002</v>
      </c>
      <c r="AF47" s="83">
        <v>4497120.0199999996</v>
      </c>
      <c r="AG47" s="83">
        <v>2189158.1800000002</v>
      </c>
      <c r="AH47" s="83">
        <v>0</v>
      </c>
      <c r="AI47" s="83">
        <v>4981658.33</v>
      </c>
      <c r="AJ47" s="83">
        <v>127699936.72</v>
      </c>
      <c r="AK47" s="83"/>
    </row>
    <row r="48" spans="1:37" ht="16.350000000000001" customHeight="1">
      <c r="A48" s="82" t="s">
        <v>208</v>
      </c>
      <c r="B48" s="83">
        <v>-1685349.84</v>
      </c>
      <c r="C48" s="83">
        <v>0</v>
      </c>
      <c r="D48" s="83">
        <v>0</v>
      </c>
      <c r="E48" s="83">
        <v>0</v>
      </c>
      <c r="F48" s="83">
        <v>0</v>
      </c>
      <c r="G48" s="83">
        <v>0</v>
      </c>
      <c r="H48" s="83">
        <v>0</v>
      </c>
      <c r="I48" s="83">
        <v>0</v>
      </c>
      <c r="J48" s="83">
        <v>0</v>
      </c>
      <c r="K48" s="83">
        <v>0</v>
      </c>
      <c r="L48" s="83">
        <v>0</v>
      </c>
      <c r="M48" s="83">
        <v>0</v>
      </c>
      <c r="N48" s="83">
        <v>0</v>
      </c>
      <c r="O48" s="83">
        <v>0</v>
      </c>
      <c r="P48" s="83">
        <v>0</v>
      </c>
      <c r="Q48" s="83">
        <v>0</v>
      </c>
      <c r="R48" s="83">
        <v>0</v>
      </c>
      <c r="S48" s="83">
        <v>0</v>
      </c>
      <c r="T48" s="83">
        <v>0</v>
      </c>
      <c r="U48" s="83">
        <v>0</v>
      </c>
      <c r="V48" s="83">
        <v>0</v>
      </c>
      <c r="W48" s="83">
        <v>0</v>
      </c>
      <c r="X48" s="83">
        <v>0</v>
      </c>
      <c r="Y48" s="83">
        <v>0</v>
      </c>
      <c r="Z48" s="83">
        <v>0</v>
      </c>
      <c r="AA48" s="83">
        <v>0</v>
      </c>
      <c r="AB48" s="83">
        <v>0</v>
      </c>
      <c r="AC48" s="83">
        <v>0</v>
      </c>
      <c r="AD48" s="83">
        <v>0</v>
      </c>
      <c r="AE48" s="83">
        <v>0</v>
      </c>
      <c r="AF48" s="83">
        <v>-12300</v>
      </c>
      <c r="AG48" s="83">
        <v>0</v>
      </c>
      <c r="AH48" s="83">
        <v>0</v>
      </c>
      <c r="AI48" s="83">
        <v>0</v>
      </c>
      <c r="AJ48" s="83">
        <v>-12300</v>
      </c>
      <c r="AK48" s="83"/>
    </row>
    <row r="49" spans="1:37" ht="16.350000000000001" customHeight="1">
      <c r="A49" s="82" t="s">
        <v>209</v>
      </c>
      <c r="B49" s="83">
        <v>0</v>
      </c>
      <c r="C49" s="83">
        <v>0</v>
      </c>
      <c r="D49" s="83">
        <v>0</v>
      </c>
      <c r="E49" s="83">
        <v>0</v>
      </c>
      <c r="F49" s="83">
        <v>0</v>
      </c>
      <c r="G49" s="83">
        <v>0</v>
      </c>
      <c r="H49" s="83">
        <v>0</v>
      </c>
      <c r="I49" s="83">
        <v>0</v>
      </c>
      <c r="J49" s="83">
        <v>0</v>
      </c>
      <c r="K49" s="83">
        <v>0</v>
      </c>
      <c r="L49" s="83">
        <v>0</v>
      </c>
      <c r="M49" s="83">
        <v>0</v>
      </c>
      <c r="N49" s="83">
        <v>0</v>
      </c>
      <c r="O49" s="83">
        <v>0</v>
      </c>
      <c r="P49" s="83">
        <v>0</v>
      </c>
      <c r="Q49" s="83">
        <v>0</v>
      </c>
      <c r="R49" s="83">
        <v>0</v>
      </c>
      <c r="S49" s="83">
        <v>0</v>
      </c>
      <c r="T49" s="83">
        <v>0</v>
      </c>
      <c r="U49" s="83">
        <v>0</v>
      </c>
      <c r="V49" s="83">
        <v>0</v>
      </c>
      <c r="W49" s="83">
        <v>0</v>
      </c>
      <c r="X49" s="83">
        <v>0</v>
      </c>
      <c r="Y49" s="83">
        <v>0</v>
      </c>
      <c r="Z49" s="83">
        <v>0</v>
      </c>
      <c r="AA49" s="83">
        <v>0</v>
      </c>
      <c r="AB49" s="83">
        <v>0</v>
      </c>
      <c r="AC49" s="83">
        <v>0</v>
      </c>
      <c r="AD49" s="83">
        <v>0</v>
      </c>
      <c r="AE49" s="83">
        <v>0</v>
      </c>
      <c r="AF49" s="83">
        <v>0</v>
      </c>
      <c r="AG49" s="83">
        <v>0</v>
      </c>
      <c r="AH49" s="83">
        <v>0</v>
      </c>
      <c r="AI49" s="83">
        <v>0</v>
      </c>
      <c r="AJ49" s="83">
        <v>1860068.65</v>
      </c>
      <c r="AK49" s="83"/>
    </row>
    <row r="50" spans="1:37" ht="16.350000000000001" customHeight="1">
      <c r="A50" s="82" t="s">
        <v>210</v>
      </c>
      <c r="B50" s="83">
        <v>-219346349.62</v>
      </c>
      <c r="C50" s="83">
        <v>918156.77</v>
      </c>
      <c r="D50" s="83">
        <v>0</v>
      </c>
      <c r="E50" s="83">
        <v>-32684279.32</v>
      </c>
      <c r="F50" s="83">
        <v>-1942094.01</v>
      </c>
      <c r="G50" s="83">
        <v>-368901493.30000001</v>
      </c>
      <c r="H50" s="83">
        <v>-7166047.2300000004</v>
      </c>
      <c r="I50" s="83">
        <v>-2266040.59</v>
      </c>
      <c r="J50" s="83">
        <v>-1823775.98</v>
      </c>
      <c r="K50" s="83">
        <v>-10146738.75</v>
      </c>
      <c r="L50" s="83">
        <v>31448947.82</v>
      </c>
      <c r="M50" s="83">
        <v>23481967.100000001</v>
      </c>
      <c r="N50" s="83">
        <v>6518672.9100000001</v>
      </c>
      <c r="O50" s="83">
        <v>-6494245.8700000001</v>
      </c>
      <c r="P50" s="83">
        <v>-77804475.489999995</v>
      </c>
      <c r="Q50" s="83">
        <v>311592.96000000002</v>
      </c>
      <c r="R50" s="83">
        <v>-4321551.12</v>
      </c>
      <c r="S50" s="83">
        <v>7966377.7199999997</v>
      </c>
      <c r="T50" s="83">
        <v>-5624461.9199999999</v>
      </c>
      <c r="U50" s="83">
        <v>-2050385.05</v>
      </c>
      <c r="V50" s="83">
        <v>-1256682.77</v>
      </c>
      <c r="W50" s="83">
        <v>4175545.11</v>
      </c>
      <c r="X50" s="83">
        <v>-830935.98</v>
      </c>
      <c r="Y50" s="83">
        <v>0</v>
      </c>
      <c r="Z50" s="83">
        <v>-1292135.3500000001</v>
      </c>
      <c r="AA50" s="83">
        <v>1053354.71</v>
      </c>
      <c r="AB50" s="83">
        <v>-380208411.45999998</v>
      </c>
      <c r="AC50" s="83">
        <v>11545698.800000001</v>
      </c>
      <c r="AD50" s="83">
        <v>-28802104.879999999</v>
      </c>
      <c r="AE50" s="83">
        <v>-2256023.7599999998</v>
      </c>
      <c r="AF50" s="83">
        <v>171326877.97</v>
      </c>
      <c r="AG50" s="83">
        <v>-2177772.19</v>
      </c>
      <c r="AH50" s="83">
        <v>-0.11</v>
      </c>
      <c r="AI50" s="83">
        <v>-4980928.0199999996</v>
      </c>
      <c r="AJ50" s="83">
        <v>259202905.44999999</v>
      </c>
      <c r="AK50" s="83"/>
    </row>
    <row r="51" spans="1:37" ht="16.350000000000001" customHeight="1">
      <c r="A51" s="82" t="s">
        <v>211</v>
      </c>
      <c r="B51" s="83">
        <v>0</v>
      </c>
      <c r="C51" s="83">
        <v>0</v>
      </c>
      <c r="D51" s="83">
        <v>0</v>
      </c>
      <c r="E51" s="83">
        <v>0</v>
      </c>
      <c r="F51" s="83">
        <v>20000</v>
      </c>
      <c r="G51" s="83">
        <v>0</v>
      </c>
      <c r="H51" s="83">
        <v>0.24</v>
      </c>
      <c r="I51" s="83">
        <v>68077.679999999993</v>
      </c>
      <c r="J51" s="83">
        <v>0</v>
      </c>
      <c r="K51" s="83">
        <v>0</v>
      </c>
      <c r="L51" s="83">
        <v>0</v>
      </c>
      <c r="M51" s="83">
        <v>0</v>
      </c>
      <c r="N51" s="83">
        <v>0</v>
      </c>
      <c r="O51" s="83">
        <v>0</v>
      </c>
      <c r="P51" s="83">
        <v>0</v>
      </c>
      <c r="Q51" s="83">
        <v>0</v>
      </c>
      <c r="R51" s="83">
        <v>0</v>
      </c>
      <c r="S51" s="83">
        <v>20000</v>
      </c>
      <c r="T51" s="83">
        <v>0</v>
      </c>
      <c r="U51" s="83">
        <v>0</v>
      </c>
      <c r="V51" s="83">
        <v>0</v>
      </c>
      <c r="W51" s="83">
        <v>0</v>
      </c>
      <c r="X51" s="83">
        <v>0</v>
      </c>
      <c r="Y51" s="83">
        <v>0</v>
      </c>
      <c r="Z51" s="83">
        <v>0</v>
      </c>
      <c r="AA51" s="83">
        <v>0</v>
      </c>
      <c r="AB51" s="83">
        <v>0</v>
      </c>
      <c r="AC51" s="83">
        <v>0</v>
      </c>
      <c r="AD51" s="83">
        <v>0</v>
      </c>
      <c r="AE51" s="83">
        <v>0</v>
      </c>
      <c r="AF51" s="83">
        <v>0</v>
      </c>
      <c r="AG51" s="83">
        <v>0</v>
      </c>
      <c r="AH51" s="83">
        <v>0</v>
      </c>
      <c r="AI51" s="83">
        <v>0</v>
      </c>
      <c r="AJ51" s="83">
        <v>34703.56</v>
      </c>
      <c r="AK51" s="83"/>
    </row>
    <row r="52" spans="1:37" ht="16.350000000000001" customHeight="1">
      <c r="A52" s="82" t="s">
        <v>212</v>
      </c>
      <c r="B52" s="83">
        <v>382277.02</v>
      </c>
      <c r="C52" s="83">
        <v>0</v>
      </c>
      <c r="D52" s="83">
        <v>0</v>
      </c>
      <c r="E52" s="83">
        <v>1700</v>
      </c>
      <c r="F52" s="83">
        <v>778.78</v>
      </c>
      <c r="G52" s="83">
        <v>0</v>
      </c>
      <c r="H52" s="83">
        <v>0</v>
      </c>
      <c r="I52" s="83">
        <v>68077.679999999993</v>
      </c>
      <c r="J52" s="83">
        <v>0</v>
      </c>
      <c r="K52" s="83">
        <v>450</v>
      </c>
      <c r="L52" s="83">
        <v>0</v>
      </c>
      <c r="M52" s="83">
        <v>0</v>
      </c>
      <c r="N52" s="83">
        <v>1250</v>
      </c>
      <c r="O52" s="83">
        <v>0</v>
      </c>
      <c r="P52" s="83">
        <v>0</v>
      </c>
      <c r="Q52" s="83">
        <v>0</v>
      </c>
      <c r="R52" s="83">
        <v>0</v>
      </c>
      <c r="S52" s="83">
        <v>778.78</v>
      </c>
      <c r="T52" s="83">
        <v>0</v>
      </c>
      <c r="U52" s="83">
        <v>0</v>
      </c>
      <c r="V52" s="83">
        <v>0</v>
      </c>
      <c r="W52" s="83">
        <v>0</v>
      </c>
      <c r="X52" s="83">
        <v>0</v>
      </c>
      <c r="Y52" s="83">
        <v>0</v>
      </c>
      <c r="Z52" s="83">
        <v>0</v>
      </c>
      <c r="AA52" s="83">
        <v>0</v>
      </c>
      <c r="AB52" s="83">
        <v>0</v>
      </c>
      <c r="AC52" s="83">
        <v>0</v>
      </c>
      <c r="AD52" s="83">
        <v>0</v>
      </c>
      <c r="AE52" s="83">
        <v>0</v>
      </c>
      <c r="AF52" s="83">
        <v>0</v>
      </c>
      <c r="AG52" s="83">
        <v>0</v>
      </c>
      <c r="AH52" s="83">
        <v>0</v>
      </c>
      <c r="AI52" s="83">
        <v>0</v>
      </c>
      <c r="AJ52" s="83">
        <v>192456.61</v>
      </c>
      <c r="AK52" s="83"/>
    </row>
    <row r="53" spans="1:37" ht="16.350000000000001" customHeight="1">
      <c r="A53" s="82" t="s">
        <v>213</v>
      </c>
      <c r="B53" s="83">
        <v>-219728626.63999999</v>
      </c>
      <c r="C53" s="83">
        <v>918156.77</v>
      </c>
      <c r="D53" s="83">
        <v>0</v>
      </c>
      <c r="E53" s="83">
        <v>-32685979.32</v>
      </c>
      <c r="F53" s="83">
        <v>-1922872.79</v>
      </c>
      <c r="G53" s="83">
        <v>-368901493.30000001</v>
      </c>
      <c r="H53" s="83">
        <v>-7166046.9900000002</v>
      </c>
      <c r="I53" s="83">
        <v>-2266040.59</v>
      </c>
      <c r="J53" s="83">
        <v>-1823775.98</v>
      </c>
      <c r="K53" s="83">
        <v>-10147188.75</v>
      </c>
      <c r="L53" s="83">
        <v>31448947.82</v>
      </c>
      <c r="M53" s="83">
        <v>23481967.100000001</v>
      </c>
      <c r="N53" s="83">
        <v>6517422.9100000001</v>
      </c>
      <c r="O53" s="83">
        <v>-6494245.8700000001</v>
      </c>
      <c r="P53" s="83">
        <v>-77804475.489999995</v>
      </c>
      <c r="Q53" s="83">
        <v>311592.96000000002</v>
      </c>
      <c r="R53" s="83">
        <v>-4321551.12</v>
      </c>
      <c r="S53" s="83">
        <v>7985598.9400000004</v>
      </c>
      <c r="T53" s="83">
        <v>-5624461.9199999999</v>
      </c>
      <c r="U53" s="83">
        <v>-2050385.05</v>
      </c>
      <c r="V53" s="83">
        <v>-1256682.77</v>
      </c>
      <c r="W53" s="83">
        <v>4175545.11</v>
      </c>
      <c r="X53" s="83">
        <v>-830935.98</v>
      </c>
      <c r="Y53" s="83">
        <v>0</v>
      </c>
      <c r="Z53" s="83">
        <v>-1292135.3500000001</v>
      </c>
      <c r="AA53" s="83">
        <v>1053354.71</v>
      </c>
      <c r="AB53" s="83">
        <v>-380208411.45999998</v>
      </c>
      <c r="AC53" s="83">
        <v>11545698.800000001</v>
      </c>
      <c r="AD53" s="83">
        <v>-28802104.879999999</v>
      </c>
      <c r="AE53" s="83">
        <v>-2256023.7599999998</v>
      </c>
      <c r="AF53" s="83">
        <v>171326877.97</v>
      </c>
      <c r="AG53" s="83">
        <v>-2177772.19</v>
      </c>
      <c r="AH53" s="83">
        <v>-0.11</v>
      </c>
      <c r="AI53" s="83">
        <v>-4980928.0199999996</v>
      </c>
      <c r="AJ53" s="83">
        <v>259045152.40000001</v>
      </c>
      <c r="AK53" s="83"/>
    </row>
    <row r="54" spans="1:37" ht="16.350000000000001" customHeight="1">
      <c r="A54" s="82" t="s">
        <v>214</v>
      </c>
      <c r="B54" s="83">
        <v>-79949137.430000007</v>
      </c>
      <c r="C54" s="83">
        <v>0</v>
      </c>
      <c r="D54" s="83">
        <v>0</v>
      </c>
      <c r="E54" s="83">
        <v>0</v>
      </c>
      <c r="F54" s="83">
        <v>0</v>
      </c>
      <c r="G54" s="83">
        <v>0</v>
      </c>
      <c r="H54" s="83">
        <v>0</v>
      </c>
      <c r="I54" s="83">
        <v>0</v>
      </c>
      <c r="J54" s="83">
        <v>0</v>
      </c>
      <c r="K54" s="83">
        <v>0</v>
      </c>
      <c r="L54" s="83">
        <v>0</v>
      </c>
      <c r="M54" s="83">
        <v>0</v>
      </c>
      <c r="N54" s="83">
        <v>0</v>
      </c>
      <c r="O54" s="83">
        <v>0</v>
      </c>
      <c r="P54" s="83">
        <v>0</v>
      </c>
      <c r="Q54" s="83">
        <v>0</v>
      </c>
      <c r="R54" s="83">
        <v>0</v>
      </c>
      <c r="S54" s="83">
        <v>0</v>
      </c>
      <c r="T54" s="83">
        <v>0</v>
      </c>
      <c r="U54" s="83">
        <v>0</v>
      </c>
      <c r="V54" s="83">
        <v>0</v>
      </c>
      <c r="W54" s="83">
        <v>0</v>
      </c>
      <c r="X54" s="83">
        <v>0</v>
      </c>
      <c r="Y54" s="83">
        <v>0</v>
      </c>
      <c r="Z54" s="83">
        <v>0</v>
      </c>
      <c r="AA54" s="83">
        <v>0</v>
      </c>
      <c r="AB54" s="83">
        <v>0</v>
      </c>
      <c r="AC54" s="83">
        <v>0</v>
      </c>
      <c r="AD54" s="83">
        <v>0</v>
      </c>
      <c r="AE54" s="83">
        <v>0</v>
      </c>
      <c r="AF54" s="83">
        <v>0</v>
      </c>
      <c r="AG54" s="83">
        <v>0</v>
      </c>
      <c r="AH54" s="83">
        <v>0</v>
      </c>
      <c r="AI54" s="83">
        <v>0</v>
      </c>
      <c r="AJ54" s="83">
        <v>0</v>
      </c>
      <c r="AK54" s="83"/>
    </row>
    <row r="55" spans="1:37" ht="16.350000000000001" customHeight="1">
      <c r="A55" s="82" t="s">
        <v>215</v>
      </c>
      <c r="B55" s="83">
        <v>-139779489.21000001</v>
      </c>
      <c r="C55" s="83">
        <v>918156.77</v>
      </c>
      <c r="D55" s="83">
        <v>0</v>
      </c>
      <c r="E55" s="83">
        <v>-32685979.32</v>
      </c>
      <c r="F55" s="83">
        <v>-1922872.79</v>
      </c>
      <c r="G55" s="83">
        <v>-368901493.30000001</v>
      </c>
      <c r="H55" s="83">
        <v>-7166046.9900000002</v>
      </c>
      <c r="I55" s="83">
        <v>-2266040.59</v>
      </c>
      <c r="J55" s="83">
        <v>-1823775.98</v>
      </c>
      <c r="K55" s="83">
        <v>-10147188.75</v>
      </c>
      <c r="L55" s="83">
        <v>31448947.82</v>
      </c>
      <c r="M55" s="83">
        <v>23481967.100000001</v>
      </c>
      <c r="N55" s="83">
        <v>6517422.9100000001</v>
      </c>
      <c r="O55" s="83">
        <v>-6494245.8700000001</v>
      </c>
      <c r="P55" s="83">
        <v>-77804475.489999995</v>
      </c>
      <c r="Q55" s="83">
        <v>311592.96000000002</v>
      </c>
      <c r="R55" s="83">
        <v>-4321551.12</v>
      </c>
      <c r="S55" s="83">
        <v>7985598.9400000004</v>
      </c>
      <c r="T55" s="83">
        <v>-5624461.9199999999</v>
      </c>
      <c r="U55" s="83">
        <v>-2050385.05</v>
      </c>
      <c r="V55" s="83">
        <v>-1256682.77</v>
      </c>
      <c r="W55" s="83">
        <v>4175545.11</v>
      </c>
      <c r="X55" s="83">
        <v>-830935.98</v>
      </c>
      <c r="Y55" s="83">
        <v>0</v>
      </c>
      <c r="Z55" s="83">
        <v>-1292135.3500000001</v>
      </c>
      <c r="AA55" s="83">
        <v>1053354.71</v>
      </c>
      <c r="AB55" s="83">
        <v>-380208411.45999998</v>
      </c>
      <c r="AC55" s="83">
        <v>11545698.800000001</v>
      </c>
      <c r="AD55" s="83">
        <v>-28802104.879999999</v>
      </c>
      <c r="AE55" s="83">
        <v>-2256023.7599999998</v>
      </c>
      <c r="AF55" s="83">
        <v>171326877.97</v>
      </c>
      <c r="AG55" s="83">
        <v>-2177772.19</v>
      </c>
      <c r="AH55" s="83">
        <v>-0.11</v>
      </c>
      <c r="AI55" s="83">
        <v>-4980928.0199999996</v>
      </c>
      <c r="AJ55" s="83">
        <v>259045152.40000001</v>
      </c>
      <c r="AK55" s="83"/>
    </row>
    <row r="56" spans="1:37" ht="16.350000000000001" customHeight="1">
      <c r="A56" s="82" t="s">
        <v>216</v>
      </c>
      <c r="B56" s="83">
        <v>0</v>
      </c>
      <c r="C56" s="83">
        <v>0</v>
      </c>
      <c r="D56" s="83">
        <v>0</v>
      </c>
      <c r="E56" s="83">
        <v>6206305.6100000003</v>
      </c>
      <c r="F56" s="83">
        <v>0</v>
      </c>
      <c r="G56" s="83">
        <v>206353166.88</v>
      </c>
      <c r="H56" s="83">
        <v>0</v>
      </c>
      <c r="I56" s="83">
        <v>0</v>
      </c>
      <c r="J56" s="83">
        <v>0</v>
      </c>
      <c r="K56" s="83">
        <v>0</v>
      </c>
      <c r="L56" s="83">
        <v>3241288.94</v>
      </c>
      <c r="M56" s="83">
        <v>0</v>
      </c>
      <c r="N56" s="83">
        <v>2965016.67</v>
      </c>
      <c r="O56" s="83">
        <v>0</v>
      </c>
      <c r="P56" s="83">
        <v>0</v>
      </c>
      <c r="Q56" s="83">
        <v>0</v>
      </c>
      <c r="R56" s="83">
        <v>0</v>
      </c>
      <c r="S56" s="83">
        <v>0</v>
      </c>
      <c r="T56" s="83">
        <v>0</v>
      </c>
      <c r="U56" s="83">
        <v>0</v>
      </c>
      <c r="V56" s="83">
        <v>0</v>
      </c>
      <c r="W56" s="83">
        <v>0</v>
      </c>
      <c r="X56" s="83">
        <v>0</v>
      </c>
      <c r="Y56" s="83">
        <v>0</v>
      </c>
      <c r="Z56" s="83">
        <v>-19511.310000000001</v>
      </c>
      <c r="AA56" s="83">
        <v>-918.06</v>
      </c>
      <c r="AB56" s="83">
        <v>203793190.30000001</v>
      </c>
      <c r="AC56" s="83">
        <v>2580405.9500000002</v>
      </c>
      <c r="AD56" s="83">
        <v>0</v>
      </c>
      <c r="AE56" s="83">
        <v>0</v>
      </c>
      <c r="AF56" s="83">
        <v>-491400.01</v>
      </c>
      <c r="AG56" s="83">
        <v>0</v>
      </c>
      <c r="AH56" s="83">
        <v>0</v>
      </c>
      <c r="AI56" s="83">
        <v>0</v>
      </c>
      <c r="AJ56" s="83">
        <v>-491400.01</v>
      </c>
      <c r="AK56" s="83"/>
    </row>
    <row r="57" spans="1:37" ht="16.350000000000001" customHeight="1">
      <c r="A57" s="82" t="s">
        <v>217</v>
      </c>
      <c r="B57" s="83">
        <v>-139779489.21000001</v>
      </c>
      <c r="C57" s="83">
        <v>918156.77</v>
      </c>
      <c r="D57" s="83">
        <v>0</v>
      </c>
      <c r="E57" s="83">
        <v>-26479673.710000001</v>
      </c>
      <c r="F57" s="83">
        <v>-1922872.79</v>
      </c>
      <c r="G57" s="83">
        <v>-162548326.41999999</v>
      </c>
      <c r="H57" s="83">
        <v>-7166046.9900000002</v>
      </c>
      <c r="I57" s="83">
        <v>-2266040.59</v>
      </c>
      <c r="J57" s="83">
        <v>-1823775.98</v>
      </c>
      <c r="K57" s="83">
        <v>-10147188.75</v>
      </c>
      <c r="L57" s="83">
        <v>34690236.759999998</v>
      </c>
      <c r="M57" s="83">
        <v>23481967.100000001</v>
      </c>
      <c r="N57" s="83">
        <v>9482439.5800000001</v>
      </c>
      <c r="O57" s="83">
        <v>-6494245.8700000001</v>
      </c>
      <c r="P57" s="83">
        <v>-77804475.489999995</v>
      </c>
      <c r="Q57" s="83">
        <v>311592.96000000002</v>
      </c>
      <c r="R57" s="83">
        <v>-4321551.12</v>
      </c>
      <c r="S57" s="83">
        <v>7985598.9400000004</v>
      </c>
      <c r="T57" s="83">
        <v>-5624461.9199999999</v>
      </c>
      <c r="U57" s="83">
        <v>-2050385.05</v>
      </c>
      <c r="V57" s="83">
        <v>-1256682.77</v>
      </c>
      <c r="W57" s="83">
        <v>4175545.11</v>
      </c>
      <c r="X57" s="83">
        <v>-830935.98</v>
      </c>
      <c r="Y57" s="83">
        <v>0</v>
      </c>
      <c r="Z57" s="83">
        <v>-1311646.6599999999</v>
      </c>
      <c r="AA57" s="83">
        <v>1052436.6499999999</v>
      </c>
      <c r="AB57" s="83">
        <v>-176415221.16</v>
      </c>
      <c r="AC57" s="83">
        <v>14126104.75</v>
      </c>
      <c r="AD57" s="83">
        <v>-28802104.879999999</v>
      </c>
      <c r="AE57" s="83">
        <v>-2256023.7599999998</v>
      </c>
      <c r="AF57" s="83">
        <v>170835477.96000001</v>
      </c>
      <c r="AG57" s="83">
        <v>-2177772.19</v>
      </c>
      <c r="AH57" s="83">
        <v>-0.11</v>
      </c>
      <c r="AI57" s="83">
        <v>-4980928.0199999996</v>
      </c>
      <c r="AJ57" s="83">
        <v>258553752.38999999</v>
      </c>
      <c r="AK57" s="83"/>
    </row>
    <row r="58" spans="1:37" ht="16.350000000000001" customHeight="1">
      <c r="A58" s="82" t="s">
        <v>218</v>
      </c>
      <c r="B58" s="83">
        <v>0</v>
      </c>
      <c r="C58" s="83">
        <v>0</v>
      </c>
      <c r="D58" s="83">
        <v>0</v>
      </c>
      <c r="E58" s="83">
        <v>0</v>
      </c>
      <c r="F58" s="83">
        <v>0</v>
      </c>
      <c r="G58" s="83">
        <v>0</v>
      </c>
      <c r="H58" s="83">
        <v>0</v>
      </c>
      <c r="I58" s="83">
        <v>0</v>
      </c>
      <c r="J58" s="83">
        <v>0</v>
      </c>
      <c r="K58" s="83">
        <v>0</v>
      </c>
      <c r="L58" s="83">
        <v>0</v>
      </c>
      <c r="M58" s="83">
        <v>0</v>
      </c>
      <c r="N58" s="83">
        <v>0</v>
      </c>
      <c r="O58" s="83">
        <v>0</v>
      </c>
      <c r="P58" s="83">
        <v>0</v>
      </c>
      <c r="Q58" s="83">
        <v>0</v>
      </c>
      <c r="R58" s="83">
        <v>0</v>
      </c>
      <c r="S58" s="83">
        <v>0</v>
      </c>
      <c r="T58" s="83">
        <v>0</v>
      </c>
      <c r="U58" s="83">
        <v>0</v>
      </c>
      <c r="V58" s="83">
        <v>0</v>
      </c>
      <c r="W58" s="83">
        <v>0</v>
      </c>
      <c r="X58" s="83">
        <v>0</v>
      </c>
      <c r="Y58" s="83">
        <v>0</v>
      </c>
      <c r="Z58" s="83">
        <v>0</v>
      </c>
      <c r="AA58" s="83">
        <v>0</v>
      </c>
      <c r="AB58" s="83">
        <v>0</v>
      </c>
      <c r="AC58" s="83">
        <v>0</v>
      </c>
      <c r="AD58" s="83">
        <v>0</v>
      </c>
      <c r="AE58" s="83">
        <v>0</v>
      </c>
      <c r="AF58" s="83">
        <v>0</v>
      </c>
      <c r="AG58" s="83">
        <v>0</v>
      </c>
      <c r="AH58" s="83">
        <v>0</v>
      </c>
      <c r="AI58" s="83">
        <v>0</v>
      </c>
      <c r="AJ58" s="83">
        <v>0</v>
      </c>
      <c r="AK58" s="83"/>
    </row>
    <row r="59" spans="1:37" ht="16.350000000000001" customHeight="1">
      <c r="A59" s="82" t="s">
        <v>219</v>
      </c>
      <c r="B59" s="83">
        <v>-139779489.21000001</v>
      </c>
      <c r="C59" s="83">
        <v>918156.77</v>
      </c>
      <c r="D59" s="83">
        <v>0</v>
      </c>
      <c r="E59" s="83">
        <v>-26479673.710000001</v>
      </c>
      <c r="F59" s="83">
        <v>-1922872.79</v>
      </c>
      <c r="G59" s="83">
        <v>-162548326.41999999</v>
      </c>
      <c r="H59" s="83">
        <v>-7166046.9900000002</v>
      </c>
      <c r="I59" s="83">
        <v>-2266040.59</v>
      </c>
      <c r="J59" s="83">
        <v>-1823775.98</v>
      </c>
      <c r="K59" s="83">
        <v>-10147188.75</v>
      </c>
      <c r="L59" s="83">
        <v>34690236.759999998</v>
      </c>
      <c r="M59" s="83">
        <v>23481967.100000001</v>
      </c>
      <c r="N59" s="83">
        <v>9482439.5800000001</v>
      </c>
      <c r="O59" s="83">
        <v>-6494245.8700000001</v>
      </c>
      <c r="P59" s="83">
        <v>-77804475.489999995</v>
      </c>
      <c r="Q59" s="83">
        <v>311592.96000000002</v>
      </c>
      <c r="R59" s="83">
        <v>-4321551.12</v>
      </c>
      <c r="S59" s="83">
        <v>7985598.9400000004</v>
      </c>
      <c r="T59" s="83">
        <v>-5624461.9199999999</v>
      </c>
      <c r="U59" s="83">
        <v>-2050385.05</v>
      </c>
      <c r="V59" s="83">
        <v>-1256682.77</v>
      </c>
      <c r="W59" s="83">
        <v>4175545.11</v>
      </c>
      <c r="X59" s="83">
        <v>-830935.98</v>
      </c>
      <c r="Y59" s="83">
        <v>0</v>
      </c>
      <c r="Z59" s="83">
        <v>-1311646.6599999999</v>
      </c>
      <c r="AA59" s="83">
        <v>1052436.6499999999</v>
      </c>
      <c r="AB59" s="83">
        <v>-176415221.16</v>
      </c>
      <c r="AC59" s="83">
        <v>14126104.75</v>
      </c>
      <c r="AD59" s="83">
        <v>-28802104.879999999</v>
      </c>
      <c r="AE59" s="83">
        <v>-2256023.7599999998</v>
      </c>
      <c r="AF59" s="83">
        <v>170835477.96000001</v>
      </c>
      <c r="AG59" s="83">
        <v>-2177772.19</v>
      </c>
      <c r="AH59" s="83">
        <v>-0.11</v>
      </c>
      <c r="AI59" s="83">
        <v>-4980928.0199999996</v>
      </c>
      <c r="AJ59" s="83">
        <v>258553752.38999999</v>
      </c>
      <c r="AK59" s="83"/>
    </row>
    <row r="60" spans="1:37" ht="16.350000000000001" customHeight="1">
      <c r="A60" s="82" t="s">
        <v>220</v>
      </c>
      <c r="B60" s="83">
        <v>10694869.449999999</v>
      </c>
      <c r="C60" s="83">
        <v>0</v>
      </c>
      <c r="D60" s="83">
        <v>0</v>
      </c>
      <c r="E60" s="83">
        <v>50476963.806666598</v>
      </c>
      <c r="F60" s="83">
        <v>-509654.08</v>
      </c>
      <c r="G60" s="83">
        <v>271158675.859999</v>
      </c>
      <c r="H60" s="83">
        <v>0</v>
      </c>
      <c r="I60" s="83">
        <v>0</v>
      </c>
      <c r="J60" s="83">
        <v>0</v>
      </c>
      <c r="K60" s="83">
        <v>0</v>
      </c>
      <c r="L60" s="83">
        <v>19178916.086666599</v>
      </c>
      <c r="M60" s="83">
        <v>-2665495.44</v>
      </c>
      <c r="N60" s="83">
        <v>-4454303.88</v>
      </c>
      <c r="O60" s="83">
        <v>382497.77</v>
      </c>
      <c r="P60" s="83">
        <v>50265814.149999999</v>
      </c>
      <c r="Q60" s="83">
        <v>-12230464.880000001</v>
      </c>
      <c r="R60" s="83">
        <v>0</v>
      </c>
      <c r="S60" s="83">
        <v>0</v>
      </c>
      <c r="T60" s="83">
        <v>-35377.360000000001</v>
      </c>
      <c r="U60" s="83">
        <v>-261698.11</v>
      </c>
      <c r="V60" s="83">
        <v>-212578.61</v>
      </c>
      <c r="W60" s="83">
        <v>0</v>
      </c>
      <c r="X60" s="83">
        <v>0</v>
      </c>
      <c r="Y60" s="83">
        <v>0</v>
      </c>
      <c r="Z60" s="83">
        <v>-142351.23000000001</v>
      </c>
      <c r="AA60" s="83">
        <v>2686278.08</v>
      </c>
      <c r="AB60" s="83">
        <v>269827863.23333299</v>
      </c>
      <c r="AC60" s="83">
        <v>-1213114.2233333299</v>
      </c>
      <c r="AD60" s="83">
        <v>16287020.08</v>
      </c>
      <c r="AE60" s="83">
        <v>0</v>
      </c>
      <c r="AF60" s="83">
        <v>-655200.01333333005</v>
      </c>
      <c r="AG60" s="83">
        <v>0</v>
      </c>
      <c r="AH60" s="83">
        <v>0</v>
      </c>
      <c r="AI60" s="83">
        <v>0</v>
      </c>
      <c r="AJ60" s="83">
        <v>15836753.676666601</v>
      </c>
      <c r="AK60" s="83"/>
    </row>
    <row r="61" spans="1:37" ht="16.350000000000001" customHeight="1">
      <c r="A61" s="82" t="s">
        <v>221</v>
      </c>
      <c r="B61" s="83">
        <v>0</v>
      </c>
      <c r="C61" s="83">
        <v>0</v>
      </c>
      <c r="D61" s="83">
        <v>0</v>
      </c>
      <c r="E61" s="83">
        <v>602225.56999999995</v>
      </c>
      <c r="F61" s="83">
        <v>-509654.08</v>
      </c>
      <c r="G61" s="83">
        <v>-1767608.13</v>
      </c>
      <c r="H61" s="83">
        <v>0</v>
      </c>
      <c r="I61" s="83">
        <v>0</v>
      </c>
      <c r="J61" s="83">
        <v>0</v>
      </c>
      <c r="K61" s="83">
        <v>0</v>
      </c>
      <c r="L61" s="83">
        <v>-52274</v>
      </c>
      <c r="M61" s="83">
        <v>-26380.17</v>
      </c>
      <c r="N61" s="83">
        <v>-795372.25</v>
      </c>
      <c r="O61" s="83">
        <v>-15801.48</v>
      </c>
      <c r="P61" s="83">
        <v>-251328.71</v>
      </c>
      <c r="Q61" s="83">
        <v>1743382.18</v>
      </c>
      <c r="R61" s="83">
        <v>0</v>
      </c>
      <c r="S61" s="83">
        <v>0</v>
      </c>
      <c r="T61" s="83">
        <v>-35377.360000000001</v>
      </c>
      <c r="U61" s="83">
        <v>-261698.11</v>
      </c>
      <c r="V61" s="83">
        <v>-212578.61</v>
      </c>
      <c r="W61" s="83">
        <v>0</v>
      </c>
      <c r="X61" s="83">
        <v>0</v>
      </c>
      <c r="Y61" s="83">
        <v>0</v>
      </c>
      <c r="Z61" s="83">
        <v>-116336.15</v>
      </c>
      <c r="AA61" s="83">
        <v>2687502.16</v>
      </c>
      <c r="AB61" s="83">
        <v>-1420900</v>
      </c>
      <c r="AC61" s="83">
        <v>-2917874.14</v>
      </c>
      <c r="AD61" s="83">
        <v>692374.17</v>
      </c>
      <c r="AE61" s="83">
        <v>0</v>
      </c>
      <c r="AF61" s="83">
        <v>0</v>
      </c>
      <c r="AG61" s="83">
        <v>0</v>
      </c>
      <c r="AH61" s="83">
        <v>0</v>
      </c>
      <c r="AI61" s="83">
        <v>0</v>
      </c>
      <c r="AJ61" s="83">
        <v>692374.17</v>
      </c>
      <c r="AK61" s="83"/>
    </row>
    <row r="62" spans="1:37" ht="16.350000000000001" customHeight="1">
      <c r="A62" s="82" t="s">
        <v>222</v>
      </c>
      <c r="B62" s="83">
        <v>0</v>
      </c>
      <c r="C62" s="83">
        <v>0</v>
      </c>
      <c r="D62" s="83">
        <v>0</v>
      </c>
      <c r="E62" s="83">
        <v>0</v>
      </c>
      <c r="F62" s="83">
        <v>0</v>
      </c>
      <c r="G62" s="83">
        <v>0</v>
      </c>
      <c r="H62" s="83">
        <v>0</v>
      </c>
      <c r="I62" s="83">
        <v>0</v>
      </c>
      <c r="J62" s="83">
        <v>0</v>
      </c>
      <c r="K62" s="83">
        <v>0</v>
      </c>
      <c r="L62" s="83">
        <v>0</v>
      </c>
      <c r="M62" s="83">
        <v>0</v>
      </c>
      <c r="N62" s="83">
        <v>0</v>
      </c>
      <c r="O62" s="83">
        <v>0</v>
      </c>
      <c r="P62" s="83">
        <v>0</v>
      </c>
      <c r="Q62" s="83">
        <v>0</v>
      </c>
      <c r="R62" s="83">
        <v>0</v>
      </c>
      <c r="S62" s="83">
        <v>0</v>
      </c>
      <c r="T62" s="83">
        <v>0</v>
      </c>
      <c r="U62" s="83">
        <v>0</v>
      </c>
      <c r="V62" s="83">
        <v>0</v>
      </c>
      <c r="W62" s="83">
        <v>0</v>
      </c>
      <c r="X62" s="83">
        <v>0</v>
      </c>
      <c r="Y62" s="83">
        <v>0</v>
      </c>
      <c r="Z62" s="83">
        <v>0</v>
      </c>
      <c r="AA62" s="83">
        <v>0</v>
      </c>
      <c r="AB62" s="83">
        <v>0</v>
      </c>
      <c r="AC62" s="83">
        <v>0</v>
      </c>
      <c r="AD62" s="83">
        <v>0</v>
      </c>
      <c r="AE62" s="83">
        <v>0</v>
      </c>
      <c r="AF62" s="83">
        <v>0</v>
      </c>
      <c r="AG62" s="83">
        <v>0</v>
      </c>
      <c r="AH62" s="83">
        <v>0</v>
      </c>
      <c r="AI62" s="83">
        <v>0</v>
      </c>
      <c r="AJ62" s="83">
        <v>0</v>
      </c>
      <c r="AK62" s="83"/>
    </row>
    <row r="63" spans="1:37" ht="16.350000000000001" customHeight="1">
      <c r="A63" s="82" t="s">
        <v>223</v>
      </c>
      <c r="B63" s="83">
        <v>0</v>
      </c>
      <c r="C63" s="83">
        <v>0</v>
      </c>
      <c r="D63" s="83">
        <v>0</v>
      </c>
      <c r="E63" s="83">
        <v>0</v>
      </c>
      <c r="F63" s="83">
        <v>-509654.08</v>
      </c>
      <c r="G63" s="83">
        <v>0</v>
      </c>
      <c r="H63" s="83">
        <v>0</v>
      </c>
      <c r="I63" s="83">
        <v>0</v>
      </c>
      <c r="J63" s="83">
        <v>0</v>
      </c>
      <c r="K63" s="83">
        <v>0</v>
      </c>
      <c r="L63" s="83">
        <v>0</v>
      </c>
      <c r="M63" s="83">
        <v>0</v>
      </c>
      <c r="N63" s="83">
        <v>0</v>
      </c>
      <c r="O63" s="83">
        <v>0</v>
      </c>
      <c r="P63" s="83">
        <v>0</v>
      </c>
      <c r="Q63" s="83">
        <v>0</v>
      </c>
      <c r="R63" s="83">
        <v>0</v>
      </c>
      <c r="S63" s="83">
        <v>0</v>
      </c>
      <c r="T63" s="83">
        <v>-35377.360000000001</v>
      </c>
      <c r="U63" s="83">
        <v>-261698.11</v>
      </c>
      <c r="V63" s="83">
        <v>-212578.61</v>
      </c>
      <c r="W63" s="83">
        <v>0</v>
      </c>
      <c r="X63" s="83">
        <v>0</v>
      </c>
      <c r="Y63" s="83">
        <v>0</v>
      </c>
      <c r="Z63" s="83">
        <v>0</v>
      </c>
      <c r="AA63" s="83">
        <v>0</v>
      </c>
      <c r="AB63" s="83">
        <v>0</v>
      </c>
      <c r="AC63" s="83">
        <v>0</v>
      </c>
      <c r="AD63" s="83">
        <v>0</v>
      </c>
      <c r="AE63" s="83">
        <v>0</v>
      </c>
      <c r="AF63" s="83">
        <v>0</v>
      </c>
      <c r="AG63" s="83">
        <v>0</v>
      </c>
      <c r="AH63" s="83">
        <v>0</v>
      </c>
      <c r="AI63" s="83">
        <v>0</v>
      </c>
      <c r="AJ63" s="83">
        <v>0</v>
      </c>
      <c r="AK63" s="83"/>
    </row>
    <row r="64" spans="1:37" ht="16.350000000000001" customHeight="1">
      <c r="A64" s="82" t="s">
        <v>224</v>
      </c>
      <c r="B64" s="83">
        <v>0</v>
      </c>
      <c r="C64" s="83">
        <v>0</v>
      </c>
      <c r="D64" s="83">
        <v>0</v>
      </c>
      <c r="E64" s="83">
        <v>716596.21</v>
      </c>
      <c r="F64" s="83">
        <v>0</v>
      </c>
      <c r="G64" s="83">
        <v>-1767608.13</v>
      </c>
      <c r="H64" s="83">
        <v>0</v>
      </c>
      <c r="I64" s="83">
        <v>0</v>
      </c>
      <c r="J64" s="83">
        <v>0</v>
      </c>
      <c r="K64" s="83">
        <v>0</v>
      </c>
      <c r="L64" s="83">
        <v>-52274</v>
      </c>
      <c r="M64" s="83">
        <v>-26380.17</v>
      </c>
      <c r="N64" s="83">
        <v>-795372.25</v>
      </c>
      <c r="O64" s="83">
        <v>-15801.48</v>
      </c>
      <c r="P64" s="83">
        <v>-251328.71</v>
      </c>
      <c r="Q64" s="83">
        <v>1857752.82</v>
      </c>
      <c r="R64" s="83">
        <v>0</v>
      </c>
      <c r="S64" s="83">
        <v>0</v>
      </c>
      <c r="T64" s="83">
        <v>0</v>
      </c>
      <c r="U64" s="83">
        <v>0</v>
      </c>
      <c r="V64" s="83">
        <v>0</v>
      </c>
      <c r="W64" s="83">
        <v>0</v>
      </c>
      <c r="X64" s="83">
        <v>0</v>
      </c>
      <c r="Y64" s="83">
        <v>0</v>
      </c>
      <c r="Z64" s="83">
        <v>-116336.15</v>
      </c>
      <c r="AA64" s="83">
        <v>2687502.16</v>
      </c>
      <c r="AB64" s="83">
        <v>-1420900</v>
      </c>
      <c r="AC64" s="83">
        <v>-2917874.14</v>
      </c>
      <c r="AD64" s="83">
        <v>578003.53</v>
      </c>
      <c r="AE64" s="83">
        <v>0</v>
      </c>
      <c r="AF64" s="83">
        <v>0</v>
      </c>
      <c r="AG64" s="83">
        <v>0</v>
      </c>
      <c r="AH64" s="83">
        <v>0</v>
      </c>
      <c r="AI64" s="83">
        <v>0</v>
      </c>
      <c r="AJ64" s="83">
        <v>578003.53</v>
      </c>
      <c r="AK64" s="83"/>
    </row>
    <row r="65" spans="1:37" ht="16.350000000000001" customHeight="1">
      <c r="A65" s="82" t="s">
        <v>225</v>
      </c>
      <c r="B65" s="83">
        <v>7373763.3099999996</v>
      </c>
      <c r="C65" s="83">
        <v>0</v>
      </c>
      <c r="D65" s="83">
        <v>0</v>
      </c>
      <c r="E65" s="83">
        <v>-7373763.3099999996</v>
      </c>
      <c r="F65" s="83">
        <v>0</v>
      </c>
      <c r="G65" s="83">
        <v>0</v>
      </c>
      <c r="H65" s="83">
        <v>0</v>
      </c>
      <c r="I65" s="83">
        <v>0</v>
      </c>
      <c r="J65" s="83">
        <v>0</v>
      </c>
      <c r="K65" s="83">
        <v>0</v>
      </c>
      <c r="L65" s="83">
        <v>0</v>
      </c>
      <c r="M65" s="83">
        <v>0</v>
      </c>
      <c r="N65" s="83">
        <v>-7373763.3099999996</v>
      </c>
      <c r="O65" s="83">
        <v>0</v>
      </c>
      <c r="P65" s="83">
        <v>0</v>
      </c>
      <c r="Q65" s="83">
        <v>0</v>
      </c>
      <c r="R65" s="83">
        <v>0</v>
      </c>
      <c r="S65" s="83">
        <v>0</v>
      </c>
      <c r="T65" s="83">
        <v>0</v>
      </c>
      <c r="U65" s="83">
        <v>0</v>
      </c>
      <c r="V65" s="83">
        <v>0</v>
      </c>
      <c r="W65" s="83">
        <v>0</v>
      </c>
      <c r="X65" s="83">
        <v>0</v>
      </c>
      <c r="Y65" s="83">
        <v>0</v>
      </c>
      <c r="Z65" s="83">
        <v>0</v>
      </c>
      <c r="AA65" s="83">
        <v>0</v>
      </c>
      <c r="AB65" s="83">
        <v>0</v>
      </c>
      <c r="AC65" s="83">
        <v>0</v>
      </c>
      <c r="AD65" s="83">
        <v>13046425.720000001</v>
      </c>
      <c r="AE65" s="83">
        <v>0</v>
      </c>
      <c r="AF65" s="83">
        <v>0</v>
      </c>
      <c r="AG65" s="83">
        <v>0</v>
      </c>
      <c r="AH65" s="83">
        <v>0</v>
      </c>
      <c r="AI65" s="83">
        <v>0</v>
      </c>
      <c r="AJ65" s="83">
        <v>13046425.720000001</v>
      </c>
      <c r="AK65" s="83"/>
    </row>
    <row r="66" spans="1:37" ht="16.350000000000001" customHeight="1">
      <c r="A66" s="82" t="s">
        <v>226</v>
      </c>
      <c r="B66" s="83">
        <v>3315226.14</v>
      </c>
      <c r="C66" s="83">
        <v>0</v>
      </c>
      <c r="D66" s="83">
        <v>0</v>
      </c>
      <c r="E66" s="83">
        <v>-3176261.26</v>
      </c>
      <c r="F66" s="83">
        <v>0</v>
      </c>
      <c r="G66" s="83">
        <v>0</v>
      </c>
      <c r="H66" s="83">
        <v>0</v>
      </c>
      <c r="I66" s="83">
        <v>0</v>
      </c>
      <c r="J66" s="83">
        <v>0</v>
      </c>
      <c r="K66" s="83">
        <v>0</v>
      </c>
      <c r="L66" s="83">
        <v>-794276.91</v>
      </c>
      <c r="M66" s="83">
        <v>-2639115.27</v>
      </c>
      <c r="N66" s="83">
        <v>-141168.32999999999</v>
      </c>
      <c r="O66" s="83">
        <v>398299.25</v>
      </c>
      <c r="P66" s="83">
        <v>0</v>
      </c>
      <c r="Q66" s="83">
        <v>0</v>
      </c>
      <c r="R66" s="83">
        <v>0</v>
      </c>
      <c r="S66" s="83">
        <v>0</v>
      </c>
      <c r="T66" s="83">
        <v>0</v>
      </c>
      <c r="U66" s="83">
        <v>0</v>
      </c>
      <c r="V66" s="83">
        <v>0</v>
      </c>
      <c r="W66" s="83">
        <v>0</v>
      </c>
      <c r="X66" s="83">
        <v>0</v>
      </c>
      <c r="Y66" s="83">
        <v>0</v>
      </c>
      <c r="Z66" s="83">
        <v>0</v>
      </c>
      <c r="AA66" s="83">
        <v>0</v>
      </c>
      <c r="AB66" s="83">
        <v>0</v>
      </c>
      <c r="AC66" s="83">
        <v>0</v>
      </c>
      <c r="AD66" s="83">
        <v>401455.92</v>
      </c>
      <c r="AE66" s="83">
        <v>0</v>
      </c>
      <c r="AF66" s="83">
        <v>0</v>
      </c>
      <c r="AG66" s="83">
        <v>0</v>
      </c>
      <c r="AH66" s="83">
        <v>0</v>
      </c>
      <c r="AI66" s="83">
        <v>0</v>
      </c>
      <c r="AJ66" s="83">
        <v>401455.92</v>
      </c>
      <c r="AK66" s="83"/>
    </row>
    <row r="67" spans="1:37" ht="16.350000000000001" customHeight="1">
      <c r="A67" s="82" t="s">
        <v>227</v>
      </c>
      <c r="B67" s="83">
        <v>0</v>
      </c>
      <c r="C67" s="83">
        <v>0</v>
      </c>
      <c r="D67" s="83">
        <v>0</v>
      </c>
      <c r="E67" s="83">
        <v>0</v>
      </c>
      <c r="F67" s="83">
        <v>0</v>
      </c>
      <c r="G67" s="83">
        <v>0</v>
      </c>
      <c r="H67" s="83">
        <v>0</v>
      </c>
      <c r="I67" s="83">
        <v>0</v>
      </c>
      <c r="J67" s="83">
        <v>0</v>
      </c>
      <c r="K67" s="83">
        <v>0</v>
      </c>
      <c r="L67" s="83">
        <v>0</v>
      </c>
      <c r="M67" s="83">
        <v>0</v>
      </c>
      <c r="N67" s="83">
        <v>0</v>
      </c>
      <c r="O67" s="83">
        <v>0</v>
      </c>
      <c r="P67" s="83">
        <v>0</v>
      </c>
      <c r="Q67" s="83">
        <v>0</v>
      </c>
      <c r="R67" s="83">
        <v>0</v>
      </c>
      <c r="S67" s="83">
        <v>0</v>
      </c>
      <c r="T67" s="83">
        <v>0</v>
      </c>
      <c r="U67" s="83">
        <v>0</v>
      </c>
      <c r="V67" s="83">
        <v>0</v>
      </c>
      <c r="W67" s="83">
        <v>0</v>
      </c>
      <c r="X67" s="83">
        <v>0</v>
      </c>
      <c r="Y67" s="83">
        <v>0</v>
      </c>
      <c r="Z67" s="83">
        <v>0</v>
      </c>
      <c r="AA67" s="83">
        <v>0</v>
      </c>
      <c r="AB67" s="83">
        <v>0</v>
      </c>
      <c r="AC67" s="83">
        <v>0</v>
      </c>
      <c r="AD67" s="83">
        <v>0</v>
      </c>
      <c r="AE67" s="83">
        <v>0</v>
      </c>
      <c r="AF67" s="83">
        <v>0</v>
      </c>
      <c r="AG67" s="83">
        <v>0</v>
      </c>
      <c r="AH67" s="83">
        <v>0</v>
      </c>
      <c r="AI67" s="83">
        <v>0</v>
      </c>
      <c r="AJ67" s="83">
        <v>0</v>
      </c>
      <c r="AK67" s="83"/>
    </row>
    <row r="68" spans="1:37" ht="16.350000000000001" customHeight="1">
      <c r="A68" s="82" t="s">
        <v>228</v>
      </c>
      <c r="B68" s="83">
        <v>5880</v>
      </c>
      <c r="C68" s="83">
        <v>0</v>
      </c>
      <c r="D68" s="83">
        <v>0</v>
      </c>
      <c r="E68" s="83">
        <v>60424762.806666598</v>
      </c>
      <c r="F68" s="83">
        <v>0</v>
      </c>
      <c r="G68" s="83">
        <v>272926283.989999</v>
      </c>
      <c r="H68" s="83">
        <v>0</v>
      </c>
      <c r="I68" s="83">
        <v>0</v>
      </c>
      <c r="J68" s="83">
        <v>0</v>
      </c>
      <c r="K68" s="83">
        <v>0</v>
      </c>
      <c r="L68" s="83">
        <v>20025466.996666599</v>
      </c>
      <c r="M68" s="83">
        <v>0</v>
      </c>
      <c r="N68" s="83">
        <v>3856000.01</v>
      </c>
      <c r="O68" s="83">
        <v>0</v>
      </c>
      <c r="P68" s="83">
        <v>50517142.859999999</v>
      </c>
      <c r="Q68" s="83">
        <v>-13973847.060000001</v>
      </c>
      <c r="R68" s="83">
        <v>0</v>
      </c>
      <c r="S68" s="83">
        <v>0</v>
      </c>
      <c r="T68" s="83">
        <v>0</v>
      </c>
      <c r="U68" s="83">
        <v>0</v>
      </c>
      <c r="V68" s="83">
        <v>0</v>
      </c>
      <c r="W68" s="83">
        <v>0</v>
      </c>
      <c r="X68" s="83">
        <v>0</v>
      </c>
      <c r="Y68" s="83">
        <v>0</v>
      </c>
      <c r="Z68" s="83">
        <v>-26015.08</v>
      </c>
      <c r="AA68" s="83">
        <v>-1224.08</v>
      </c>
      <c r="AB68" s="83">
        <v>271248763.23333299</v>
      </c>
      <c r="AC68" s="83">
        <v>1704759.91666667</v>
      </c>
      <c r="AD68" s="83">
        <v>0</v>
      </c>
      <c r="AE68" s="83">
        <v>0</v>
      </c>
      <c r="AF68" s="83">
        <v>-655200.01333333005</v>
      </c>
      <c r="AG68" s="83">
        <v>0</v>
      </c>
      <c r="AH68" s="83">
        <v>0</v>
      </c>
      <c r="AI68" s="83">
        <v>0</v>
      </c>
      <c r="AJ68" s="83">
        <v>-655200.01333333005</v>
      </c>
      <c r="AK68" s="83"/>
    </row>
    <row r="69" spans="1:37" ht="16.350000000000001" customHeight="1">
      <c r="A69" s="82" t="s">
        <v>229</v>
      </c>
      <c r="B69" s="83">
        <v>0</v>
      </c>
      <c r="C69" s="83">
        <v>0</v>
      </c>
      <c r="D69" s="83">
        <v>0</v>
      </c>
      <c r="E69" s="83">
        <v>0</v>
      </c>
      <c r="F69" s="83">
        <v>0</v>
      </c>
      <c r="G69" s="83">
        <v>0</v>
      </c>
      <c r="H69" s="83">
        <v>0</v>
      </c>
      <c r="I69" s="83">
        <v>0</v>
      </c>
      <c r="J69" s="83">
        <v>0</v>
      </c>
      <c r="K69" s="83">
        <v>0</v>
      </c>
      <c r="L69" s="83">
        <v>0</v>
      </c>
      <c r="M69" s="83">
        <v>0</v>
      </c>
      <c r="N69" s="83">
        <v>0</v>
      </c>
      <c r="O69" s="83">
        <v>0</v>
      </c>
      <c r="P69" s="83">
        <v>0</v>
      </c>
      <c r="Q69" s="83">
        <v>0</v>
      </c>
      <c r="R69" s="83">
        <v>0</v>
      </c>
      <c r="S69" s="83">
        <v>0</v>
      </c>
      <c r="T69" s="83">
        <v>0</v>
      </c>
      <c r="U69" s="83">
        <v>0</v>
      </c>
      <c r="V69" s="83">
        <v>0</v>
      </c>
      <c r="W69" s="83">
        <v>0</v>
      </c>
      <c r="X69" s="83">
        <v>0</v>
      </c>
      <c r="Y69" s="83">
        <v>0</v>
      </c>
      <c r="Z69" s="83">
        <v>0</v>
      </c>
      <c r="AA69" s="83">
        <v>0</v>
      </c>
      <c r="AB69" s="83">
        <v>0</v>
      </c>
      <c r="AC69" s="83">
        <v>0</v>
      </c>
      <c r="AD69" s="83">
        <v>0</v>
      </c>
      <c r="AE69" s="83">
        <v>0</v>
      </c>
      <c r="AF69" s="83">
        <v>0</v>
      </c>
      <c r="AG69" s="83">
        <v>0</v>
      </c>
      <c r="AH69" s="83">
        <v>0</v>
      </c>
      <c r="AI69" s="83">
        <v>0</v>
      </c>
      <c r="AJ69" s="83">
        <v>0</v>
      </c>
      <c r="AK69" s="83"/>
    </row>
    <row r="70" spans="1:37" ht="16.350000000000001" customHeight="1">
      <c r="A70" s="82" t="s">
        <v>230</v>
      </c>
      <c r="B70" s="83">
        <v>0</v>
      </c>
      <c r="C70" s="83">
        <v>0</v>
      </c>
      <c r="D70" s="83">
        <v>0</v>
      </c>
      <c r="E70" s="83">
        <v>0</v>
      </c>
      <c r="F70" s="83">
        <v>0</v>
      </c>
      <c r="G70" s="83">
        <v>0</v>
      </c>
      <c r="H70" s="83">
        <v>0</v>
      </c>
      <c r="I70" s="83">
        <v>0</v>
      </c>
      <c r="J70" s="83">
        <v>0</v>
      </c>
      <c r="K70" s="83">
        <v>0</v>
      </c>
      <c r="L70" s="83">
        <v>0</v>
      </c>
      <c r="M70" s="83">
        <v>0</v>
      </c>
      <c r="N70" s="83">
        <v>0</v>
      </c>
      <c r="O70" s="83">
        <v>0</v>
      </c>
      <c r="P70" s="83">
        <v>0</v>
      </c>
      <c r="Q70" s="83">
        <v>0</v>
      </c>
      <c r="R70" s="83">
        <v>0</v>
      </c>
      <c r="S70" s="83">
        <v>0</v>
      </c>
      <c r="T70" s="83">
        <v>0</v>
      </c>
      <c r="U70" s="83">
        <v>0</v>
      </c>
      <c r="V70" s="83">
        <v>0</v>
      </c>
      <c r="W70" s="83">
        <v>0</v>
      </c>
      <c r="X70" s="83">
        <v>0</v>
      </c>
      <c r="Y70" s="83">
        <v>0</v>
      </c>
      <c r="Z70" s="83">
        <v>0</v>
      </c>
      <c r="AA70" s="83">
        <v>0</v>
      </c>
      <c r="AB70" s="83">
        <v>0</v>
      </c>
      <c r="AC70" s="83">
        <v>0</v>
      </c>
      <c r="AD70" s="83">
        <v>2146764.27</v>
      </c>
      <c r="AE70" s="83">
        <v>0</v>
      </c>
      <c r="AF70" s="83">
        <v>0</v>
      </c>
      <c r="AG70" s="83">
        <v>0</v>
      </c>
      <c r="AH70" s="83">
        <v>0</v>
      </c>
      <c r="AI70" s="83">
        <v>0</v>
      </c>
      <c r="AJ70" s="83">
        <v>2351697.88</v>
      </c>
      <c r="AK70" s="83"/>
    </row>
    <row r="71" spans="1:37" ht="16.350000000000001" customHeight="1">
      <c r="A71" s="82" t="s">
        <v>231</v>
      </c>
      <c r="B71" s="83">
        <v>0</v>
      </c>
      <c r="C71" s="83">
        <v>0</v>
      </c>
      <c r="D71" s="83">
        <v>0</v>
      </c>
      <c r="E71" s="83">
        <v>0</v>
      </c>
      <c r="F71" s="83">
        <v>0</v>
      </c>
      <c r="G71" s="83">
        <v>0</v>
      </c>
      <c r="H71" s="83">
        <v>0</v>
      </c>
      <c r="I71" s="83">
        <v>0</v>
      </c>
      <c r="J71" s="83">
        <v>0</v>
      </c>
      <c r="K71" s="83">
        <v>0</v>
      </c>
      <c r="L71" s="83">
        <v>0</v>
      </c>
      <c r="M71" s="83">
        <v>0</v>
      </c>
      <c r="N71" s="83">
        <v>0</v>
      </c>
      <c r="O71" s="83">
        <v>0</v>
      </c>
      <c r="P71" s="83">
        <v>0</v>
      </c>
      <c r="Q71" s="83">
        <v>0</v>
      </c>
      <c r="R71" s="83">
        <v>0</v>
      </c>
      <c r="S71" s="83">
        <v>0</v>
      </c>
      <c r="T71" s="83">
        <v>0</v>
      </c>
      <c r="U71" s="83">
        <v>0</v>
      </c>
      <c r="V71" s="83">
        <v>0</v>
      </c>
      <c r="W71" s="83">
        <v>0</v>
      </c>
      <c r="X71" s="83">
        <v>0</v>
      </c>
      <c r="Y71" s="83">
        <v>0</v>
      </c>
      <c r="Z71" s="83">
        <v>0</v>
      </c>
      <c r="AA71" s="83">
        <v>0</v>
      </c>
      <c r="AB71" s="83">
        <v>0</v>
      </c>
      <c r="AC71" s="83">
        <v>0</v>
      </c>
      <c r="AD71" s="83">
        <v>0</v>
      </c>
      <c r="AE71" s="83">
        <v>0</v>
      </c>
      <c r="AF71" s="83">
        <v>0</v>
      </c>
      <c r="AG71" s="83">
        <v>0</v>
      </c>
      <c r="AH71" s="83">
        <v>0</v>
      </c>
      <c r="AI71" s="83">
        <v>0</v>
      </c>
      <c r="AJ71" s="83">
        <v>0</v>
      </c>
      <c r="AK71" s="83"/>
    </row>
    <row r="72" spans="1:37" ht="16.350000000000001" customHeight="1">
      <c r="A72" s="82" t="s">
        <v>232</v>
      </c>
      <c r="B72" s="83">
        <v>0</v>
      </c>
      <c r="C72" s="83">
        <v>0</v>
      </c>
      <c r="D72" s="83">
        <v>0</v>
      </c>
      <c r="E72" s="83">
        <v>0</v>
      </c>
      <c r="F72" s="83">
        <v>0</v>
      </c>
      <c r="G72" s="83">
        <v>0</v>
      </c>
      <c r="H72" s="83">
        <v>0</v>
      </c>
      <c r="I72" s="83">
        <v>0</v>
      </c>
      <c r="J72" s="83">
        <v>0</v>
      </c>
      <c r="K72" s="83">
        <v>0</v>
      </c>
      <c r="L72" s="83">
        <v>0</v>
      </c>
      <c r="M72" s="83">
        <v>0</v>
      </c>
      <c r="N72" s="83">
        <v>0</v>
      </c>
      <c r="O72" s="83">
        <v>0</v>
      </c>
      <c r="P72" s="83">
        <v>0</v>
      </c>
      <c r="Q72" s="83">
        <v>0</v>
      </c>
      <c r="R72" s="83">
        <v>0</v>
      </c>
      <c r="S72" s="83">
        <v>0</v>
      </c>
      <c r="T72" s="83">
        <v>0</v>
      </c>
      <c r="U72" s="83">
        <v>0</v>
      </c>
      <c r="V72" s="83">
        <v>0</v>
      </c>
      <c r="W72" s="83">
        <v>0</v>
      </c>
      <c r="X72" s="83">
        <v>0</v>
      </c>
      <c r="Y72" s="83">
        <v>0</v>
      </c>
      <c r="Z72" s="83">
        <v>0</v>
      </c>
      <c r="AA72" s="83">
        <v>0</v>
      </c>
      <c r="AB72" s="83">
        <v>0</v>
      </c>
      <c r="AC72" s="83">
        <v>0</v>
      </c>
      <c r="AD72" s="83">
        <v>0</v>
      </c>
      <c r="AE72" s="83">
        <v>0</v>
      </c>
      <c r="AF72" s="83">
        <v>0</v>
      </c>
      <c r="AG72" s="83">
        <v>0</v>
      </c>
      <c r="AH72" s="83">
        <v>0</v>
      </c>
      <c r="AI72" s="83">
        <v>0</v>
      </c>
      <c r="AJ72" s="83">
        <v>0</v>
      </c>
      <c r="AK72" s="83"/>
    </row>
    <row r="73" spans="1:37" ht="16.350000000000001" customHeight="1">
      <c r="A73" s="82" t="s">
        <v>233</v>
      </c>
      <c r="B73" s="83">
        <v>157819.84358300001</v>
      </c>
      <c r="C73" s="83">
        <v>0</v>
      </c>
      <c r="D73" s="83">
        <v>0</v>
      </c>
      <c r="E73" s="83">
        <v>681302.75470699999</v>
      </c>
      <c r="F73" s="83">
        <v>19836.544224000001</v>
      </c>
      <c r="G73" s="83">
        <v>1027918.079189</v>
      </c>
      <c r="H73" s="83">
        <v>0</v>
      </c>
      <c r="I73" s="83">
        <v>0</v>
      </c>
      <c r="J73" s="83">
        <v>0</v>
      </c>
      <c r="K73" s="83">
        <v>0</v>
      </c>
      <c r="L73" s="83">
        <v>-21012.707477</v>
      </c>
      <c r="M73" s="83">
        <v>-65837.737368000002</v>
      </c>
      <c r="N73" s="83">
        <v>-162198.21612600001</v>
      </c>
      <c r="O73" s="83">
        <v>9447.6949189999996</v>
      </c>
      <c r="P73" s="83">
        <v>877842.18091300002</v>
      </c>
      <c r="Q73" s="83">
        <v>43061.539846</v>
      </c>
      <c r="R73" s="83">
        <v>0</v>
      </c>
      <c r="S73" s="83">
        <v>15460</v>
      </c>
      <c r="T73" s="83">
        <v>-873.82079199999998</v>
      </c>
      <c r="U73" s="83">
        <v>10501.056683000001</v>
      </c>
      <c r="V73" s="83">
        <v>-5250.6916670000001</v>
      </c>
      <c r="W73" s="83">
        <v>0</v>
      </c>
      <c r="X73" s="83">
        <v>0</v>
      </c>
      <c r="Y73" s="83">
        <v>0</v>
      </c>
      <c r="Z73" s="83">
        <v>33717.247094999999</v>
      </c>
      <c r="AA73" s="83">
        <v>-109596.826648</v>
      </c>
      <c r="AB73" s="83">
        <v>-35096.230000000003</v>
      </c>
      <c r="AC73" s="83">
        <v>1138893.8887420001</v>
      </c>
      <c r="AD73" s="83">
        <v>1270151.514795</v>
      </c>
      <c r="AE73" s="83">
        <v>0</v>
      </c>
      <c r="AF73" s="83">
        <v>0</v>
      </c>
      <c r="AG73" s="83">
        <v>0</v>
      </c>
      <c r="AH73" s="83">
        <v>0</v>
      </c>
      <c r="AI73" s="83">
        <v>54653.4</v>
      </c>
      <c r="AJ73" s="83">
        <v>1480146.984962</v>
      </c>
      <c r="AK73" s="83"/>
    </row>
    <row r="74" spans="1:37" ht="16.350000000000001" customHeight="1">
      <c r="A74" s="82" t="s">
        <v>234</v>
      </c>
      <c r="B74" s="83">
        <v>23869.628207999998</v>
      </c>
      <c r="C74" s="83">
        <v>0</v>
      </c>
      <c r="D74" s="83">
        <v>0</v>
      </c>
      <c r="E74" s="83">
        <v>-18533.056968000001</v>
      </c>
      <c r="F74" s="83">
        <v>-3669.509376</v>
      </c>
      <c r="G74" s="83">
        <v>-12726.778536</v>
      </c>
      <c r="H74" s="83">
        <v>0</v>
      </c>
      <c r="I74" s="83">
        <v>0</v>
      </c>
      <c r="J74" s="83">
        <v>0</v>
      </c>
      <c r="K74" s="83">
        <v>0</v>
      </c>
      <c r="L74" s="83">
        <v>-6095.1665519999997</v>
      </c>
      <c r="M74" s="83">
        <v>-19191.567168000001</v>
      </c>
      <c r="N74" s="83">
        <v>-6743.0921760000001</v>
      </c>
      <c r="O74" s="83">
        <v>2753.9839440000001</v>
      </c>
      <c r="P74" s="83">
        <v>-1809.5667120000001</v>
      </c>
      <c r="Q74" s="83">
        <v>12552.351696</v>
      </c>
      <c r="R74" s="83">
        <v>0</v>
      </c>
      <c r="S74" s="83">
        <v>0</v>
      </c>
      <c r="T74" s="83">
        <v>-254.716992</v>
      </c>
      <c r="U74" s="83">
        <v>-1884.226392</v>
      </c>
      <c r="V74" s="83">
        <v>-1530.5659920000001</v>
      </c>
      <c r="W74" s="83">
        <v>0</v>
      </c>
      <c r="X74" s="83">
        <v>0</v>
      </c>
      <c r="Y74" s="83">
        <v>0</v>
      </c>
      <c r="Z74" s="83">
        <v>-837.62027999999998</v>
      </c>
      <c r="AA74" s="83">
        <v>19350.015552000001</v>
      </c>
      <c r="AB74" s="83">
        <v>-10230.48</v>
      </c>
      <c r="AC74" s="83">
        <v>-21008.693808</v>
      </c>
      <c r="AD74" s="83">
        <v>13096.64732</v>
      </c>
      <c r="AE74" s="83">
        <v>0</v>
      </c>
      <c r="AF74" s="83">
        <v>0</v>
      </c>
      <c r="AG74" s="83">
        <v>0</v>
      </c>
      <c r="AH74" s="83">
        <v>0</v>
      </c>
      <c r="AI74" s="83">
        <v>0</v>
      </c>
      <c r="AJ74" s="83">
        <v>14572.169312</v>
      </c>
      <c r="AK74" s="83"/>
    </row>
    <row r="75" spans="1:37" ht="16.350000000000001" customHeight="1">
      <c r="A75" s="82" t="s">
        <v>235</v>
      </c>
      <c r="B75" s="83">
        <v>133950.215375</v>
      </c>
      <c r="C75" s="83">
        <v>0</v>
      </c>
      <c r="D75" s="83">
        <v>0</v>
      </c>
      <c r="E75" s="83">
        <v>699835.811675</v>
      </c>
      <c r="F75" s="83">
        <v>23506.053599999999</v>
      </c>
      <c r="G75" s="83">
        <v>1040644.857725</v>
      </c>
      <c r="H75" s="83">
        <v>0</v>
      </c>
      <c r="I75" s="83">
        <v>0</v>
      </c>
      <c r="J75" s="83">
        <v>0</v>
      </c>
      <c r="K75" s="83">
        <v>0</v>
      </c>
      <c r="L75" s="83">
        <v>-14917.540924999999</v>
      </c>
      <c r="M75" s="83">
        <v>-46646.1702</v>
      </c>
      <c r="N75" s="83">
        <v>-155455.12395000001</v>
      </c>
      <c r="O75" s="83">
        <v>6693.710975</v>
      </c>
      <c r="P75" s="83">
        <v>879651.74762499996</v>
      </c>
      <c r="Q75" s="83">
        <v>30509.188150000002</v>
      </c>
      <c r="R75" s="83">
        <v>0</v>
      </c>
      <c r="S75" s="83">
        <v>15460</v>
      </c>
      <c r="T75" s="83">
        <v>-619.10379999999998</v>
      </c>
      <c r="U75" s="83">
        <v>12385.283074999999</v>
      </c>
      <c r="V75" s="83">
        <v>-3720.1256749999998</v>
      </c>
      <c r="W75" s="83">
        <v>0</v>
      </c>
      <c r="X75" s="83">
        <v>0</v>
      </c>
      <c r="Y75" s="83">
        <v>0</v>
      </c>
      <c r="Z75" s="83">
        <v>34554.867375000002</v>
      </c>
      <c r="AA75" s="83">
        <v>-128946.8422</v>
      </c>
      <c r="AB75" s="83">
        <v>-24865.75</v>
      </c>
      <c r="AC75" s="83">
        <v>1159902.5825499999</v>
      </c>
      <c r="AD75" s="83">
        <v>1257054.867475</v>
      </c>
      <c r="AE75" s="83">
        <v>0</v>
      </c>
      <c r="AF75" s="83">
        <v>0</v>
      </c>
      <c r="AG75" s="83">
        <v>0</v>
      </c>
      <c r="AH75" s="83">
        <v>0</v>
      </c>
      <c r="AI75" s="83">
        <v>54653.4</v>
      </c>
      <c r="AJ75" s="83">
        <v>1465574.81565</v>
      </c>
      <c r="AK75" s="83"/>
    </row>
    <row r="76" spans="1:37" ht="16.350000000000001" customHeight="1">
      <c r="A76" s="82" t="s">
        <v>236</v>
      </c>
      <c r="B76" s="83">
        <v>0</v>
      </c>
      <c r="C76" s="83">
        <v>0</v>
      </c>
      <c r="D76" s="83">
        <v>0</v>
      </c>
      <c r="E76" s="83">
        <v>0</v>
      </c>
      <c r="F76" s="83">
        <v>0</v>
      </c>
      <c r="G76" s="83">
        <v>0</v>
      </c>
      <c r="H76" s="83">
        <v>0</v>
      </c>
      <c r="I76" s="83">
        <v>0</v>
      </c>
      <c r="J76" s="83">
        <v>0</v>
      </c>
      <c r="K76" s="83">
        <v>0</v>
      </c>
      <c r="L76" s="83">
        <v>0</v>
      </c>
      <c r="M76" s="83">
        <v>0</v>
      </c>
      <c r="N76" s="83">
        <v>0</v>
      </c>
      <c r="O76" s="83">
        <v>0</v>
      </c>
      <c r="P76" s="83">
        <v>0</v>
      </c>
      <c r="Q76" s="83">
        <v>0</v>
      </c>
      <c r="R76" s="83">
        <v>0</v>
      </c>
      <c r="S76" s="83">
        <v>0</v>
      </c>
      <c r="T76" s="83">
        <v>0</v>
      </c>
      <c r="U76" s="83">
        <v>0</v>
      </c>
      <c r="V76" s="83">
        <v>0</v>
      </c>
      <c r="W76" s="83">
        <v>0</v>
      </c>
      <c r="X76" s="83">
        <v>0</v>
      </c>
      <c r="Y76" s="83">
        <v>0</v>
      </c>
      <c r="Z76" s="83">
        <v>0</v>
      </c>
      <c r="AA76" s="83">
        <v>0</v>
      </c>
      <c r="AB76" s="83">
        <v>0</v>
      </c>
      <c r="AC76" s="83">
        <v>0</v>
      </c>
      <c r="AD76" s="83">
        <v>0</v>
      </c>
      <c r="AE76" s="83">
        <v>0</v>
      </c>
      <c r="AF76" s="83">
        <v>0</v>
      </c>
      <c r="AG76" s="83">
        <v>0</v>
      </c>
      <c r="AH76" s="83">
        <v>0</v>
      </c>
      <c r="AI76" s="83">
        <v>0</v>
      </c>
      <c r="AJ76" s="83">
        <v>0</v>
      </c>
      <c r="AK76" s="83"/>
    </row>
    <row r="77" spans="1:37" ht="16.350000000000001" customHeight="1">
      <c r="A77" s="82" t="s">
        <v>237</v>
      </c>
      <c r="B77" s="83">
        <v>0</v>
      </c>
      <c r="C77" s="83">
        <v>0</v>
      </c>
      <c r="D77" s="83">
        <v>0</v>
      </c>
      <c r="E77" s="83">
        <v>0</v>
      </c>
      <c r="F77" s="83">
        <v>0</v>
      </c>
      <c r="G77" s="83">
        <v>0</v>
      </c>
      <c r="H77" s="83">
        <v>0</v>
      </c>
      <c r="I77" s="83">
        <v>0</v>
      </c>
      <c r="J77" s="83">
        <v>0</v>
      </c>
      <c r="K77" s="83">
        <v>0</v>
      </c>
      <c r="L77" s="83">
        <v>0</v>
      </c>
      <c r="M77" s="83">
        <v>0</v>
      </c>
      <c r="N77" s="83">
        <v>0</v>
      </c>
      <c r="O77" s="83">
        <v>0</v>
      </c>
      <c r="P77" s="83">
        <v>0</v>
      </c>
      <c r="Q77" s="83">
        <v>0</v>
      </c>
      <c r="R77" s="83">
        <v>0</v>
      </c>
      <c r="S77" s="83">
        <v>0</v>
      </c>
      <c r="T77" s="83">
        <v>0</v>
      </c>
      <c r="U77" s="83">
        <v>0</v>
      </c>
      <c r="V77" s="83">
        <v>0</v>
      </c>
      <c r="W77" s="83">
        <v>0</v>
      </c>
      <c r="X77" s="83">
        <v>0</v>
      </c>
      <c r="Y77" s="83">
        <v>0</v>
      </c>
      <c r="Z77" s="83">
        <v>0</v>
      </c>
      <c r="AA77" s="83">
        <v>0</v>
      </c>
      <c r="AB77" s="83">
        <v>0</v>
      </c>
      <c r="AC77" s="83">
        <v>0</v>
      </c>
      <c r="AD77" s="83">
        <v>0</v>
      </c>
      <c r="AE77" s="83">
        <v>0</v>
      </c>
      <c r="AF77" s="83">
        <v>0</v>
      </c>
      <c r="AG77" s="83">
        <v>0</v>
      </c>
      <c r="AH77" s="83">
        <v>0</v>
      </c>
      <c r="AI77" s="83">
        <v>0</v>
      </c>
      <c r="AJ77" s="83">
        <v>0</v>
      </c>
      <c r="AK77" s="83"/>
    </row>
    <row r="78" spans="1:37" ht="16.350000000000001" customHeight="1">
      <c r="A78" s="82" t="s">
        <v>238</v>
      </c>
      <c r="B78" s="83">
        <v>10537049.606417</v>
      </c>
      <c r="C78" s="83">
        <v>0</v>
      </c>
      <c r="D78" s="83">
        <v>0</v>
      </c>
      <c r="E78" s="83">
        <v>49795661.051959597</v>
      </c>
      <c r="F78" s="83">
        <v>-529490.62422400003</v>
      </c>
      <c r="G78" s="83">
        <v>270130757.78081</v>
      </c>
      <c r="H78" s="83">
        <v>0</v>
      </c>
      <c r="I78" s="83">
        <v>0</v>
      </c>
      <c r="J78" s="83">
        <v>0</v>
      </c>
      <c r="K78" s="83">
        <v>0</v>
      </c>
      <c r="L78" s="83">
        <v>19199928.794143599</v>
      </c>
      <c r="M78" s="83">
        <v>-2599657.7026320002</v>
      </c>
      <c r="N78" s="83">
        <v>-4292105.6638740003</v>
      </c>
      <c r="O78" s="83">
        <v>373050.07508099999</v>
      </c>
      <c r="P78" s="83">
        <v>49387971.969086997</v>
      </c>
      <c r="Q78" s="83">
        <v>-12273526.419846</v>
      </c>
      <c r="R78" s="83">
        <v>0</v>
      </c>
      <c r="S78" s="83">
        <v>-15460</v>
      </c>
      <c r="T78" s="83">
        <v>-34503.539208000002</v>
      </c>
      <c r="U78" s="83">
        <v>-272199.16668299999</v>
      </c>
      <c r="V78" s="83">
        <v>-207327.91833300001</v>
      </c>
      <c r="W78" s="83">
        <v>0</v>
      </c>
      <c r="X78" s="83">
        <v>0</v>
      </c>
      <c r="Y78" s="83">
        <v>0</v>
      </c>
      <c r="Z78" s="83">
        <v>-176068.47709500001</v>
      </c>
      <c r="AA78" s="83">
        <v>2795874.9066479998</v>
      </c>
      <c r="AB78" s="83">
        <v>269862959.46333301</v>
      </c>
      <c r="AC78" s="83">
        <v>-2352008.1120753302</v>
      </c>
      <c r="AD78" s="83">
        <v>15016868.565205</v>
      </c>
      <c r="AE78" s="83">
        <v>0</v>
      </c>
      <c r="AF78" s="83">
        <v>-655200.01333333005</v>
      </c>
      <c r="AG78" s="83">
        <v>0</v>
      </c>
      <c r="AH78" s="83">
        <v>0</v>
      </c>
      <c r="AI78" s="83">
        <v>-54653.4</v>
      </c>
      <c r="AJ78" s="83">
        <v>14356606.691704599</v>
      </c>
      <c r="AK78" s="83"/>
    </row>
    <row r="79" spans="1:37" ht="16.350000000000001" customHeight="1">
      <c r="A79" s="82" t="s">
        <v>239</v>
      </c>
      <c r="B79" s="83">
        <v>0</v>
      </c>
      <c r="C79" s="83">
        <v>0</v>
      </c>
      <c r="D79" s="83">
        <v>0</v>
      </c>
      <c r="E79" s="83">
        <v>0</v>
      </c>
      <c r="F79" s="83">
        <v>0</v>
      </c>
      <c r="G79" s="83">
        <v>0</v>
      </c>
      <c r="H79" s="83">
        <v>0</v>
      </c>
      <c r="I79" s="83">
        <v>0</v>
      </c>
      <c r="J79" s="83">
        <v>0</v>
      </c>
      <c r="K79" s="83">
        <v>0</v>
      </c>
      <c r="L79" s="83">
        <v>0</v>
      </c>
      <c r="M79" s="83">
        <v>0</v>
      </c>
      <c r="N79" s="83">
        <v>0</v>
      </c>
      <c r="O79" s="83">
        <v>0</v>
      </c>
      <c r="P79" s="83">
        <v>0</v>
      </c>
      <c r="Q79" s="83">
        <v>0</v>
      </c>
      <c r="R79" s="83">
        <v>0</v>
      </c>
      <c r="S79" s="83">
        <v>0</v>
      </c>
      <c r="T79" s="83">
        <v>0</v>
      </c>
      <c r="U79" s="83">
        <v>0</v>
      </c>
      <c r="V79" s="83">
        <v>0</v>
      </c>
      <c r="W79" s="83">
        <v>0</v>
      </c>
      <c r="X79" s="83">
        <v>0</v>
      </c>
      <c r="Y79" s="83">
        <v>0</v>
      </c>
      <c r="Z79" s="83">
        <v>0</v>
      </c>
      <c r="AA79" s="83">
        <v>0</v>
      </c>
      <c r="AB79" s="83">
        <v>0</v>
      </c>
      <c r="AC79" s="83">
        <v>0</v>
      </c>
      <c r="AD79" s="83">
        <v>0</v>
      </c>
      <c r="AE79" s="83">
        <v>0</v>
      </c>
      <c r="AF79" s="83">
        <v>0</v>
      </c>
      <c r="AG79" s="83">
        <v>0</v>
      </c>
      <c r="AH79" s="83">
        <v>0</v>
      </c>
      <c r="AI79" s="83">
        <v>0</v>
      </c>
      <c r="AJ79" s="83">
        <v>0</v>
      </c>
      <c r="AK79" s="83"/>
    </row>
    <row r="80" spans="1:37" ht="16.350000000000001" customHeight="1">
      <c r="A80" s="82" t="s">
        <v>240</v>
      </c>
      <c r="B80" s="83">
        <v>0</v>
      </c>
      <c r="C80" s="83">
        <v>0</v>
      </c>
      <c r="D80" s="83">
        <v>0</v>
      </c>
      <c r="E80" s="83">
        <v>0</v>
      </c>
      <c r="F80" s="83">
        <v>0</v>
      </c>
      <c r="G80" s="83">
        <v>0</v>
      </c>
      <c r="H80" s="83">
        <v>0</v>
      </c>
      <c r="I80" s="83">
        <v>0</v>
      </c>
      <c r="J80" s="83">
        <v>0</v>
      </c>
      <c r="K80" s="83">
        <v>0</v>
      </c>
      <c r="L80" s="83">
        <v>0</v>
      </c>
      <c r="M80" s="83">
        <v>0</v>
      </c>
      <c r="N80" s="83">
        <v>0</v>
      </c>
      <c r="O80" s="83">
        <v>0</v>
      </c>
      <c r="P80" s="83">
        <v>0</v>
      </c>
      <c r="Q80" s="83">
        <v>0</v>
      </c>
      <c r="R80" s="83">
        <v>0</v>
      </c>
      <c r="S80" s="83">
        <v>0</v>
      </c>
      <c r="T80" s="83">
        <v>0</v>
      </c>
      <c r="U80" s="83">
        <v>0</v>
      </c>
      <c r="V80" s="83">
        <v>0</v>
      </c>
      <c r="W80" s="83">
        <v>0</v>
      </c>
      <c r="X80" s="83">
        <v>0</v>
      </c>
      <c r="Y80" s="83">
        <v>0</v>
      </c>
      <c r="Z80" s="83">
        <v>0</v>
      </c>
      <c r="AA80" s="83">
        <v>0</v>
      </c>
      <c r="AB80" s="83">
        <v>0</v>
      </c>
      <c r="AC80" s="83">
        <v>0</v>
      </c>
      <c r="AD80" s="83">
        <v>0</v>
      </c>
      <c r="AE80" s="83">
        <v>0</v>
      </c>
      <c r="AF80" s="83">
        <v>0</v>
      </c>
      <c r="AG80" s="83">
        <v>0</v>
      </c>
      <c r="AH80" s="83">
        <v>0</v>
      </c>
      <c r="AI80" s="83">
        <v>0</v>
      </c>
      <c r="AJ80" s="83">
        <v>0</v>
      </c>
      <c r="AK80" s="83"/>
    </row>
    <row r="81" spans="1:37" ht="16.350000000000001" customHeight="1">
      <c r="A81" s="82" t="s">
        <v>241</v>
      </c>
      <c r="B81" s="83">
        <v>10537049.606417</v>
      </c>
      <c r="C81" s="83">
        <v>0</v>
      </c>
      <c r="D81" s="83">
        <v>0</v>
      </c>
      <c r="E81" s="83">
        <v>49795661.051959597</v>
      </c>
      <c r="F81" s="83">
        <v>-529490.62422400003</v>
      </c>
      <c r="G81" s="83">
        <v>270130757.78081</v>
      </c>
      <c r="H81" s="83">
        <v>0</v>
      </c>
      <c r="I81" s="83">
        <v>0</v>
      </c>
      <c r="J81" s="83">
        <v>0</v>
      </c>
      <c r="K81" s="83">
        <v>0</v>
      </c>
      <c r="L81" s="83">
        <v>19199928.794143599</v>
      </c>
      <c r="M81" s="83">
        <v>-2599657.7026320002</v>
      </c>
      <c r="N81" s="83">
        <v>-4292105.6638740003</v>
      </c>
      <c r="O81" s="83">
        <v>373050.07508099999</v>
      </c>
      <c r="P81" s="83">
        <v>49387971.969086997</v>
      </c>
      <c r="Q81" s="83">
        <v>-12273526.419846</v>
      </c>
      <c r="R81" s="83">
        <v>0</v>
      </c>
      <c r="S81" s="83">
        <v>-15460</v>
      </c>
      <c r="T81" s="83">
        <v>-34503.539208000002</v>
      </c>
      <c r="U81" s="83">
        <v>-272199.16668299999</v>
      </c>
      <c r="V81" s="83">
        <v>-207327.91833300001</v>
      </c>
      <c r="W81" s="83">
        <v>0</v>
      </c>
      <c r="X81" s="83">
        <v>0</v>
      </c>
      <c r="Y81" s="83">
        <v>0</v>
      </c>
      <c r="Z81" s="83">
        <v>-176068.47709500001</v>
      </c>
      <c r="AA81" s="83">
        <v>2795874.9066479998</v>
      </c>
      <c r="AB81" s="83">
        <v>269862959.46333301</v>
      </c>
      <c r="AC81" s="83">
        <v>-2352008.1120753302</v>
      </c>
      <c r="AD81" s="83">
        <v>15016868.565205</v>
      </c>
      <c r="AE81" s="83">
        <v>0</v>
      </c>
      <c r="AF81" s="83">
        <v>-655200.01333333005</v>
      </c>
      <c r="AG81" s="83">
        <v>0</v>
      </c>
      <c r="AH81" s="83">
        <v>0</v>
      </c>
      <c r="AI81" s="83">
        <v>-54653.4</v>
      </c>
      <c r="AJ81" s="83">
        <v>14356606.691704599</v>
      </c>
      <c r="AK81" s="83"/>
    </row>
    <row r="82" spans="1:37" ht="16.350000000000001" customHeight="1">
      <c r="A82" s="82" t="s">
        <v>242</v>
      </c>
      <c r="B82" s="83">
        <v>0</v>
      </c>
      <c r="C82" s="83">
        <v>0</v>
      </c>
      <c r="D82" s="83">
        <v>0</v>
      </c>
      <c r="E82" s="83">
        <v>0</v>
      </c>
      <c r="F82" s="83">
        <v>0</v>
      </c>
      <c r="G82" s="83">
        <v>0</v>
      </c>
      <c r="H82" s="83">
        <v>0</v>
      </c>
      <c r="I82" s="83">
        <v>0</v>
      </c>
      <c r="J82" s="83">
        <v>0</v>
      </c>
      <c r="K82" s="83">
        <v>0</v>
      </c>
      <c r="L82" s="83">
        <v>0</v>
      </c>
      <c r="M82" s="83">
        <v>0</v>
      </c>
      <c r="N82" s="83">
        <v>0</v>
      </c>
      <c r="O82" s="83">
        <v>0</v>
      </c>
      <c r="P82" s="83">
        <v>0</v>
      </c>
      <c r="Q82" s="83">
        <v>0</v>
      </c>
      <c r="R82" s="83">
        <v>0</v>
      </c>
      <c r="S82" s="83">
        <v>0</v>
      </c>
      <c r="T82" s="83">
        <v>0</v>
      </c>
      <c r="U82" s="83">
        <v>0</v>
      </c>
      <c r="V82" s="83">
        <v>0</v>
      </c>
      <c r="W82" s="83">
        <v>0</v>
      </c>
      <c r="X82" s="83">
        <v>0</v>
      </c>
      <c r="Y82" s="83">
        <v>0</v>
      </c>
      <c r="Z82" s="83">
        <v>0</v>
      </c>
      <c r="AA82" s="83">
        <v>0</v>
      </c>
      <c r="AB82" s="83">
        <v>0</v>
      </c>
      <c r="AC82" s="83">
        <v>0</v>
      </c>
      <c r="AD82" s="83">
        <v>0</v>
      </c>
      <c r="AE82" s="83">
        <v>0</v>
      </c>
      <c r="AF82" s="83">
        <v>0</v>
      </c>
      <c r="AG82" s="83">
        <v>0</v>
      </c>
      <c r="AH82" s="83">
        <v>0</v>
      </c>
      <c r="AI82" s="83">
        <v>0</v>
      </c>
      <c r="AJ82" s="83">
        <v>0</v>
      </c>
      <c r="AK82" s="83"/>
    </row>
    <row r="83" spans="1:37" ht="16.350000000000001" customHeight="1">
      <c r="A83" s="82" t="s">
        <v>243</v>
      </c>
      <c r="B83" s="83">
        <v>10537049.606417</v>
      </c>
      <c r="C83" s="83">
        <v>0</v>
      </c>
      <c r="D83" s="83">
        <v>0</v>
      </c>
      <c r="E83" s="83">
        <v>49795661.051959597</v>
      </c>
      <c r="F83" s="83">
        <v>-529490.62422400003</v>
      </c>
      <c r="G83" s="83">
        <v>270130757.78081</v>
      </c>
      <c r="H83" s="83">
        <v>0</v>
      </c>
      <c r="I83" s="83">
        <v>0</v>
      </c>
      <c r="J83" s="83">
        <v>0</v>
      </c>
      <c r="K83" s="83">
        <v>0</v>
      </c>
      <c r="L83" s="83">
        <v>19199928.794143599</v>
      </c>
      <c r="M83" s="83">
        <v>-2599657.7026320002</v>
      </c>
      <c r="N83" s="83">
        <v>-4292105.6638740003</v>
      </c>
      <c r="O83" s="83">
        <v>373050.07508099999</v>
      </c>
      <c r="P83" s="83">
        <v>49387971.969086997</v>
      </c>
      <c r="Q83" s="83">
        <v>-12273526.419846</v>
      </c>
      <c r="R83" s="83">
        <v>0</v>
      </c>
      <c r="S83" s="83">
        <v>-15460</v>
      </c>
      <c r="T83" s="83">
        <v>-34503.539208000002</v>
      </c>
      <c r="U83" s="83">
        <v>-272199.16668299999</v>
      </c>
      <c r="V83" s="83">
        <v>-207327.91833300001</v>
      </c>
      <c r="W83" s="83">
        <v>0</v>
      </c>
      <c r="X83" s="83">
        <v>0</v>
      </c>
      <c r="Y83" s="83">
        <v>0</v>
      </c>
      <c r="Z83" s="83">
        <v>-176068.47709500001</v>
      </c>
      <c r="AA83" s="83">
        <v>2795874.9066479998</v>
      </c>
      <c r="AB83" s="83">
        <v>269862959.46333301</v>
      </c>
      <c r="AC83" s="83">
        <v>-2352008.1120753302</v>
      </c>
      <c r="AD83" s="83">
        <v>15016868.565205</v>
      </c>
      <c r="AE83" s="83">
        <v>0</v>
      </c>
      <c r="AF83" s="83">
        <v>-655200.01333333005</v>
      </c>
      <c r="AG83" s="83">
        <v>0</v>
      </c>
      <c r="AH83" s="83">
        <v>0</v>
      </c>
      <c r="AI83" s="83">
        <v>-54653.4</v>
      </c>
      <c r="AJ83" s="83">
        <v>14356606.691704599</v>
      </c>
      <c r="AK83" s="83"/>
    </row>
    <row r="84" spans="1:37" ht="16.350000000000001" customHeight="1">
      <c r="A84" s="82" t="s">
        <v>244</v>
      </c>
      <c r="B84" s="83">
        <v>0</v>
      </c>
      <c r="C84" s="83">
        <v>0</v>
      </c>
      <c r="D84" s="83">
        <v>0</v>
      </c>
      <c r="E84" s="83">
        <v>-6206305.6100000003</v>
      </c>
      <c r="F84" s="83">
        <v>0</v>
      </c>
      <c r="G84" s="83">
        <v>-206353166.88</v>
      </c>
      <c r="H84" s="83">
        <v>0</v>
      </c>
      <c r="I84" s="83">
        <v>0</v>
      </c>
      <c r="J84" s="83">
        <v>0</v>
      </c>
      <c r="K84" s="83">
        <v>0</v>
      </c>
      <c r="L84" s="83">
        <v>-3241288.94</v>
      </c>
      <c r="M84" s="83">
        <v>0</v>
      </c>
      <c r="N84" s="83">
        <v>-2965016.67</v>
      </c>
      <c r="O84" s="83">
        <v>0</v>
      </c>
      <c r="P84" s="83">
        <v>0</v>
      </c>
      <c r="Q84" s="83">
        <v>0</v>
      </c>
      <c r="R84" s="83">
        <v>0</v>
      </c>
      <c r="S84" s="83">
        <v>0</v>
      </c>
      <c r="T84" s="83">
        <v>0</v>
      </c>
      <c r="U84" s="83">
        <v>0</v>
      </c>
      <c r="V84" s="83">
        <v>0</v>
      </c>
      <c r="W84" s="83">
        <v>0</v>
      </c>
      <c r="X84" s="83">
        <v>0</v>
      </c>
      <c r="Y84" s="83">
        <v>0</v>
      </c>
      <c r="Z84" s="83">
        <v>19511.310000000001</v>
      </c>
      <c r="AA84" s="83">
        <v>918.06</v>
      </c>
      <c r="AB84" s="83">
        <v>-203793190.30000001</v>
      </c>
      <c r="AC84" s="83">
        <v>-2580405.9500000002</v>
      </c>
      <c r="AD84" s="83">
        <v>0</v>
      </c>
      <c r="AE84" s="83">
        <v>0</v>
      </c>
      <c r="AF84" s="83">
        <v>491400.01</v>
      </c>
      <c r="AG84" s="83">
        <v>0</v>
      </c>
      <c r="AH84" s="83">
        <v>0</v>
      </c>
      <c r="AI84" s="83">
        <v>0</v>
      </c>
      <c r="AJ84" s="83">
        <v>491400.01</v>
      </c>
      <c r="AK84" s="83"/>
    </row>
    <row r="85" spans="1:37" ht="16.350000000000001" customHeight="1">
      <c r="A85" s="82" t="s">
        <v>245</v>
      </c>
      <c r="B85" s="83">
        <v>10537049.606417</v>
      </c>
      <c r="C85" s="83">
        <v>0</v>
      </c>
      <c r="D85" s="83">
        <v>0</v>
      </c>
      <c r="E85" s="83">
        <v>43589355.441959597</v>
      </c>
      <c r="F85" s="83">
        <v>-529490.62422400003</v>
      </c>
      <c r="G85" s="83">
        <v>63777590.900810897</v>
      </c>
      <c r="H85" s="83">
        <v>0</v>
      </c>
      <c r="I85" s="83">
        <v>0</v>
      </c>
      <c r="J85" s="83">
        <v>0</v>
      </c>
      <c r="K85" s="83">
        <v>0</v>
      </c>
      <c r="L85" s="83">
        <v>15958639.854143601</v>
      </c>
      <c r="M85" s="83">
        <v>-2599657.7026320002</v>
      </c>
      <c r="N85" s="83">
        <v>-7257122.3338740002</v>
      </c>
      <c r="O85" s="83">
        <v>373050.07508099999</v>
      </c>
      <c r="P85" s="83">
        <v>49387971.969086997</v>
      </c>
      <c r="Q85" s="83">
        <v>-12273526.419846</v>
      </c>
      <c r="R85" s="83">
        <v>0</v>
      </c>
      <c r="S85" s="83">
        <v>-15460</v>
      </c>
      <c r="T85" s="83">
        <v>-34503.539208000002</v>
      </c>
      <c r="U85" s="83">
        <v>-272199.16668299999</v>
      </c>
      <c r="V85" s="83">
        <v>-207327.91833300001</v>
      </c>
      <c r="W85" s="83">
        <v>0</v>
      </c>
      <c r="X85" s="83">
        <v>0</v>
      </c>
      <c r="Y85" s="83">
        <v>0</v>
      </c>
      <c r="Z85" s="83">
        <v>-156557.16709500001</v>
      </c>
      <c r="AA85" s="83">
        <v>2796792.9666479998</v>
      </c>
      <c r="AB85" s="83">
        <v>66069769.163333297</v>
      </c>
      <c r="AC85" s="83">
        <v>-4932414.0620753299</v>
      </c>
      <c r="AD85" s="83">
        <v>15016868.565205</v>
      </c>
      <c r="AE85" s="83">
        <v>0</v>
      </c>
      <c r="AF85" s="83">
        <v>-163800.00333333001</v>
      </c>
      <c r="AG85" s="83">
        <v>0</v>
      </c>
      <c r="AH85" s="83">
        <v>0</v>
      </c>
      <c r="AI85" s="83">
        <v>-54653.4</v>
      </c>
      <c r="AJ85" s="83">
        <v>14848006.701704601</v>
      </c>
      <c r="AK85" s="83"/>
    </row>
    <row r="86" spans="1:37" ht="16.350000000000001" customHeight="1">
      <c r="A86" s="82" t="s">
        <v>246</v>
      </c>
      <c r="B86" s="83">
        <v>0</v>
      </c>
      <c r="C86" s="83">
        <v>0</v>
      </c>
      <c r="D86" s="83">
        <v>0</v>
      </c>
      <c r="E86" s="83">
        <v>72767642.700000003</v>
      </c>
      <c r="F86" s="83">
        <v>0</v>
      </c>
      <c r="G86" s="83">
        <v>17880350.699999999</v>
      </c>
      <c r="H86" s="83">
        <v>0</v>
      </c>
      <c r="I86" s="83">
        <v>0</v>
      </c>
      <c r="J86" s="83">
        <v>0</v>
      </c>
      <c r="K86" s="83">
        <v>0</v>
      </c>
      <c r="L86" s="83">
        <v>19167133.960000001</v>
      </c>
      <c r="M86" s="83">
        <v>9672727.5099999998</v>
      </c>
      <c r="N86" s="83">
        <v>27340920.66</v>
      </c>
      <c r="O86" s="83">
        <v>5431758.2199999997</v>
      </c>
      <c r="P86" s="83">
        <v>8639424.5399999991</v>
      </c>
      <c r="Q86" s="83">
        <v>2515677.81</v>
      </c>
      <c r="R86" s="83">
        <v>0</v>
      </c>
      <c r="S86" s="83">
        <v>0</v>
      </c>
      <c r="T86" s="83">
        <v>0</v>
      </c>
      <c r="U86" s="83">
        <v>0</v>
      </c>
      <c r="V86" s="83">
        <v>0</v>
      </c>
      <c r="W86" s="83">
        <v>0</v>
      </c>
      <c r="X86" s="83">
        <v>0</v>
      </c>
      <c r="Y86" s="83">
        <v>0</v>
      </c>
      <c r="Z86" s="83">
        <v>1244428.6200000001</v>
      </c>
      <c r="AA86" s="83">
        <v>25012.06</v>
      </c>
      <c r="AB86" s="83">
        <v>13711868.869999999</v>
      </c>
      <c r="AC86" s="83">
        <v>2899041.15</v>
      </c>
      <c r="AD86" s="83">
        <v>0</v>
      </c>
      <c r="AE86" s="83">
        <v>0</v>
      </c>
      <c r="AF86" s="83">
        <v>139040115.34</v>
      </c>
      <c r="AG86" s="83">
        <v>0</v>
      </c>
      <c r="AH86" s="83">
        <v>0</v>
      </c>
      <c r="AI86" s="83">
        <v>0</v>
      </c>
      <c r="AJ86" s="83">
        <v>139040115.34</v>
      </c>
      <c r="AK86" s="83"/>
    </row>
    <row r="87" spans="1:37" ht="16.350000000000001" customHeight="1">
      <c r="A87" s="82" t="s">
        <v>247</v>
      </c>
      <c r="B87" s="83">
        <v>10537049.606417</v>
      </c>
      <c r="C87" s="83">
        <v>0</v>
      </c>
      <c r="D87" s="83">
        <v>0</v>
      </c>
      <c r="E87" s="83">
        <v>-29178287.258040302</v>
      </c>
      <c r="F87" s="83">
        <v>-529490.62422400003</v>
      </c>
      <c r="G87" s="83">
        <v>45897240.200810902</v>
      </c>
      <c r="H87" s="83">
        <v>0</v>
      </c>
      <c r="I87" s="83">
        <v>0</v>
      </c>
      <c r="J87" s="83">
        <v>0</v>
      </c>
      <c r="K87" s="83">
        <v>0</v>
      </c>
      <c r="L87" s="83">
        <v>-3208494.1058563301</v>
      </c>
      <c r="M87" s="83">
        <v>-12272385.212632</v>
      </c>
      <c r="N87" s="83">
        <v>-34598042.993873999</v>
      </c>
      <c r="O87" s="83">
        <v>-5058708.1449189996</v>
      </c>
      <c r="P87" s="83">
        <v>40748547.429086998</v>
      </c>
      <c r="Q87" s="83">
        <v>-14789204.229846001</v>
      </c>
      <c r="R87" s="83">
        <v>0</v>
      </c>
      <c r="S87" s="83">
        <v>-15460</v>
      </c>
      <c r="T87" s="83">
        <v>-34503.539208000002</v>
      </c>
      <c r="U87" s="83">
        <v>-272199.16668299999</v>
      </c>
      <c r="V87" s="83">
        <v>-207327.91833300001</v>
      </c>
      <c r="W87" s="83">
        <v>0</v>
      </c>
      <c r="X87" s="83">
        <v>0</v>
      </c>
      <c r="Y87" s="83">
        <v>0</v>
      </c>
      <c r="Z87" s="83">
        <v>-1400985.787095</v>
      </c>
      <c r="AA87" s="83">
        <v>2771780.9066479998</v>
      </c>
      <c r="AB87" s="83">
        <v>52357900.293333299</v>
      </c>
      <c r="AC87" s="83">
        <v>-7831455.2120753303</v>
      </c>
      <c r="AD87" s="83">
        <v>15016868.565205</v>
      </c>
      <c r="AE87" s="83">
        <v>0</v>
      </c>
      <c r="AF87" s="83">
        <v>-139203915.34333301</v>
      </c>
      <c r="AG87" s="83">
        <v>0</v>
      </c>
      <c r="AH87" s="83">
        <v>0</v>
      </c>
      <c r="AI87" s="83">
        <v>-54653.4</v>
      </c>
      <c r="AJ87" s="83">
        <v>-124192108.63829499</v>
      </c>
      <c r="AK87" s="83"/>
    </row>
    <row r="88" spans="1:37" ht="16.350000000000001" customHeight="1">
      <c r="A88" s="82" t="s">
        <v>248</v>
      </c>
      <c r="B88" s="83">
        <v>-132926349.23999999</v>
      </c>
      <c r="C88" s="83">
        <v>933369.76</v>
      </c>
      <c r="D88" s="83">
        <v>0</v>
      </c>
      <c r="E88" s="83">
        <v>38069381.426666602</v>
      </c>
      <c r="F88" s="83">
        <v>26965847.82</v>
      </c>
      <c r="G88" s="83">
        <v>-95817813.260000005</v>
      </c>
      <c r="H88" s="83">
        <v>0</v>
      </c>
      <c r="I88" s="83">
        <v>-85.23</v>
      </c>
      <c r="J88" s="83">
        <v>-45.29</v>
      </c>
      <c r="K88" s="83">
        <v>-1147.6400000000001</v>
      </c>
      <c r="L88" s="83">
        <v>52717010.5466666</v>
      </c>
      <c r="M88" s="83">
        <v>23176469.43</v>
      </c>
      <c r="N88" s="83">
        <v>5047701.59</v>
      </c>
      <c r="O88" s="83">
        <v>-4185646.48</v>
      </c>
      <c r="P88" s="83">
        <v>-27441322.949999999</v>
      </c>
      <c r="Q88" s="83">
        <v>-11243683.07</v>
      </c>
      <c r="R88" s="83">
        <v>15000</v>
      </c>
      <c r="S88" s="83">
        <v>18358257.5</v>
      </c>
      <c r="T88" s="83">
        <v>226415.1</v>
      </c>
      <c r="U88" s="83">
        <v>2223576.4500000002</v>
      </c>
      <c r="V88" s="83">
        <v>10766.98</v>
      </c>
      <c r="W88" s="83">
        <v>6131830.1900000004</v>
      </c>
      <c r="X88" s="83">
        <v>1.6</v>
      </c>
      <c r="Y88" s="83">
        <v>0</v>
      </c>
      <c r="Z88" s="83">
        <v>-179513.59</v>
      </c>
      <c r="AA88" s="83">
        <v>6027838.9100000001</v>
      </c>
      <c r="AB88" s="83">
        <v>-114454948.59666599</v>
      </c>
      <c r="AC88" s="83">
        <v>12788810.0166666</v>
      </c>
      <c r="AD88" s="83">
        <v>17264747.23</v>
      </c>
      <c r="AE88" s="83">
        <v>0</v>
      </c>
      <c r="AF88" s="83">
        <v>176526021.696666</v>
      </c>
      <c r="AG88" s="83">
        <v>11354.57</v>
      </c>
      <c r="AH88" s="83">
        <v>-0.11</v>
      </c>
      <c r="AI88" s="83">
        <v>0</v>
      </c>
      <c r="AJ88" s="83">
        <v>407262532.36666602</v>
      </c>
      <c r="AK88" s="83"/>
    </row>
    <row r="89" spans="1:37" ht="16.350000000000001" customHeight="1">
      <c r="A89" s="82" t="s">
        <v>249</v>
      </c>
      <c r="B89" s="83">
        <v>-1451919.85</v>
      </c>
      <c r="C89" s="83">
        <v>0</v>
      </c>
      <c r="D89" s="83">
        <v>0</v>
      </c>
      <c r="E89" s="83">
        <v>-1462403.82</v>
      </c>
      <c r="F89" s="83">
        <v>26965837.48</v>
      </c>
      <c r="G89" s="83">
        <v>28434779.879999999</v>
      </c>
      <c r="H89" s="83">
        <v>0</v>
      </c>
      <c r="I89" s="83">
        <v>-621.5</v>
      </c>
      <c r="J89" s="83">
        <v>-400</v>
      </c>
      <c r="K89" s="83">
        <v>-3292</v>
      </c>
      <c r="L89" s="83">
        <v>-1521211.89</v>
      </c>
      <c r="M89" s="83">
        <v>-1604252.63</v>
      </c>
      <c r="N89" s="83">
        <v>-795372.25</v>
      </c>
      <c r="O89" s="83">
        <v>-17110.330000000002</v>
      </c>
      <c r="P89" s="83">
        <v>-251328.71</v>
      </c>
      <c r="Q89" s="83">
        <v>2730163.99</v>
      </c>
      <c r="R89" s="83">
        <v>15000</v>
      </c>
      <c r="S89" s="83">
        <v>18358248.760000002</v>
      </c>
      <c r="T89" s="83">
        <v>226415.1</v>
      </c>
      <c r="U89" s="83">
        <v>2223576.4500000002</v>
      </c>
      <c r="V89" s="83">
        <v>10766.98</v>
      </c>
      <c r="W89" s="83">
        <v>6131830.1900000004</v>
      </c>
      <c r="X89" s="83">
        <v>0</v>
      </c>
      <c r="Y89" s="83">
        <v>0</v>
      </c>
      <c r="Z89" s="83">
        <v>2499098.41</v>
      </c>
      <c r="AA89" s="83">
        <v>5331737.2699999996</v>
      </c>
      <c r="AB89" s="83">
        <v>11077960.560000001</v>
      </c>
      <c r="AC89" s="83">
        <v>9525983.6400000006</v>
      </c>
      <c r="AD89" s="83">
        <v>690420.29</v>
      </c>
      <c r="AE89" s="83">
        <v>0</v>
      </c>
      <c r="AF89" s="83">
        <v>275989.55</v>
      </c>
      <c r="AG89" s="83">
        <v>11354.57</v>
      </c>
      <c r="AH89" s="83">
        <v>0</v>
      </c>
      <c r="AI89" s="83">
        <v>0</v>
      </c>
      <c r="AJ89" s="83">
        <v>176653422.41</v>
      </c>
      <c r="AK89" s="83"/>
    </row>
    <row r="90" spans="1:37" ht="16.350000000000001" customHeight="1">
      <c r="A90" s="82" t="s">
        <v>250</v>
      </c>
      <c r="B90" s="83">
        <v>-1243120.01</v>
      </c>
      <c r="C90" s="83">
        <v>0</v>
      </c>
      <c r="D90" s="83">
        <v>0</v>
      </c>
      <c r="E90" s="83">
        <v>-1308.8499999999999</v>
      </c>
      <c r="F90" s="83">
        <v>0</v>
      </c>
      <c r="G90" s="83">
        <v>135971.48000000001</v>
      </c>
      <c r="H90" s="83">
        <v>0</v>
      </c>
      <c r="I90" s="83">
        <v>0</v>
      </c>
      <c r="J90" s="83">
        <v>0</v>
      </c>
      <c r="K90" s="83">
        <v>0</v>
      </c>
      <c r="L90" s="83">
        <v>0</v>
      </c>
      <c r="M90" s="83">
        <v>0</v>
      </c>
      <c r="N90" s="83">
        <v>0</v>
      </c>
      <c r="O90" s="83">
        <v>-1308.8499999999999</v>
      </c>
      <c r="P90" s="83">
        <v>0</v>
      </c>
      <c r="Q90" s="83">
        <v>0</v>
      </c>
      <c r="R90" s="83">
        <v>0</v>
      </c>
      <c r="S90" s="83">
        <v>0</v>
      </c>
      <c r="T90" s="83">
        <v>0</v>
      </c>
      <c r="U90" s="83">
        <v>0</v>
      </c>
      <c r="V90" s="83">
        <v>0</v>
      </c>
      <c r="W90" s="83">
        <v>0</v>
      </c>
      <c r="X90" s="83">
        <v>0</v>
      </c>
      <c r="Y90" s="83">
        <v>0</v>
      </c>
      <c r="Z90" s="83">
        <v>76911.429999999993</v>
      </c>
      <c r="AA90" s="83">
        <v>59060.05</v>
      </c>
      <c r="AB90" s="83">
        <v>0</v>
      </c>
      <c r="AC90" s="83">
        <v>0</v>
      </c>
      <c r="AD90" s="83">
        <v>0</v>
      </c>
      <c r="AE90" s="83">
        <v>0</v>
      </c>
      <c r="AF90" s="83">
        <v>275989.55</v>
      </c>
      <c r="AG90" s="83">
        <v>11354.57</v>
      </c>
      <c r="AH90" s="83">
        <v>0</v>
      </c>
      <c r="AI90" s="83">
        <v>0</v>
      </c>
      <c r="AJ90" s="83">
        <v>173734527.36000001</v>
      </c>
      <c r="AK90" s="83"/>
    </row>
    <row r="91" spans="1:37" ht="16.350000000000001" customHeight="1">
      <c r="A91" s="82" t="s">
        <v>251</v>
      </c>
      <c r="B91" s="83">
        <v>0</v>
      </c>
      <c r="C91" s="83">
        <v>0</v>
      </c>
      <c r="D91" s="83">
        <v>0</v>
      </c>
      <c r="E91" s="83">
        <v>0</v>
      </c>
      <c r="F91" s="83">
        <v>26965837.48</v>
      </c>
      <c r="G91" s="83">
        <v>0</v>
      </c>
      <c r="H91" s="83">
        <v>0</v>
      </c>
      <c r="I91" s="83">
        <v>0</v>
      </c>
      <c r="J91" s="83">
        <v>0</v>
      </c>
      <c r="K91" s="83">
        <v>0</v>
      </c>
      <c r="L91" s="83">
        <v>0</v>
      </c>
      <c r="M91" s="83">
        <v>0</v>
      </c>
      <c r="N91" s="83">
        <v>0</v>
      </c>
      <c r="O91" s="83">
        <v>0</v>
      </c>
      <c r="P91" s="83">
        <v>0</v>
      </c>
      <c r="Q91" s="83">
        <v>0</v>
      </c>
      <c r="R91" s="83">
        <v>15000</v>
      </c>
      <c r="S91" s="83">
        <v>18358248.760000002</v>
      </c>
      <c r="T91" s="83">
        <v>226415.1</v>
      </c>
      <c r="U91" s="83">
        <v>2223576.4500000002</v>
      </c>
      <c r="V91" s="83">
        <v>10766.98</v>
      </c>
      <c r="W91" s="83">
        <v>6131830.1900000004</v>
      </c>
      <c r="X91" s="83">
        <v>0</v>
      </c>
      <c r="Y91" s="83">
        <v>0</v>
      </c>
      <c r="Z91" s="83">
        <v>0</v>
      </c>
      <c r="AA91" s="83">
        <v>0</v>
      </c>
      <c r="AB91" s="83">
        <v>0</v>
      </c>
      <c r="AC91" s="83">
        <v>0</v>
      </c>
      <c r="AD91" s="83">
        <v>0</v>
      </c>
      <c r="AE91" s="83">
        <v>0</v>
      </c>
      <c r="AF91" s="83">
        <v>0</v>
      </c>
      <c r="AG91" s="83">
        <v>0</v>
      </c>
      <c r="AH91" s="83">
        <v>0</v>
      </c>
      <c r="AI91" s="83">
        <v>0</v>
      </c>
      <c r="AJ91" s="83">
        <v>0</v>
      </c>
      <c r="AK91" s="83"/>
    </row>
    <row r="92" spans="1:37" ht="16.350000000000001" customHeight="1">
      <c r="A92" s="82" t="s">
        <v>252</v>
      </c>
      <c r="B92" s="83">
        <v>0</v>
      </c>
      <c r="C92" s="83">
        <v>0</v>
      </c>
      <c r="D92" s="83">
        <v>0</v>
      </c>
      <c r="E92" s="83">
        <v>716596.21</v>
      </c>
      <c r="F92" s="83">
        <v>0</v>
      </c>
      <c r="G92" s="83">
        <v>28301721.510000002</v>
      </c>
      <c r="H92" s="83">
        <v>0</v>
      </c>
      <c r="I92" s="83">
        <v>0</v>
      </c>
      <c r="J92" s="83">
        <v>0</v>
      </c>
      <c r="K92" s="83">
        <v>0</v>
      </c>
      <c r="L92" s="83">
        <v>-52274</v>
      </c>
      <c r="M92" s="83">
        <v>-26380.17</v>
      </c>
      <c r="N92" s="83">
        <v>-795372.25</v>
      </c>
      <c r="O92" s="83">
        <v>-15801.48</v>
      </c>
      <c r="P92" s="83">
        <v>-251328.71</v>
      </c>
      <c r="Q92" s="83">
        <v>1857752.82</v>
      </c>
      <c r="R92" s="83">
        <v>0</v>
      </c>
      <c r="S92" s="83">
        <v>0</v>
      </c>
      <c r="T92" s="83">
        <v>0</v>
      </c>
      <c r="U92" s="83">
        <v>0</v>
      </c>
      <c r="V92" s="83">
        <v>0</v>
      </c>
      <c r="W92" s="83">
        <v>0</v>
      </c>
      <c r="X92" s="83">
        <v>0</v>
      </c>
      <c r="Y92" s="83">
        <v>0</v>
      </c>
      <c r="Z92" s="83">
        <v>2422186.98</v>
      </c>
      <c r="AA92" s="83">
        <v>5275590.33</v>
      </c>
      <c r="AB92" s="83">
        <v>11077960.560000001</v>
      </c>
      <c r="AC92" s="83">
        <v>9525983.6400000006</v>
      </c>
      <c r="AD92" s="83">
        <v>578003.53</v>
      </c>
      <c r="AE92" s="83">
        <v>0</v>
      </c>
      <c r="AF92" s="83">
        <v>0</v>
      </c>
      <c r="AG92" s="83">
        <v>0</v>
      </c>
      <c r="AH92" s="83">
        <v>0</v>
      </c>
      <c r="AI92" s="83">
        <v>0</v>
      </c>
      <c r="AJ92" s="83">
        <v>578003.53</v>
      </c>
      <c r="AK92" s="83"/>
    </row>
    <row r="93" spans="1:37" ht="16.350000000000001" customHeight="1">
      <c r="A93" s="82" t="s">
        <v>253</v>
      </c>
      <c r="B93" s="83">
        <v>-139313024.06</v>
      </c>
      <c r="C93" s="83">
        <v>933369.76</v>
      </c>
      <c r="D93" s="83">
        <v>0</v>
      </c>
      <c r="E93" s="83">
        <v>10439403.68</v>
      </c>
      <c r="F93" s="83">
        <v>10.34</v>
      </c>
      <c r="G93" s="83">
        <v>196196.39</v>
      </c>
      <c r="H93" s="83">
        <v>0</v>
      </c>
      <c r="I93" s="83">
        <v>536.27</v>
      </c>
      <c r="J93" s="83">
        <v>354.71</v>
      </c>
      <c r="K93" s="83">
        <v>2144.36</v>
      </c>
      <c r="L93" s="83">
        <v>-73271.47</v>
      </c>
      <c r="M93" s="83">
        <v>938860.12</v>
      </c>
      <c r="N93" s="83">
        <v>8785684.7599999998</v>
      </c>
      <c r="O93" s="83">
        <v>785985.91</v>
      </c>
      <c r="P93" s="83">
        <v>0</v>
      </c>
      <c r="Q93" s="83">
        <v>0</v>
      </c>
      <c r="R93" s="83">
        <v>0</v>
      </c>
      <c r="S93" s="83">
        <v>8.74</v>
      </c>
      <c r="T93" s="83">
        <v>0</v>
      </c>
      <c r="U93" s="83">
        <v>0</v>
      </c>
      <c r="V93" s="83">
        <v>0</v>
      </c>
      <c r="W93" s="83">
        <v>0</v>
      </c>
      <c r="X93" s="83">
        <v>1.6</v>
      </c>
      <c r="Y93" s="83">
        <v>0</v>
      </c>
      <c r="Z93" s="83">
        <v>9064.5400000000009</v>
      </c>
      <c r="AA93" s="83">
        <v>187131.85</v>
      </c>
      <c r="AB93" s="83">
        <v>0</v>
      </c>
      <c r="AC93" s="83">
        <v>0</v>
      </c>
      <c r="AD93" s="83">
        <v>13053256.74</v>
      </c>
      <c r="AE93" s="83">
        <v>0</v>
      </c>
      <c r="AF93" s="83">
        <v>176801081.22</v>
      </c>
      <c r="AG93" s="83">
        <v>0</v>
      </c>
      <c r="AH93" s="83">
        <v>0</v>
      </c>
      <c r="AI93" s="83">
        <v>0</v>
      </c>
      <c r="AJ93" s="83">
        <v>216371719.75999999</v>
      </c>
      <c r="AK93" s="83"/>
    </row>
    <row r="94" spans="1:37" ht="16.350000000000001" customHeight="1">
      <c r="A94" s="82" t="s">
        <v>254</v>
      </c>
      <c r="B94" s="83">
        <v>7800797.5099999998</v>
      </c>
      <c r="C94" s="83">
        <v>0</v>
      </c>
      <c r="D94" s="83">
        <v>0</v>
      </c>
      <c r="E94" s="83">
        <v>-29775304.27</v>
      </c>
      <c r="F94" s="83">
        <v>0</v>
      </c>
      <c r="G94" s="83">
        <v>-397375073.51999998</v>
      </c>
      <c r="H94" s="83">
        <v>0</v>
      </c>
      <c r="I94" s="83">
        <v>0</v>
      </c>
      <c r="J94" s="83">
        <v>0</v>
      </c>
      <c r="K94" s="83">
        <v>0</v>
      </c>
      <c r="L94" s="83">
        <v>25774598.91</v>
      </c>
      <c r="M94" s="83">
        <v>-35181325.659999996</v>
      </c>
      <c r="N94" s="83">
        <v>-17690705.719999999</v>
      </c>
      <c r="O94" s="83">
        <v>1265421.5</v>
      </c>
      <c r="P94" s="83">
        <v>-3943293.3</v>
      </c>
      <c r="Q94" s="83">
        <v>0</v>
      </c>
      <c r="R94" s="83">
        <v>0</v>
      </c>
      <c r="S94" s="83">
        <v>0</v>
      </c>
      <c r="T94" s="83">
        <v>0</v>
      </c>
      <c r="U94" s="83">
        <v>0</v>
      </c>
      <c r="V94" s="83">
        <v>0</v>
      </c>
      <c r="W94" s="83">
        <v>0</v>
      </c>
      <c r="X94" s="83">
        <v>0</v>
      </c>
      <c r="Y94" s="83">
        <v>0</v>
      </c>
      <c r="Z94" s="83">
        <v>-2661661.46</v>
      </c>
      <c r="AA94" s="83">
        <v>510193.87</v>
      </c>
      <c r="AB94" s="83">
        <v>-396781672.38999999</v>
      </c>
      <c r="AC94" s="83">
        <v>1558066.46</v>
      </c>
      <c r="AD94" s="83">
        <v>401455.92</v>
      </c>
      <c r="AE94" s="83">
        <v>0</v>
      </c>
      <c r="AF94" s="83">
        <v>104150.94</v>
      </c>
      <c r="AG94" s="83">
        <v>0</v>
      </c>
      <c r="AH94" s="83">
        <v>0</v>
      </c>
      <c r="AI94" s="83">
        <v>0</v>
      </c>
      <c r="AJ94" s="83">
        <v>505606.86</v>
      </c>
      <c r="AK94" s="83"/>
    </row>
    <row r="95" spans="1:37" ht="16.350000000000001" customHeight="1">
      <c r="A95" s="82" t="s">
        <v>255</v>
      </c>
      <c r="B95" s="83">
        <v>0</v>
      </c>
      <c r="C95" s="83">
        <v>0</v>
      </c>
      <c r="D95" s="83">
        <v>0</v>
      </c>
      <c r="E95" s="83">
        <v>0</v>
      </c>
      <c r="F95" s="83">
        <v>0</v>
      </c>
      <c r="G95" s="83">
        <v>0</v>
      </c>
      <c r="H95" s="83">
        <v>0</v>
      </c>
      <c r="I95" s="83">
        <v>0</v>
      </c>
      <c r="J95" s="83">
        <v>0</v>
      </c>
      <c r="K95" s="83">
        <v>0</v>
      </c>
      <c r="L95" s="83">
        <v>0</v>
      </c>
      <c r="M95" s="83">
        <v>0</v>
      </c>
      <c r="N95" s="83">
        <v>0</v>
      </c>
      <c r="O95" s="83">
        <v>0</v>
      </c>
      <c r="P95" s="83">
        <v>0</v>
      </c>
      <c r="Q95" s="83">
        <v>0</v>
      </c>
      <c r="R95" s="83">
        <v>0</v>
      </c>
      <c r="S95" s="83">
        <v>0</v>
      </c>
      <c r="T95" s="83">
        <v>0</v>
      </c>
      <c r="U95" s="83">
        <v>0</v>
      </c>
      <c r="V95" s="83">
        <v>0</v>
      </c>
      <c r="W95" s="83">
        <v>0</v>
      </c>
      <c r="X95" s="83">
        <v>0</v>
      </c>
      <c r="Y95" s="83">
        <v>0</v>
      </c>
      <c r="Z95" s="83">
        <v>0</v>
      </c>
      <c r="AA95" s="83">
        <v>0</v>
      </c>
      <c r="AB95" s="83">
        <v>0</v>
      </c>
      <c r="AC95" s="83">
        <v>0</v>
      </c>
      <c r="AD95" s="83">
        <v>0</v>
      </c>
      <c r="AE95" s="83">
        <v>0</v>
      </c>
      <c r="AF95" s="83">
        <v>0</v>
      </c>
      <c r="AG95" s="83">
        <v>0</v>
      </c>
      <c r="AH95" s="83">
        <v>0</v>
      </c>
      <c r="AI95" s="83">
        <v>0</v>
      </c>
      <c r="AJ95" s="83">
        <v>0</v>
      </c>
      <c r="AK95" s="83"/>
    </row>
    <row r="96" spans="1:37" ht="16.350000000000001" customHeight="1">
      <c r="A96" s="82" t="s">
        <v>256</v>
      </c>
      <c r="B96" s="83">
        <v>5880</v>
      </c>
      <c r="C96" s="83">
        <v>0</v>
      </c>
      <c r="D96" s="83">
        <v>0</v>
      </c>
      <c r="E96" s="83">
        <v>58867685.836666599</v>
      </c>
      <c r="F96" s="83">
        <v>0</v>
      </c>
      <c r="G96" s="83">
        <v>272926283.989999</v>
      </c>
      <c r="H96" s="83">
        <v>0</v>
      </c>
      <c r="I96" s="83">
        <v>0</v>
      </c>
      <c r="J96" s="83">
        <v>0</v>
      </c>
      <c r="K96" s="83">
        <v>0</v>
      </c>
      <c r="L96" s="83">
        <v>28536894.996666599</v>
      </c>
      <c r="M96" s="83">
        <v>59023187.600000001</v>
      </c>
      <c r="N96" s="83">
        <v>14748094.800000001</v>
      </c>
      <c r="O96" s="83">
        <v>-6219943.5599999996</v>
      </c>
      <c r="P96" s="83">
        <v>-23246700.940000001</v>
      </c>
      <c r="Q96" s="83">
        <v>-13973847.060000001</v>
      </c>
      <c r="R96" s="83">
        <v>0</v>
      </c>
      <c r="S96" s="83">
        <v>0</v>
      </c>
      <c r="T96" s="83">
        <v>0</v>
      </c>
      <c r="U96" s="83">
        <v>0</v>
      </c>
      <c r="V96" s="83">
        <v>0</v>
      </c>
      <c r="W96" s="83">
        <v>0</v>
      </c>
      <c r="X96" s="83">
        <v>0</v>
      </c>
      <c r="Y96" s="83">
        <v>0</v>
      </c>
      <c r="Z96" s="83">
        <v>-26015.08</v>
      </c>
      <c r="AA96" s="83">
        <v>-1224.08</v>
      </c>
      <c r="AB96" s="83">
        <v>271248763.23333299</v>
      </c>
      <c r="AC96" s="83">
        <v>1704759.91666667</v>
      </c>
      <c r="AD96" s="83">
        <v>0</v>
      </c>
      <c r="AE96" s="83">
        <v>0</v>
      </c>
      <c r="AF96" s="83">
        <v>-655200.01333333005</v>
      </c>
      <c r="AG96" s="83">
        <v>0</v>
      </c>
      <c r="AH96" s="83">
        <v>0</v>
      </c>
      <c r="AI96" s="83">
        <v>0</v>
      </c>
      <c r="AJ96" s="83">
        <v>-655200.01333333005</v>
      </c>
      <c r="AK96" s="83"/>
    </row>
    <row r="97" spans="1:37" ht="16.350000000000001" customHeight="1">
      <c r="A97" s="82" t="s">
        <v>257</v>
      </c>
      <c r="B97" s="83">
        <v>31917.16</v>
      </c>
      <c r="C97" s="83">
        <v>0</v>
      </c>
      <c r="D97" s="83">
        <v>0</v>
      </c>
      <c r="E97" s="83">
        <v>0</v>
      </c>
      <c r="F97" s="83">
        <v>0</v>
      </c>
      <c r="G97" s="83">
        <v>0</v>
      </c>
      <c r="H97" s="83">
        <v>0</v>
      </c>
      <c r="I97" s="83">
        <v>0</v>
      </c>
      <c r="J97" s="83">
        <v>0</v>
      </c>
      <c r="K97" s="83">
        <v>0</v>
      </c>
      <c r="L97" s="83">
        <v>0</v>
      </c>
      <c r="M97" s="83">
        <v>0</v>
      </c>
      <c r="N97" s="83">
        <v>0</v>
      </c>
      <c r="O97" s="83">
        <v>0</v>
      </c>
      <c r="P97" s="83">
        <v>0</v>
      </c>
      <c r="Q97" s="83">
        <v>0</v>
      </c>
      <c r="R97" s="83">
        <v>0</v>
      </c>
      <c r="S97" s="83">
        <v>0</v>
      </c>
      <c r="T97" s="83">
        <v>0</v>
      </c>
      <c r="U97" s="83">
        <v>0</v>
      </c>
      <c r="V97" s="83">
        <v>0</v>
      </c>
      <c r="W97" s="83">
        <v>0</v>
      </c>
      <c r="X97" s="83">
        <v>0</v>
      </c>
      <c r="Y97" s="83">
        <v>0</v>
      </c>
      <c r="Z97" s="83">
        <v>0</v>
      </c>
      <c r="AA97" s="83">
        <v>0</v>
      </c>
      <c r="AB97" s="83">
        <v>0</v>
      </c>
      <c r="AC97" s="83">
        <v>0</v>
      </c>
      <c r="AD97" s="83">
        <v>0</v>
      </c>
      <c r="AE97" s="83">
        <v>0</v>
      </c>
      <c r="AF97" s="83">
        <v>0</v>
      </c>
      <c r="AG97" s="83">
        <v>0</v>
      </c>
      <c r="AH97" s="83">
        <v>-0.11</v>
      </c>
      <c r="AI97" s="83">
        <v>0</v>
      </c>
      <c r="AJ97" s="83">
        <v>-305381.45</v>
      </c>
      <c r="AK97" s="83"/>
    </row>
    <row r="98" spans="1:37" ht="16.350000000000001" customHeight="1">
      <c r="A98" s="82" t="s">
        <v>258</v>
      </c>
      <c r="B98" s="83">
        <v>0</v>
      </c>
      <c r="C98" s="83">
        <v>0</v>
      </c>
      <c r="D98" s="83">
        <v>0</v>
      </c>
      <c r="E98" s="83">
        <v>0</v>
      </c>
      <c r="F98" s="83">
        <v>0</v>
      </c>
      <c r="G98" s="83">
        <v>0</v>
      </c>
      <c r="H98" s="83">
        <v>0</v>
      </c>
      <c r="I98" s="83">
        <v>0</v>
      </c>
      <c r="J98" s="83">
        <v>0</v>
      </c>
      <c r="K98" s="83">
        <v>0</v>
      </c>
      <c r="L98" s="83">
        <v>0</v>
      </c>
      <c r="M98" s="83">
        <v>0</v>
      </c>
      <c r="N98" s="83">
        <v>0</v>
      </c>
      <c r="O98" s="83">
        <v>0</v>
      </c>
      <c r="P98" s="83">
        <v>0</v>
      </c>
      <c r="Q98" s="83">
        <v>0</v>
      </c>
      <c r="R98" s="83">
        <v>0</v>
      </c>
      <c r="S98" s="83">
        <v>0</v>
      </c>
      <c r="T98" s="83">
        <v>0</v>
      </c>
      <c r="U98" s="83">
        <v>0</v>
      </c>
      <c r="V98" s="83">
        <v>0</v>
      </c>
      <c r="W98" s="83">
        <v>0</v>
      </c>
      <c r="X98" s="83">
        <v>0</v>
      </c>
      <c r="Y98" s="83">
        <v>0</v>
      </c>
      <c r="Z98" s="83">
        <v>0</v>
      </c>
      <c r="AA98" s="83">
        <v>0</v>
      </c>
      <c r="AB98" s="83">
        <v>0</v>
      </c>
      <c r="AC98" s="83">
        <v>0</v>
      </c>
      <c r="AD98" s="83">
        <v>3119614.28</v>
      </c>
      <c r="AE98" s="83">
        <v>0</v>
      </c>
      <c r="AF98" s="83">
        <v>0</v>
      </c>
      <c r="AG98" s="83">
        <v>0</v>
      </c>
      <c r="AH98" s="83">
        <v>0</v>
      </c>
      <c r="AI98" s="83">
        <v>0</v>
      </c>
      <c r="AJ98" s="83">
        <v>14692364.800000001</v>
      </c>
      <c r="AK98" s="83"/>
    </row>
    <row r="99" spans="1:37" ht="16.350000000000001" customHeight="1">
      <c r="A99" s="82" t="s">
        <v>259</v>
      </c>
      <c r="B99" s="83">
        <v>-51.37</v>
      </c>
      <c r="C99" s="83">
        <v>0</v>
      </c>
      <c r="D99" s="83">
        <v>0</v>
      </c>
      <c r="E99" s="83">
        <v>0</v>
      </c>
      <c r="F99" s="83">
        <v>0</v>
      </c>
      <c r="G99" s="83">
        <v>0</v>
      </c>
      <c r="H99" s="83">
        <v>-289.89999999999998</v>
      </c>
      <c r="I99" s="83">
        <v>0</v>
      </c>
      <c r="J99" s="83">
        <v>0</v>
      </c>
      <c r="K99" s="83">
        <v>0</v>
      </c>
      <c r="L99" s="83">
        <v>0</v>
      </c>
      <c r="M99" s="83">
        <v>0</v>
      </c>
      <c r="N99" s="83">
        <v>0</v>
      </c>
      <c r="O99" s="83">
        <v>0</v>
      </c>
      <c r="P99" s="83">
        <v>0</v>
      </c>
      <c r="Q99" s="83">
        <v>0</v>
      </c>
      <c r="R99" s="83">
        <v>0</v>
      </c>
      <c r="S99" s="83">
        <v>0</v>
      </c>
      <c r="T99" s="83">
        <v>0</v>
      </c>
      <c r="U99" s="83">
        <v>0</v>
      </c>
      <c r="V99" s="83">
        <v>0</v>
      </c>
      <c r="W99" s="83">
        <v>0</v>
      </c>
      <c r="X99" s="83">
        <v>0</v>
      </c>
      <c r="Y99" s="83">
        <v>0</v>
      </c>
      <c r="Z99" s="83">
        <v>0</v>
      </c>
      <c r="AA99" s="83">
        <v>0</v>
      </c>
      <c r="AB99" s="83">
        <v>0</v>
      </c>
      <c r="AC99" s="83">
        <v>0</v>
      </c>
      <c r="AD99" s="83">
        <v>0</v>
      </c>
      <c r="AE99" s="83">
        <v>0</v>
      </c>
      <c r="AF99" s="83">
        <v>0</v>
      </c>
      <c r="AG99" s="83">
        <v>0</v>
      </c>
      <c r="AH99" s="83">
        <v>0</v>
      </c>
      <c r="AI99" s="83">
        <v>0</v>
      </c>
      <c r="AJ99" s="83">
        <v>0</v>
      </c>
      <c r="AK99" s="83"/>
    </row>
    <row r="100" spans="1:37" ht="16.350000000000001" customHeight="1">
      <c r="A100" s="82" t="s">
        <v>260</v>
      </c>
      <c r="B100" s="83">
        <v>0</v>
      </c>
      <c r="C100" s="83">
        <v>0</v>
      </c>
      <c r="D100" s="83">
        <v>0</v>
      </c>
      <c r="E100" s="83">
        <v>0</v>
      </c>
      <c r="F100" s="83">
        <v>0</v>
      </c>
      <c r="G100" s="83">
        <v>0</v>
      </c>
      <c r="H100" s="83">
        <v>0</v>
      </c>
      <c r="I100" s="83">
        <v>0</v>
      </c>
      <c r="J100" s="83">
        <v>0</v>
      </c>
      <c r="K100" s="83">
        <v>0</v>
      </c>
      <c r="L100" s="83">
        <v>0</v>
      </c>
      <c r="M100" s="83">
        <v>0</v>
      </c>
      <c r="N100" s="83">
        <v>0</v>
      </c>
      <c r="O100" s="83">
        <v>0</v>
      </c>
      <c r="P100" s="83">
        <v>0</v>
      </c>
      <c r="Q100" s="83">
        <v>0</v>
      </c>
      <c r="R100" s="83">
        <v>0</v>
      </c>
      <c r="S100" s="83">
        <v>0</v>
      </c>
      <c r="T100" s="83">
        <v>0</v>
      </c>
      <c r="U100" s="83">
        <v>0</v>
      </c>
      <c r="V100" s="83">
        <v>0</v>
      </c>
      <c r="W100" s="83">
        <v>0</v>
      </c>
      <c r="X100" s="83">
        <v>0</v>
      </c>
      <c r="Y100" s="83">
        <v>0</v>
      </c>
      <c r="Z100" s="83">
        <v>0</v>
      </c>
      <c r="AA100" s="83">
        <v>0</v>
      </c>
      <c r="AB100" s="83">
        <v>0</v>
      </c>
      <c r="AC100" s="83">
        <v>0</v>
      </c>
      <c r="AD100" s="83">
        <v>0</v>
      </c>
      <c r="AE100" s="83">
        <v>0</v>
      </c>
      <c r="AF100" s="83">
        <v>0</v>
      </c>
      <c r="AG100" s="83">
        <v>0</v>
      </c>
      <c r="AH100" s="83">
        <v>0</v>
      </c>
      <c r="AI100" s="83">
        <v>0</v>
      </c>
      <c r="AJ100" s="83">
        <v>0</v>
      </c>
      <c r="AK100" s="83"/>
    </row>
    <row r="101" spans="1:37" ht="16.350000000000001" customHeight="1">
      <c r="A101" s="82" t="s">
        <v>261</v>
      </c>
      <c r="B101" s="83">
        <v>75882950.773582995</v>
      </c>
      <c r="C101" s="83">
        <v>15212.99</v>
      </c>
      <c r="D101" s="83">
        <v>0</v>
      </c>
      <c r="E101" s="83">
        <v>20957999.694706999</v>
      </c>
      <c r="F101" s="83">
        <v>29437432.454224002</v>
      </c>
      <c r="G101" s="83">
        <v>2952922.2591889999</v>
      </c>
      <c r="H101" s="83">
        <v>7166047.2300000004</v>
      </c>
      <c r="I101" s="83">
        <v>2265955.36</v>
      </c>
      <c r="J101" s="83">
        <v>1823730.69</v>
      </c>
      <c r="K101" s="83">
        <v>10145591.109999999</v>
      </c>
      <c r="L101" s="83">
        <v>2068133.9325230001</v>
      </c>
      <c r="M101" s="83">
        <v>2294160.0326319998</v>
      </c>
      <c r="N101" s="83">
        <v>2821134.343874</v>
      </c>
      <c r="O101" s="83">
        <v>1935549.314919</v>
      </c>
      <c r="P101" s="83">
        <v>975180.57091300003</v>
      </c>
      <c r="Q101" s="83">
        <v>718250.38984600001</v>
      </c>
      <c r="R101" s="83">
        <v>4336551.12</v>
      </c>
      <c r="S101" s="83">
        <v>10407339.779999999</v>
      </c>
      <c r="T101" s="83">
        <v>5885380.5592080001</v>
      </c>
      <c r="U101" s="83">
        <v>4546160.6666829996</v>
      </c>
      <c r="V101" s="83">
        <v>1474777.668333</v>
      </c>
      <c r="W101" s="83">
        <v>1956285.08</v>
      </c>
      <c r="X101" s="83">
        <v>830937.58</v>
      </c>
      <c r="Y101" s="83">
        <v>0</v>
      </c>
      <c r="Z101" s="83">
        <v>1288690.237095</v>
      </c>
      <c r="AA101" s="83">
        <v>2178609.2933519999</v>
      </c>
      <c r="AB101" s="83">
        <v>-4109496.6</v>
      </c>
      <c r="AC101" s="83">
        <v>3595119.3287419998</v>
      </c>
      <c r="AD101" s="83">
        <v>31049983.544794999</v>
      </c>
      <c r="AE101" s="83">
        <v>2256023.7599999998</v>
      </c>
      <c r="AF101" s="83">
        <v>5854343.7400000002</v>
      </c>
      <c r="AG101" s="83">
        <v>2189126.7599999998</v>
      </c>
      <c r="AH101" s="83">
        <v>0</v>
      </c>
      <c r="AI101" s="83">
        <v>5035581.42</v>
      </c>
      <c r="AJ101" s="83">
        <v>133703020.224962</v>
      </c>
      <c r="AK101" s="83"/>
    </row>
    <row r="102" spans="1:37" ht="16.350000000000001" customHeight="1">
      <c r="A102" s="82" t="s">
        <v>262</v>
      </c>
      <c r="B102" s="83">
        <v>-230234.21179199999</v>
      </c>
      <c r="C102" s="83">
        <v>0</v>
      </c>
      <c r="D102" s="83">
        <v>0</v>
      </c>
      <c r="E102" s="83">
        <v>265342.92303200002</v>
      </c>
      <c r="F102" s="83">
        <v>185133.770624</v>
      </c>
      <c r="G102" s="83">
        <v>199995.251464</v>
      </c>
      <c r="H102" s="83">
        <v>-5825.04</v>
      </c>
      <c r="I102" s="83">
        <v>20</v>
      </c>
      <c r="J102" s="83">
        <v>15</v>
      </c>
      <c r="K102" s="83">
        <v>20</v>
      </c>
      <c r="L102" s="83">
        <v>496496.813448</v>
      </c>
      <c r="M102" s="83">
        <v>-56746.237168</v>
      </c>
      <c r="N102" s="83">
        <v>-153819.81217600001</v>
      </c>
      <c r="O102" s="83">
        <v>2374.8839440000002</v>
      </c>
      <c r="P102" s="83">
        <v>-42402.456711999999</v>
      </c>
      <c r="Q102" s="83">
        <v>19419.731695999999</v>
      </c>
      <c r="R102" s="83">
        <v>-5945.41</v>
      </c>
      <c r="S102" s="83">
        <v>130918.44</v>
      </c>
      <c r="T102" s="83">
        <v>1247.943008</v>
      </c>
      <c r="U102" s="83">
        <v>15189.243608000001</v>
      </c>
      <c r="V102" s="83">
        <v>-114.45599199999999</v>
      </c>
      <c r="W102" s="83">
        <v>43881.04</v>
      </c>
      <c r="X102" s="83">
        <v>-43.03</v>
      </c>
      <c r="Y102" s="83">
        <v>0</v>
      </c>
      <c r="Z102" s="83">
        <v>17972.40972</v>
      </c>
      <c r="AA102" s="83">
        <v>37610.205551999999</v>
      </c>
      <c r="AB102" s="83">
        <v>79686.289999999994</v>
      </c>
      <c r="AC102" s="83">
        <v>64726.346191999997</v>
      </c>
      <c r="AD102" s="83">
        <v>-203053.83267999999</v>
      </c>
      <c r="AE102" s="83">
        <v>-66.459999999999994</v>
      </c>
      <c r="AF102" s="83">
        <v>1369523.72</v>
      </c>
      <c r="AG102" s="83">
        <v>-31.42</v>
      </c>
      <c r="AH102" s="83">
        <v>0</v>
      </c>
      <c r="AI102" s="83">
        <v>-730.31</v>
      </c>
      <c r="AJ102" s="83">
        <v>2689740.0393119999</v>
      </c>
      <c r="AK102" s="83"/>
    </row>
    <row r="103" spans="1:37" ht="16.350000000000001" customHeight="1">
      <c r="A103" s="82" t="s">
        <v>263</v>
      </c>
      <c r="B103" s="83">
        <v>77798534.825375006</v>
      </c>
      <c r="C103" s="83">
        <v>15212.99</v>
      </c>
      <c r="D103" s="83">
        <v>0</v>
      </c>
      <c r="E103" s="83">
        <v>20692656.771675002</v>
      </c>
      <c r="F103" s="83">
        <v>29252298.683600001</v>
      </c>
      <c r="G103" s="83">
        <v>2752927.0077249999</v>
      </c>
      <c r="H103" s="83">
        <v>7171872.2699999996</v>
      </c>
      <c r="I103" s="83">
        <v>2265935.36</v>
      </c>
      <c r="J103" s="83">
        <v>1823715.69</v>
      </c>
      <c r="K103" s="83">
        <v>10145571.109999999</v>
      </c>
      <c r="L103" s="83">
        <v>1571637.1190750001</v>
      </c>
      <c r="M103" s="83">
        <v>2350906.2697999999</v>
      </c>
      <c r="N103" s="83">
        <v>2974954.1560499999</v>
      </c>
      <c r="O103" s="83">
        <v>1933174.4309749999</v>
      </c>
      <c r="P103" s="83">
        <v>1017583.027625</v>
      </c>
      <c r="Q103" s="83">
        <v>698830.65815000003</v>
      </c>
      <c r="R103" s="83">
        <v>4342496.53</v>
      </c>
      <c r="S103" s="83">
        <v>10276421.34</v>
      </c>
      <c r="T103" s="83">
        <v>5884132.6162</v>
      </c>
      <c r="U103" s="83">
        <v>4530971.4230749998</v>
      </c>
      <c r="V103" s="83">
        <v>1474892.124325</v>
      </c>
      <c r="W103" s="83">
        <v>1912404.04</v>
      </c>
      <c r="X103" s="83">
        <v>830980.61</v>
      </c>
      <c r="Y103" s="83">
        <v>0</v>
      </c>
      <c r="Z103" s="83">
        <v>1270717.8273750001</v>
      </c>
      <c r="AA103" s="83">
        <v>2140999.0877999999</v>
      </c>
      <c r="AB103" s="83">
        <v>-4189182.89</v>
      </c>
      <c r="AC103" s="83">
        <v>3530392.9825499998</v>
      </c>
      <c r="AD103" s="83">
        <v>31253037.377475001</v>
      </c>
      <c r="AE103" s="83">
        <v>2256090.2200000002</v>
      </c>
      <c r="AF103" s="83">
        <v>4497120.0199999996</v>
      </c>
      <c r="AG103" s="83">
        <v>2189158.1800000002</v>
      </c>
      <c r="AH103" s="83">
        <v>0</v>
      </c>
      <c r="AI103" s="83">
        <v>5036311.7300000004</v>
      </c>
      <c r="AJ103" s="83">
        <v>129165511.53565</v>
      </c>
      <c r="AK103" s="83"/>
    </row>
    <row r="104" spans="1:37" ht="16.350000000000001" customHeight="1">
      <c r="A104" s="82" t="s">
        <v>264</v>
      </c>
      <c r="B104" s="83">
        <v>-1685349.84</v>
      </c>
      <c r="C104" s="83">
        <v>0</v>
      </c>
      <c r="D104" s="83">
        <v>0</v>
      </c>
      <c r="E104" s="83">
        <v>0</v>
      </c>
      <c r="F104" s="83">
        <v>0</v>
      </c>
      <c r="G104" s="83">
        <v>0</v>
      </c>
      <c r="H104" s="83">
        <v>0</v>
      </c>
      <c r="I104" s="83">
        <v>0</v>
      </c>
      <c r="J104" s="83">
        <v>0</v>
      </c>
      <c r="K104" s="83">
        <v>0</v>
      </c>
      <c r="L104" s="83">
        <v>0</v>
      </c>
      <c r="M104" s="83">
        <v>0</v>
      </c>
      <c r="N104" s="83">
        <v>0</v>
      </c>
      <c r="O104" s="83">
        <v>0</v>
      </c>
      <c r="P104" s="83">
        <v>0</v>
      </c>
      <c r="Q104" s="83">
        <v>0</v>
      </c>
      <c r="R104" s="83">
        <v>0</v>
      </c>
      <c r="S104" s="83">
        <v>0</v>
      </c>
      <c r="T104" s="83">
        <v>0</v>
      </c>
      <c r="U104" s="83">
        <v>0</v>
      </c>
      <c r="V104" s="83">
        <v>0</v>
      </c>
      <c r="W104" s="83">
        <v>0</v>
      </c>
      <c r="X104" s="83">
        <v>0</v>
      </c>
      <c r="Y104" s="83">
        <v>0</v>
      </c>
      <c r="Z104" s="83">
        <v>0</v>
      </c>
      <c r="AA104" s="83">
        <v>0</v>
      </c>
      <c r="AB104" s="83">
        <v>0</v>
      </c>
      <c r="AC104" s="83">
        <v>0</v>
      </c>
      <c r="AD104" s="83">
        <v>0</v>
      </c>
      <c r="AE104" s="83">
        <v>0</v>
      </c>
      <c r="AF104" s="83">
        <v>-12300</v>
      </c>
      <c r="AG104" s="83">
        <v>0</v>
      </c>
      <c r="AH104" s="83">
        <v>0</v>
      </c>
      <c r="AI104" s="83">
        <v>0</v>
      </c>
      <c r="AJ104" s="83">
        <v>-12300</v>
      </c>
      <c r="AK104" s="83"/>
    </row>
    <row r="105" spans="1:37" ht="16.350000000000001" customHeight="1">
      <c r="A105" s="82" t="s">
        <v>265</v>
      </c>
      <c r="B105" s="83">
        <v>0</v>
      </c>
      <c r="C105" s="83">
        <v>0</v>
      </c>
      <c r="D105" s="83">
        <v>0</v>
      </c>
      <c r="E105" s="83">
        <v>0</v>
      </c>
      <c r="F105" s="83">
        <v>0</v>
      </c>
      <c r="G105" s="83">
        <v>0</v>
      </c>
      <c r="H105" s="83">
        <v>0</v>
      </c>
      <c r="I105" s="83">
        <v>0</v>
      </c>
      <c r="J105" s="83">
        <v>0</v>
      </c>
      <c r="K105" s="83">
        <v>0</v>
      </c>
      <c r="L105" s="83">
        <v>0</v>
      </c>
      <c r="M105" s="83">
        <v>0</v>
      </c>
      <c r="N105" s="83">
        <v>0</v>
      </c>
      <c r="O105" s="83">
        <v>0</v>
      </c>
      <c r="P105" s="83">
        <v>0</v>
      </c>
      <c r="Q105" s="83">
        <v>0</v>
      </c>
      <c r="R105" s="83">
        <v>0</v>
      </c>
      <c r="S105" s="83">
        <v>0</v>
      </c>
      <c r="T105" s="83">
        <v>0</v>
      </c>
      <c r="U105" s="83">
        <v>0</v>
      </c>
      <c r="V105" s="83">
        <v>0</v>
      </c>
      <c r="W105" s="83">
        <v>0</v>
      </c>
      <c r="X105" s="83">
        <v>0</v>
      </c>
      <c r="Y105" s="83">
        <v>0</v>
      </c>
      <c r="Z105" s="83">
        <v>0</v>
      </c>
      <c r="AA105" s="83">
        <v>0</v>
      </c>
      <c r="AB105" s="83">
        <v>0</v>
      </c>
      <c r="AC105" s="83">
        <v>0</v>
      </c>
      <c r="AD105" s="83">
        <v>0</v>
      </c>
      <c r="AE105" s="83">
        <v>0</v>
      </c>
      <c r="AF105" s="83">
        <v>0</v>
      </c>
      <c r="AG105" s="83">
        <v>0</v>
      </c>
      <c r="AH105" s="83">
        <v>0</v>
      </c>
      <c r="AI105" s="83">
        <v>0</v>
      </c>
      <c r="AJ105" s="83">
        <v>1860068.65</v>
      </c>
      <c r="AK105" s="83"/>
    </row>
    <row r="106" spans="1:37" ht="16.350000000000001" customHeight="1">
      <c r="A106" s="82" t="s">
        <v>266</v>
      </c>
      <c r="B106" s="83">
        <v>-208809300.013583</v>
      </c>
      <c r="C106" s="83">
        <v>918156.77</v>
      </c>
      <c r="D106" s="83">
        <v>0</v>
      </c>
      <c r="E106" s="83">
        <v>17111381.7319596</v>
      </c>
      <c r="F106" s="83">
        <v>-2471584.6342239999</v>
      </c>
      <c r="G106" s="83">
        <v>-98770735.519189</v>
      </c>
      <c r="H106" s="83">
        <v>-7166047.2300000004</v>
      </c>
      <c r="I106" s="83">
        <v>-2266040.59</v>
      </c>
      <c r="J106" s="83">
        <v>-1823775.98</v>
      </c>
      <c r="K106" s="83">
        <v>-10146738.75</v>
      </c>
      <c r="L106" s="83">
        <v>50648876.614143603</v>
      </c>
      <c r="M106" s="83">
        <v>20882309.397367999</v>
      </c>
      <c r="N106" s="83">
        <v>2226567.2461259998</v>
      </c>
      <c r="O106" s="83">
        <v>-6121195.794919</v>
      </c>
      <c r="P106" s="83">
        <v>-28416503.520913001</v>
      </c>
      <c r="Q106" s="83">
        <v>-11961933.459845999</v>
      </c>
      <c r="R106" s="83">
        <v>-4321551.12</v>
      </c>
      <c r="S106" s="83">
        <v>7950917.7199999997</v>
      </c>
      <c r="T106" s="83">
        <v>-5658965.4592080005</v>
      </c>
      <c r="U106" s="83">
        <v>-2322584.2166829999</v>
      </c>
      <c r="V106" s="83">
        <v>-1464010.6883330001</v>
      </c>
      <c r="W106" s="83">
        <v>4175545.11</v>
      </c>
      <c r="X106" s="83">
        <v>-830935.98</v>
      </c>
      <c r="Y106" s="83">
        <v>0</v>
      </c>
      <c r="Z106" s="83">
        <v>-1468203.8270950001</v>
      </c>
      <c r="AA106" s="83">
        <v>3849229.6166480002</v>
      </c>
      <c r="AB106" s="83">
        <v>-110345451.996666</v>
      </c>
      <c r="AC106" s="83">
        <v>9193690.6879246701</v>
      </c>
      <c r="AD106" s="83">
        <v>-13785236.314795</v>
      </c>
      <c r="AE106" s="83">
        <v>-2256023.7599999998</v>
      </c>
      <c r="AF106" s="83">
        <v>170671677.95666599</v>
      </c>
      <c r="AG106" s="83">
        <v>-2177772.19</v>
      </c>
      <c r="AH106" s="83">
        <v>-0.11</v>
      </c>
      <c r="AI106" s="83">
        <v>-5035581.42</v>
      </c>
      <c r="AJ106" s="83">
        <v>273559512.14170402</v>
      </c>
      <c r="AK106" s="83"/>
    </row>
    <row r="107" spans="1:37" ht="16.350000000000001" customHeight="1">
      <c r="A107" s="82" t="s">
        <v>267</v>
      </c>
      <c r="B107" s="83">
        <v>0</v>
      </c>
      <c r="C107" s="83">
        <v>0</v>
      </c>
      <c r="D107" s="83">
        <v>0</v>
      </c>
      <c r="E107" s="83">
        <v>0</v>
      </c>
      <c r="F107" s="83">
        <v>20000</v>
      </c>
      <c r="G107" s="83">
        <v>0</v>
      </c>
      <c r="H107" s="83">
        <v>0.24</v>
      </c>
      <c r="I107" s="83">
        <v>68077.679999999993</v>
      </c>
      <c r="J107" s="83">
        <v>0</v>
      </c>
      <c r="K107" s="83">
        <v>0</v>
      </c>
      <c r="L107" s="83">
        <v>0</v>
      </c>
      <c r="M107" s="83">
        <v>0</v>
      </c>
      <c r="N107" s="83">
        <v>0</v>
      </c>
      <c r="O107" s="83">
        <v>0</v>
      </c>
      <c r="P107" s="83">
        <v>0</v>
      </c>
      <c r="Q107" s="83">
        <v>0</v>
      </c>
      <c r="R107" s="83">
        <v>0</v>
      </c>
      <c r="S107" s="83">
        <v>20000</v>
      </c>
      <c r="T107" s="83">
        <v>0</v>
      </c>
      <c r="U107" s="83">
        <v>0</v>
      </c>
      <c r="V107" s="83">
        <v>0</v>
      </c>
      <c r="W107" s="83">
        <v>0</v>
      </c>
      <c r="X107" s="83">
        <v>0</v>
      </c>
      <c r="Y107" s="83">
        <v>0</v>
      </c>
      <c r="Z107" s="83">
        <v>0</v>
      </c>
      <c r="AA107" s="83">
        <v>0</v>
      </c>
      <c r="AB107" s="83">
        <v>0</v>
      </c>
      <c r="AC107" s="83">
        <v>0</v>
      </c>
      <c r="AD107" s="83">
        <v>0</v>
      </c>
      <c r="AE107" s="83">
        <v>0</v>
      </c>
      <c r="AF107" s="83">
        <v>0</v>
      </c>
      <c r="AG107" s="83">
        <v>0</v>
      </c>
      <c r="AH107" s="83">
        <v>0</v>
      </c>
      <c r="AI107" s="83">
        <v>0</v>
      </c>
      <c r="AJ107" s="83">
        <v>34703.56</v>
      </c>
      <c r="AK107" s="83"/>
    </row>
    <row r="108" spans="1:37" ht="16.350000000000001" customHeight="1">
      <c r="A108" s="82" t="s">
        <v>268</v>
      </c>
      <c r="B108" s="83">
        <v>382277.02</v>
      </c>
      <c r="C108" s="83">
        <v>0</v>
      </c>
      <c r="D108" s="83">
        <v>0</v>
      </c>
      <c r="E108" s="83">
        <v>1700</v>
      </c>
      <c r="F108" s="83">
        <v>778.78</v>
      </c>
      <c r="G108" s="83">
        <v>0</v>
      </c>
      <c r="H108" s="83">
        <v>0</v>
      </c>
      <c r="I108" s="83">
        <v>68077.679999999993</v>
      </c>
      <c r="J108" s="83">
        <v>0</v>
      </c>
      <c r="K108" s="83">
        <v>450</v>
      </c>
      <c r="L108" s="83">
        <v>0</v>
      </c>
      <c r="M108" s="83">
        <v>0</v>
      </c>
      <c r="N108" s="83">
        <v>1250</v>
      </c>
      <c r="O108" s="83">
        <v>0</v>
      </c>
      <c r="P108" s="83">
        <v>0</v>
      </c>
      <c r="Q108" s="83">
        <v>0</v>
      </c>
      <c r="R108" s="83">
        <v>0</v>
      </c>
      <c r="S108" s="83">
        <v>778.78</v>
      </c>
      <c r="T108" s="83">
        <v>0</v>
      </c>
      <c r="U108" s="83">
        <v>0</v>
      </c>
      <c r="V108" s="83">
        <v>0</v>
      </c>
      <c r="W108" s="83">
        <v>0</v>
      </c>
      <c r="X108" s="83">
        <v>0</v>
      </c>
      <c r="Y108" s="83">
        <v>0</v>
      </c>
      <c r="Z108" s="83">
        <v>0</v>
      </c>
      <c r="AA108" s="83">
        <v>0</v>
      </c>
      <c r="AB108" s="83">
        <v>0</v>
      </c>
      <c r="AC108" s="83">
        <v>0</v>
      </c>
      <c r="AD108" s="83">
        <v>0</v>
      </c>
      <c r="AE108" s="83">
        <v>0</v>
      </c>
      <c r="AF108" s="83">
        <v>0</v>
      </c>
      <c r="AG108" s="83">
        <v>0</v>
      </c>
      <c r="AH108" s="83">
        <v>0</v>
      </c>
      <c r="AI108" s="83">
        <v>0</v>
      </c>
      <c r="AJ108" s="83">
        <v>192456.61</v>
      </c>
      <c r="AK108" s="83"/>
    </row>
    <row r="109" spans="1:37" ht="16.350000000000001" customHeight="1">
      <c r="A109" s="82" t="s">
        <v>269</v>
      </c>
      <c r="B109" s="83">
        <v>-209191577.03358299</v>
      </c>
      <c r="C109" s="83">
        <v>918156.77</v>
      </c>
      <c r="D109" s="83">
        <v>0</v>
      </c>
      <c r="E109" s="83">
        <v>17109681.7319596</v>
      </c>
      <c r="F109" s="83">
        <v>-2452363.4142240002</v>
      </c>
      <c r="G109" s="83">
        <v>-98770735.519189</v>
      </c>
      <c r="H109" s="83">
        <v>-7166046.9900000002</v>
      </c>
      <c r="I109" s="83">
        <v>-2266040.59</v>
      </c>
      <c r="J109" s="83">
        <v>-1823775.98</v>
      </c>
      <c r="K109" s="83">
        <v>-10147188.75</v>
      </c>
      <c r="L109" s="83">
        <v>50648876.614143603</v>
      </c>
      <c r="M109" s="83">
        <v>20882309.397367999</v>
      </c>
      <c r="N109" s="83">
        <v>2225317.2461259998</v>
      </c>
      <c r="O109" s="83">
        <v>-6121195.794919</v>
      </c>
      <c r="P109" s="83">
        <v>-28416503.520913001</v>
      </c>
      <c r="Q109" s="83">
        <v>-11961933.459845999</v>
      </c>
      <c r="R109" s="83">
        <v>-4321551.12</v>
      </c>
      <c r="S109" s="83">
        <v>7970138.9400000004</v>
      </c>
      <c r="T109" s="83">
        <v>-5658965.4592080005</v>
      </c>
      <c r="U109" s="83">
        <v>-2322584.2166829999</v>
      </c>
      <c r="V109" s="83">
        <v>-1464010.6883330001</v>
      </c>
      <c r="W109" s="83">
        <v>4175545.11</v>
      </c>
      <c r="X109" s="83">
        <v>-830935.98</v>
      </c>
      <c r="Y109" s="83">
        <v>0</v>
      </c>
      <c r="Z109" s="83">
        <v>-1468203.8270950001</v>
      </c>
      <c r="AA109" s="83">
        <v>3849229.6166480002</v>
      </c>
      <c r="AB109" s="83">
        <v>-110345451.996666</v>
      </c>
      <c r="AC109" s="83">
        <v>9193690.6879246701</v>
      </c>
      <c r="AD109" s="83">
        <v>-13785236.314795</v>
      </c>
      <c r="AE109" s="83">
        <v>-2256023.7599999998</v>
      </c>
      <c r="AF109" s="83">
        <v>170671677.95666599</v>
      </c>
      <c r="AG109" s="83">
        <v>-2177772.19</v>
      </c>
      <c r="AH109" s="83">
        <v>-0.11</v>
      </c>
      <c r="AI109" s="83">
        <v>-5035581.42</v>
      </c>
      <c r="AJ109" s="83">
        <v>273401759.09170401</v>
      </c>
      <c r="AK109" s="83"/>
    </row>
    <row r="110" spans="1:37" ht="16.350000000000001" customHeight="1">
      <c r="A110" s="82" t="s">
        <v>270</v>
      </c>
      <c r="B110" s="83">
        <v>-79949137.430000007</v>
      </c>
      <c r="C110" s="83">
        <v>0</v>
      </c>
      <c r="D110" s="83">
        <v>0</v>
      </c>
      <c r="E110" s="83">
        <v>0</v>
      </c>
      <c r="F110" s="83">
        <v>0</v>
      </c>
      <c r="G110" s="83">
        <v>0</v>
      </c>
      <c r="H110" s="83">
        <v>0</v>
      </c>
      <c r="I110" s="83">
        <v>0</v>
      </c>
      <c r="J110" s="83">
        <v>0</v>
      </c>
      <c r="K110" s="83">
        <v>0</v>
      </c>
      <c r="L110" s="83">
        <v>0</v>
      </c>
      <c r="M110" s="83">
        <v>0</v>
      </c>
      <c r="N110" s="83">
        <v>0</v>
      </c>
      <c r="O110" s="83">
        <v>0</v>
      </c>
      <c r="P110" s="83">
        <v>0</v>
      </c>
      <c r="Q110" s="83">
        <v>0</v>
      </c>
      <c r="R110" s="83">
        <v>0</v>
      </c>
      <c r="S110" s="83">
        <v>0</v>
      </c>
      <c r="T110" s="83">
        <v>0</v>
      </c>
      <c r="U110" s="83">
        <v>0</v>
      </c>
      <c r="V110" s="83">
        <v>0</v>
      </c>
      <c r="W110" s="83">
        <v>0</v>
      </c>
      <c r="X110" s="83">
        <v>0</v>
      </c>
      <c r="Y110" s="83">
        <v>0</v>
      </c>
      <c r="Z110" s="83">
        <v>0</v>
      </c>
      <c r="AA110" s="83">
        <v>0</v>
      </c>
      <c r="AB110" s="83">
        <v>0</v>
      </c>
      <c r="AC110" s="83">
        <v>0</v>
      </c>
      <c r="AD110" s="83">
        <v>0</v>
      </c>
      <c r="AE110" s="83">
        <v>0</v>
      </c>
      <c r="AF110" s="83">
        <v>0</v>
      </c>
      <c r="AG110" s="83">
        <v>0</v>
      </c>
      <c r="AH110" s="83">
        <v>0</v>
      </c>
      <c r="AI110" s="83">
        <v>0</v>
      </c>
      <c r="AJ110" s="83">
        <v>0</v>
      </c>
      <c r="AK110" s="83"/>
    </row>
    <row r="111" spans="1:37" ht="16.350000000000001" customHeight="1">
      <c r="A111" s="82" t="s">
        <v>271</v>
      </c>
      <c r="B111" s="83">
        <v>-129242439.60358299</v>
      </c>
      <c r="C111" s="83">
        <v>918156.77</v>
      </c>
      <c r="D111" s="83">
        <v>0</v>
      </c>
      <c r="E111" s="83">
        <v>17109681.7319596</v>
      </c>
      <c r="F111" s="83">
        <v>-2452363.4142240002</v>
      </c>
      <c r="G111" s="83">
        <v>-98770735.519189</v>
      </c>
      <c r="H111" s="83">
        <v>-7166046.9900000002</v>
      </c>
      <c r="I111" s="83">
        <v>-2266040.59</v>
      </c>
      <c r="J111" s="83">
        <v>-1823775.98</v>
      </c>
      <c r="K111" s="83">
        <v>-10147188.75</v>
      </c>
      <c r="L111" s="83">
        <v>50648876.614143603</v>
      </c>
      <c r="M111" s="83">
        <v>20882309.397367999</v>
      </c>
      <c r="N111" s="83">
        <v>2225317.2461259998</v>
      </c>
      <c r="O111" s="83">
        <v>-6121195.794919</v>
      </c>
      <c r="P111" s="83">
        <v>-28416503.520913001</v>
      </c>
      <c r="Q111" s="83">
        <v>-11961933.459845999</v>
      </c>
      <c r="R111" s="83">
        <v>-4321551.12</v>
      </c>
      <c r="S111" s="83">
        <v>7970138.9400000004</v>
      </c>
      <c r="T111" s="83">
        <v>-5658965.4592080005</v>
      </c>
      <c r="U111" s="83">
        <v>-2322584.2166829999</v>
      </c>
      <c r="V111" s="83">
        <v>-1464010.6883330001</v>
      </c>
      <c r="W111" s="83">
        <v>4175545.11</v>
      </c>
      <c r="X111" s="83">
        <v>-830935.98</v>
      </c>
      <c r="Y111" s="83">
        <v>0</v>
      </c>
      <c r="Z111" s="83">
        <v>-1468203.8270950001</v>
      </c>
      <c r="AA111" s="83">
        <v>3849229.6166480002</v>
      </c>
      <c r="AB111" s="83">
        <v>-110345451.996666</v>
      </c>
      <c r="AC111" s="83">
        <v>9193690.6879246701</v>
      </c>
      <c r="AD111" s="83">
        <v>-13785236.314795</v>
      </c>
      <c r="AE111" s="83">
        <v>-2256023.7599999998</v>
      </c>
      <c r="AF111" s="83">
        <v>170671677.95666599</v>
      </c>
      <c r="AG111" s="83">
        <v>-2177772.19</v>
      </c>
      <c r="AH111" s="83">
        <v>-0.11</v>
      </c>
      <c r="AI111" s="83">
        <v>-5035581.42</v>
      </c>
      <c r="AJ111" s="83">
        <v>273401759.09170401</v>
      </c>
      <c r="AK111" s="83"/>
    </row>
    <row r="112" spans="1:37" ht="16.350000000000001" customHeight="1">
      <c r="A112" s="82" t="s">
        <v>272</v>
      </c>
      <c r="B112" s="83">
        <v>0</v>
      </c>
      <c r="C112" s="83">
        <v>0</v>
      </c>
      <c r="D112" s="83">
        <v>0</v>
      </c>
      <c r="E112" s="83">
        <v>0</v>
      </c>
      <c r="F112" s="83">
        <v>0</v>
      </c>
      <c r="G112" s="83">
        <v>0</v>
      </c>
      <c r="H112" s="83">
        <v>0</v>
      </c>
      <c r="I112" s="83">
        <v>0</v>
      </c>
      <c r="J112" s="83">
        <v>0</v>
      </c>
      <c r="K112" s="83">
        <v>0</v>
      </c>
      <c r="L112" s="83">
        <v>0</v>
      </c>
      <c r="M112" s="83">
        <v>0</v>
      </c>
      <c r="N112" s="83">
        <v>0</v>
      </c>
      <c r="O112" s="83">
        <v>0</v>
      </c>
      <c r="P112" s="83">
        <v>0</v>
      </c>
      <c r="Q112" s="83">
        <v>0</v>
      </c>
      <c r="R112" s="83">
        <v>0</v>
      </c>
      <c r="S112" s="83">
        <v>0</v>
      </c>
      <c r="T112" s="83">
        <v>0</v>
      </c>
      <c r="U112" s="83">
        <v>0</v>
      </c>
      <c r="V112" s="83">
        <v>0</v>
      </c>
      <c r="W112" s="83">
        <v>0</v>
      </c>
      <c r="X112" s="83">
        <v>0</v>
      </c>
      <c r="Y112" s="83">
        <v>0</v>
      </c>
      <c r="Z112" s="83">
        <v>0</v>
      </c>
      <c r="AA112" s="83">
        <v>0</v>
      </c>
      <c r="AB112" s="83">
        <v>0</v>
      </c>
      <c r="AC112" s="83">
        <v>0</v>
      </c>
      <c r="AD112" s="83">
        <v>0</v>
      </c>
      <c r="AE112" s="83">
        <v>0</v>
      </c>
      <c r="AF112" s="83">
        <v>0</v>
      </c>
      <c r="AG112" s="83">
        <v>0</v>
      </c>
      <c r="AH112" s="83">
        <v>0</v>
      </c>
      <c r="AI112" s="83">
        <v>0</v>
      </c>
      <c r="AJ112" s="83">
        <v>0</v>
      </c>
      <c r="AK112" s="83"/>
    </row>
    <row r="113" spans="1:37" ht="16.350000000000001" customHeight="1">
      <c r="A113" s="82" t="s">
        <v>273</v>
      </c>
      <c r="B113" s="83">
        <v>-129242439.60358299</v>
      </c>
      <c r="C113" s="83">
        <v>918156.77</v>
      </c>
      <c r="D113" s="83">
        <v>0</v>
      </c>
      <c r="E113" s="83">
        <v>17109681.7319596</v>
      </c>
      <c r="F113" s="83">
        <v>-2452363.4142240002</v>
      </c>
      <c r="G113" s="83">
        <v>-98770735.519189</v>
      </c>
      <c r="H113" s="83">
        <v>-7166046.9900000002</v>
      </c>
      <c r="I113" s="83">
        <v>-2266040.59</v>
      </c>
      <c r="J113" s="83">
        <v>-1823775.98</v>
      </c>
      <c r="K113" s="83">
        <v>-10147188.75</v>
      </c>
      <c r="L113" s="83">
        <v>50648876.614143603</v>
      </c>
      <c r="M113" s="83">
        <v>20882309.397367999</v>
      </c>
      <c r="N113" s="83">
        <v>2225317.2461259998</v>
      </c>
      <c r="O113" s="83">
        <v>-6121195.794919</v>
      </c>
      <c r="P113" s="83">
        <v>-28416503.520913001</v>
      </c>
      <c r="Q113" s="83">
        <v>-11961933.459845999</v>
      </c>
      <c r="R113" s="83">
        <v>-4321551.12</v>
      </c>
      <c r="S113" s="83">
        <v>7970138.9400000004</v>
      </c>
      <c r="T113" s="83">
        <v>-5658965.4592080005</v>
      </c>
      <c r="U113" s="83">
        <v>-2322584.2166829999</v>
      </c>
      <c r="V113" s="83">
        <v>-1464010.6883330001</v>
      </c>
      <c r="W113" s="83">
        <v>4175545.11</v>
      </c>
      <c r="X113" s="83">
        <v>-830935.98</v>
      </c>
      <c r="Y113" s="83">
        <v>0</v>
      </c>
      <c r="Z113" s="83">
        <v>-1468203.8270950001</v>
      </c>
      <c r="AA113" s="83">
        <v>3849229.6166480002</v>
      </c>
      <c r="AB113" s="83">
        <v>-110345451.996666</v>
      </c>
      <c r="AC113" s="83">
        <v>9193690.6879246701</v>
      </c>
      <c r="AD113" s="83">
        <v>-13785236.314795</v>
      </c>
      <c r="AE113" s="83">
        <v>-2256023.7599999998</v>
      </c>
      <c r="AF113" s="83">
        <v>170671677.95666599</v>
      </c>
      <c r="AG113" s="83">
        <v>-2177772.19</v>
      </c>
      <c r="AH113" s="83">
        <v>-0.11</v>
      </c>
      <c r="AI113" s="83">
        <v>-5035581.42</v>
      </c>
      <c r="AJ113" s="83">
        <v>273401759.09170401</v>
      </c>
      <c r="AK113" s="83"/>
    </row>
    <row r="114" spans="1:37" ht="16.350000000000001" customHeight="1">
      <c r="A114" s="82" t="s">
        <v>274</v>
      </c>
      <c r="B114" s="83">
        <v>0</v>
      </c>
      <c r="C114" s="83">
        <v>0</v>
      </c>
      <c r="D114" s="83">
        <v>0</v>
      </c>
      <c r="E114" s="83">
        <v>72767642.700000003</v>
      </c>
      <c r="F114" s="83">
        <v>0</v>
      </c>
      <c r="G114" s="83">
        <v>17880350.699999999</v>
      </c>
      <c r="H114" s="83">
        <v>0</v>
      </c>
      <c r="I114" s="83">
        <v>0</v>
      </c>
      <c r="J114" s="83">
        <v>0</v>
      </c>
      <c r="K114" s="83">
        <v>0</v>
      </c>
      <c r="L114" s="83">
        <v>19167133.960000001</v>
      </c>
      <c r="M114" s="83">
        <v>9672727.5099999998</v>
      </c>
      <c r="N114" s="83">
        <v>27340920.66</v>
      </c>
      <c r="O114" s="83">
        <v>5431758.2199999997</v>
      </c>
      <c r="P114" s="83">
        <v>8639424.5399999991</v>
      </c>
      <c r="Q114" s="83">
        <v>2515677.81</v>
      </c>
      <c r="R114" s="83">
        <v>0</v>
      </c>
      <c r="S114" s="83">
        <v>0</v>
      </c>
      <c r="T114" s="83">
        <v>0</v>
      </c>
      <c r="U114" s="83">
        <v>0</v>
      </c>
      <c r="V114" s="83">
        <v>0</v>
      </c>
      <c r="W114" s="83">
        <v>0</v>
      </c>
      <c r="X114" s="83">
        <v>0</v>
      </c>
      <c r="Y114" s="83">
        <v>0</v>
      </c>
      <c r="Z114" s="83">
        <v>1244428.6200000001</v>
      </c>
      <c r="AA114" s="83">
        <v>25012.06</v>
      </c>
      <c r="AB114" s="83">
        <v>13711868.869999999</v>
      </c>
      <c r="AC114" s="83">
        <v>2899041.15</v>
      </c>
      <c r="AD114" s="83">
        <v>0</v>
      </c>
      <c r="AE114" s="83">
        <v>0</v>
      </c>
      <c r="AF114" s="83">
        <v>139040115.34</v>
      </c>
      <c r="AG114" s="83">
        <v>0</v>
      </c>
      <c r="AH114" s="83">
        <v>0</v>
      </c>
      <c r="AI114" s="83">
        <v>0</v>
      </c>
      <c r="AJ114" s="83">
        <v>139040115.34</v>
      </c>
      <c r="AK114" s="83"/>
    </row>
    <row r="115" spans="1:37" ht="16.350000000000001" customHeight="1">
      <c r="A115" s="82" t="s">
        <v>275</v>
      </c>
      <c r="B115" s="83">
        <v>-129242439.60358299</v>
      </c>
      <c r="C115" s="83">
        <v>918156.77</v>
      </c>
      <c r="D115" s="83">
        <v>0</v>
      </c>
      <c r="E115" s="83">
        <v>-55657960.968040302</v>
      </c>
      <c r="F115" s="83">
        <v>-2452363.4142240002</v>
      </c>
      <c r="G115" s="83">
        <v>-116651086.219189</v>
      </c>
      <c r="H115" s="83">
        <v>-7166046.9900000002</v>
      </c>
      <c r="I115" s="83">
        <v>-2266040.59</v>
      </c>
      <c r="J115" s="83">
        <v>-1823775.98</v>
      </c>
      <c r="K115" s="83">
        <v>-10147188.75</v>
      </c>
      <c r="L115" s="83">
        <v>31481742.654143602</v>
      </c>
      <c r="M115" s="83">
        <v>11209581.887367999</v>
      </c>
      <c r="N115" s="83">
        <v>-25115603.413874</v>
      </c>
      <c r="O115" s="83">
        <v>-11552954.014919</v>
      </c>
      <c r="P115" s="83">
        <v>-37055928.060912997</v>
      </c>
      <c r="Q115" s="83">
        <v>-14477611.269846</v>
      </c>
      <c r="R115" s="83">
        <v>-4321551.12</v>
      </c>
      <c r="S115" s="83">
        <v>7970138.9400000004</v>
      </c>
      <c r="T115" s="83">
        <v>-5658965.4592080005</v>
      </c>
      <c r="U115" s="83">
        <v>-2322584.2166829999</v>
      </c>
      <c r="V115" s="83">
        <v>-1464010.6883330001</v>
      </c>
      <c r="W115" s="83">
        <v>4175545.11</v>
      </c>
      <c r="X115" s="83">
        <v>-830935.98</v>
      </c>
      <c r="Y115" s="83">
        <v>0</v>
      </c>
      <c r="Z115" s="83">
        <v>-2712632.4470950002</v>
      </c>
      <c r="AA115" s="83">
        <v>3824217.5566480001</v>
      </c>
      <c r="AB115" s="83">
        <v>-124057320.866666</v>
      </c>
      <c r="AC115" s="83">
        <v>6294649.5379246697</v>
      </c>
      <c r="AD115" s="83">
        <v>-13785236.314795</v>
      </c>
      <c r="AE115" s="83">
        <v>-2256023.7599999998</v>
      </c>
      <c r="AF115" s="83">
        <v>31631562.616666701</v>
      </c>
      <c r="AG115" s="83">
        <v>-2177772.19</v>
      </c>
      <c r="AH115" s="83">
        <v>-0.11</v>
      </c>
      <c r="AI115" s="83">
        <v>-5035581.42</v>
      </c>
      <c r="AJ115" s="83">
        <v>134361643.75170401</v>
      </c>
      <c r="AK115" s="83"/>
    </row>
    <row r="116" spans="1:37" ht="16.350000000000001" customHeight="1">
      <c r="A116" s="82" t="s">
        <v>276</v>
      </c>
      <c r="B116" s="83">
        <v>0</v>
      </c>
      <c r="C116" s="83">
        <v>0</v>
      </c>
      <c r="D116" s="83">
        <v>0</v>
      </c>
      <c r="E116" s="83">
        <v>0</v>
      </c>
      <c r="F116" s="83">
        <v>0</v>
      </c>
      <c r="G116" s="83">
        <v>0</v>
      </c>
      <c r="H116" s="83">
        <v>0</v>
      </c>
      <c r="I116" s="83">
        <v>0</v>
      </c>
      <c r="J116" s="83">
        <v>0</v>
      </c>
      <c r="K116" s="83">
        <v>0</v>
      </c>
      <c r="L116" s="83">
        <v>0</v>
      </c>
      <c r="M116" s="83">
        <v>0</v>
      </c>
      <c r="N116" s="83">
        <v>0</v>
      </c>
      <c r="O116" s="83">
        <v>0</v>
      </c>
      <c r="P116" s="83">
        <v>0</v>
      </c>
      <c r="Q116" s="83">
        <v>0</v>
      </c>
      <c r="R116" s="83">
        <v>0</v>
      </c>
      <c r="S116" s="83">
        <v>0</v>
      </c>
      <c r="T116" s="83">
        <v>0</v>
      </c>
      <c r="U116" s="83">
        <v>0</v>
      </c>
      <c r="V116" s="83">
        <v>0</v>
      </c>
      <c r="W116" s="83">
        <v>0</v>
      </c>
      <c r="X116" s="83">
        <v>0</v>
      </c>
      <c r="Y116" s="83">
        <v>0</v>
      </c>
      <c r="Z116" s="83">
        <v>0</v>
      </c>
      <c r="AA116" s="83">
        <v>0</v>
      </c>
      <c r="AB116" s="83">
        <v>0</v>
      </c>
      <c r="AC116" s="83">
        <v>0</v>
      </c>
      <c r="AD116" s="83">
        <v>0</v>
      </c>
      <c r="AE116" s="83">
        <v>0</v>
      </c>
      <c r="AF116" s="83">
        <v>0</v>
      </c>
      <c r="AG116" s="83">
        <v>0</v>
      </c>
      <c r="AH116" s="83">
        <v>0</v>
      </c>
      <c r="AI116" s="83">
        <v>0</v>
      </c>
      <c r="AJ116" s="83">
        <v>0</v>
      </c>
      <c r="AK116" s="83"/>
    </row>
    <row r="117" spans="1:37" ht="16.350000000000001" customHeight="1">
      <c r="A117" s="82" t="s">
        <v>277</v>
      </c>
      <c r="B117" s="83">
        <v>0</v>
      </c>
      <c r="C117" s="83">
        <v>0</v>
      </c>
      <c r="D117" s="83">
        <v>0</v>
      </c>
      <c r="E117" s="83">
        <v>0</v>
      </c>
      <c r="F117" s="83">
        <v>0</v>
      </c>
      <c r="G117" s="83">
        <v>0</v>
      </c>
      <c r="H117" s="83">
        <v>0</v>
      </c>
      <c r="I117" s="83">
        <v>0</v>
      </c>
      <c r="J117" s="83">
        <v>0</v>
      </c>
      <c r="K117" s="83">
        <v>0</v>
      </c>
      <c r="L117" s="83">
        <v>0</v>
      </c>
      <c r="M117" s="83">
        <v>0</v>
      </c>
      <c r="N117" s="83">
        <v>0</v>
      </c>
      <c r="O117" s="83">
        <v>0</v>
      </c>
      <c r="P117" s="83">
        <v>0</v>
      </c>
      <c r="Q117" s="83">
        <v>0</v>
      </c>
      <c r="R117" s="83">
        <v>0</v>
      </c>
      <c r="S117" s="83">
        <v>0</v>
      </c>
      <c r="T117" s="83">
        <v>0</v>
      </c>
      <c r="U117" s="83">
        <v>0</v>
      </c>
      <c r="V117" s="83">
        <v>0</v>
      </c>
      <c r="W117" s="83">
        <v>0</v>
      </c>
      <c r="X117" s="83">
        <v>0</v>
      </c>
      <c r="Y117" s="83">
        <v>0</v>
      </c>
      <c r="Z117" s="83">
        <v>0</v>
      </c>
      <c r="AA117" s="83">
        <v>0</v>
      </c>
      <c r="AB117" s="83">
        <v>0</v>
      </c>
      <c r="AC117" s="83">
        <v>0</v>
      </c>
      <c r="AD117" s="83">
        <v>0</v>
      </c>
      <c r="AE117" s="83">
        <v>0</v>
      </c>
      <c r="AF117" s="83">
        <v>0</v>
      </c>
      <c r="AG117" s="83">
        <v>0</v>
      </c>
      <c r="AH117" s="83">
        <v>0</v>
      </c>
      <c r="AI117" s="83">
        <v>0</v>
      </c>
      <c r="AJ117" s="83">
        <v>0</v>
      </c>
      <c r="AK117" s="83"/>
    </row>
    <row r="118" spans="1:37" ht="16.350000000000001" customHeight="1">
      <c r="A118" s="82" t="s">
        <v>278</v>
      </c>
      <c r="B118" s="83">
        <v>0</v>
      </c>
      <c r="C118" s="83">
        <v>0</v>
      </c>
      <c r="D118" s="83">
        <v>0</v>
      </c>
      <c r="E118" s="83">
        <v>0</v>
      </c>
      <c r="F118" s="83">
        <v>0</v>
      </c>
      <c r="G118" s="83">
        <v>0</v>
      </c>
      <c r="H118" s="83">
        <v>0</v>
      </c>
      <c r="I118" s="83">
        <v>0</v>
      </c>
      <c r="J118" s="83">
        <v>0</v>
      </c>
      <c r="K118" s="83">
        <v>0</v>
      </c>
      <c r="L118" s="83">
        <v>0</v>
      </c>
      <c r="M118" s="83">
        <v>0</v>
      </c>
      <c r="N118" s="83">
        <v>0</v>
      </c>
      <c r="O118" s="83">
        <v>0</v>
      </c>
      <c r="P118" s="83">
        <v>0</v>
      </c>
      <c r="Q118" s="83">
        <v>0</v>
      </c>
      <c r="R118" s="83">
        <v>0</v>
      </c>
      <c r="S118" s="83">
        <v>0</v>
      </c>
      <c r="T118" s="83">
        <v>0</v>
      </c>
      <c r="U118" s="83">
        <v>0</v>
      </c>
      <c r="V118" s="83">
        <v>0</v>
      </c>
      <c r="W118" s="83">
        <v>0</v>
      </c>
      <c r="X118" s="83">
        <v>0</v>
      </c>
      <c r="Y118" s="83">
        <v>0</v>
      </c>
      <c r="Z118" s="83">
        <v>0</v>
      </c>
      <c r="AA118" s="83">
        <v>0</v>
      </c>
      <c r="AB118" s="83">
        <v>0</v>
      </c>
      <c r="AC118" s="83">
        <v>0</v>
      </c>
      <c r="AD118" s="83">
        <v>0</v>
      </c>
      <c r="AE118" s="83">
        <v>0</v>
      </c>
      <c r="AF118" s="83">
        <v>0</v>
      </c>
      <c r="AG118" s="83">
        <v>0</v>
      </c>
      <c r="AH118" s="83">
        <v>0</v>
      </c>
      <c r="AI118" s="83">
        <v>0</v>
      </c>
      <c r="AJ118" s="83">
        <v>0</v>
      </c>
      <c r="AK118" s="83"/>
    </row>
    <row r="119" spans="1:37" ht="16.350000000000001" customHeight="1">
      <c r="A119" s="82" t="s">
        <v>279</v>
      </c>
      <c r="B119" s="83">
        <v>0</v>
      </c>
      <c r="C119" s="83">
        <v>0</v>
      </c>
      <c r="D119" s="83">
        <v>0</v>
      </c>
      <c r="E119" s="83">
        <v>0</v>
      </c>
      <c r="F119" s="83">
        <v>0</v>
      </c>
      <c r="G119" s="83">
        <v>0</v>
      </c>
      <c r="H119" s="83">
        <v>0</v>
      </c>
      <c r="I119" s="83">
        <v>0</v>
      </c>
      <c r="J119" s="83">
        <v>0</v>
      </c>
      <c r="K119" s="83">
        <v>0</v>
      </c>
      <c r="L119" s="83">
        <v>0</v>
      </c>
      <c r="M119" s="83">
        <v>0</v>
      </c>
      <c r="N119" s="83">
        <v>0</v>
      </c>
      <c r="O119" s="83">
        <v>0</v>
      </c>
      <c r="P119" s="83">
        <v>0</v>
      </c>
      <c r="Q119" s="83">
        <v>0</v>
      </c>
      <c r="R119" s="83">
        <v>0</v>
      </c>
      <c r="S119" s="83">
        <v>0</v>
      </c>
      <c r="T119" s="83">
        <v>0</v>
      </c>
      <c r="U119" s="83">
        <v>0</v>
      </c>
      <c r="V119" s="83">
        <v>0</v>
      </c>
      <c r="W119" s="83">
        <v>0</v>
      </c>
      <c r="X119" s="83">
        <v>0</v>
      </c>
      <c r="Y119" s="83">
        <v>0</v>
      </c>
      <c r="Z119" s="83">
        <v>0</v>
      </c>
      <c r="AA119" s="83">
        <v>0</v>
      </c>
      <c r="AB119" s="83">
        <v>0</v>
      </c>
      <c r="AC119" s="83">
        <v>0</v>
      </c>
      <c r="AD119" s="83">
        <v>0</v>
      </c>
      <c r="AE119" s="83">
        <v>0</v>
      </c>
      <c r="AF119" s="83">
        <v>0</v>
      </c>
      <c r="AG119" s="83">
        <v>0</v>
      </c>
      <c r="AH119" s="83">
        <v>0</v>
      </c>
      <c r="AI119" s="83">
        <v>0</v>
      </c>
      <c r="AJ119" s="83">
        <v>0</v>
      </c>
      <c r="AK119" s="83"/>
    </row>
    <row r="120" spans="1:37" ht="16.350000000000001" customHeight="1">
      <c r="A120" s="82" t="s">
        <v>280</v>
      </c>
      <c r="B120" s="83">
        <v>0</v>
      </c>
      <c r="C120" s="83">
        <v>0</v>
      </c>
      <c r="D120" s="83">
        <v>0</v>
      </c>
      <c r="E120" s="83">
        <v>0</v>
      </c>
      <c r="F120" s="83">
        <v>0</v>
      </c>
      <c r="G120" s="83">
        <v>0</v>
      </c>
      <c r="H120" s="83">
        <v>0</v>
      </c>
      <c r="I120" s="83">
        <v>0</v>
      </c>
      <c r="J120" s="83">
        <v>0</v>
      </c>
      <c r="K120" s="83">
        <v>0</v>
      </c>
      <c r="L120" s="83">
        <v>0</v>
      </c>
      <c r="M120" s="83">
        <v>0</v>
      </c>
      <c r="N120" s="83">
        <v>0</v>
      </c>
      <c r="O120" s="83">
        <v>0</v>
      </c>
      <c r="P120" s="83">
        <v>0</v>
      </c>
      <c r="Q120" s="83">
        <v>0</v>
      </c>
      <c r="R120" s="83">
        <v>0</v>
      </c>
      <c r="S120" s="83">
        <v>0</v>
      </c>
      <c r="T120" s="83">
        <v>0</v>
      </c>
      <c r="U120" s="83">
        <v>0</v>
      </c>
      <c r="V120" s="83">
        <v>0</v>
      </c>
      <c r="W120" s="83">
        <v>0</v>
      </c>
      <c r="X120" s="83">
        <v>0</v>
      </c>
      <c r="Y120" s="83">
        <v>0</v>
      </c>
      <c r="Z120" s="83">
        <v>0</v>
      </c>
      <c r="AA120" s="83">
        <v>0</v>
      </c>
      <c r="AB120" s="83">
        <v>0</v>
      </c>
      <c r="AC120" s="83">
        <v>0</v>
      </c>
      <c r="AD120" s="83">
        <v>0</v>
      </c>
      <c r="AE120" s="83">
        <v>0</v>
      </c>
      <c r="AF120" s="83">
        <v>0</v>
      </c>
      <c r="AG120" s="83">
        <v>0</v>
      </c>
      <c r="AH120" s="83">
        <v>0</v>
      </c>
      <c r="AI120" s="83">
        <v>0</v>
      </c>
      <c r="AJ120" s="83">
        <v>0</v>
      </c>
      <c r="AK120" s="83"/>
    </row>
    <row r="121" spans="1:37" ht="16.350000000000001" customHeight="1">
      <c r="A121" s="82" t="s">
        <v>281</v>
      </c>
      <c r="B121" s="83">
        <v>0</v>
      </c>
      <c r="C121" s="83">
        <v>0</v>
      </c>
      <c r="D121" s="83">
        <v>0</v>
      </c>
      <c r="E121" s="83">
        <v>0</v>
      </c>
      <c r="F121" s="83">
        <v>0</v>
      </c>
      <c r="G121" s="83">
        <v>0</v>
      </c>
      <c r="H121" s="83">
        <v>0</v>
      </c>
      <c r="I121" s="83">
        <v>0</v>
      </c>
      <c r="J121" s="83">
        <v>0</v>
      </c>
      <c r="K121" s="83">
        <v>0</v>
      </c>
      <c r="L121" s="83">
        <v>0</v>
      </c>
      <c r="M121" s="83">
        <v>0</v>
      </c>
      <c r="N121" s="83">
        <v>0</v>
      </c>
      <c r="O121" s="83">
        <v>0</v>
      </c>
      <c r="P121" s="83">
        <v>0</v>
      </c>
      <c r="Q121" s="83">
        <v>0</v>
      </c>
      <c r="R121" s="83">
        <v>0</v>
      </c>
      <c r="S121" s="83">
        <v>0</v>
      </c>
      <c r="T121" s="83">
        <v>0</v>
      </c>
      <c r="U121" s="83">
        <v>0</v>
      </c>
      <c r="V121" s="83">
        <v>0</v>
      </c>
      <c r="W121" s="83">
        <v>0</v>
      </c>
      <c r="X121" s="83">
        <v>0</v>
      </c>
      <c r="Y121" s="83">
        <v>0</v>
      </c>
      <c r="Z121" s="83">
        <v>0</v>
      </c>
      <c r="AA121" s="83">
        <v>0</v>
      </c>
      <c r="AB121" s="83">
        <v>0</v>
      </c>
      <c r="AC121" s="83">
        <v>0</v>
      </c>
      <c r="AD121" s="83">
        <v>0</v>
      </c>
      <c r="AE121" s="83">
        <v>0</v>
      </c>
      <c r="AF121" s="83">
        <v>0</v>
      </c>
      <c r="AG121" s="83">
        <v>0</v>
      </c>
      <c r="AH121" s="83">
        <v>0</v>
      </c>
      <c r="AI121" s="83">
        <v>0</v>
      </c>
      <c r="AJ121" s="83">
        <v>0</v>
      </c>
      <c r="AK121" s="83"/>
    </row>
    <row r="122" spans="1:37" ht="16.350000000000001" customHeight="1">
      <c r="A122" s="82" t="s">
        <v>282</v>
      </c>
      <c r="B122" s="83">
        <v>0</v>
      </c>
      <c r="C122" s="83">
        <v>0</v>
      </c>
      <c r="D122" s="83">
        <v>0</v>
      </c>
      <c r="E122" s="83">
        <v>0</v>
      </c>
      <c r="F122" s="83">
        <v>0</v>
      </c>
      <c r="G122" s="83">
        <v>0</v>
      </c>
      <c r="H122" s="83">
        <v>0</v>
      </c>
      <c r="I122" s="83">
        <v>0</v>
      </c>
      <c r="J122" s="83">
        <v>0</v>
      </c>
      <c r="K122" s="83">
        <v>0</v>
      </c>
      <c r="L122" s="83">
        <v>0</v>
      </c>
      <c r="M122" s="83">
        <v>0</v>
      </c>
      <c r="N122" s="83">
        <v>0</v>
      </c>
      <c r="O122" s="83">
        <v>0</v>
      </c>
      <c r="P122" s="83">
        <v>0</v>
      </c>
      <c r="Q122" s="83">
        <v>0</v>
      </c>
      <c r="R122" s="83">
        <v>0</v>
      </c>
      <c r="S122" s="83">
        <v>0</v>
      </c>
      <c r="T122" s="83">
        <v>0</v>
      </c>
      <c r="U122" s="83">
        <v>0</v>
      </c>
      <c r="V122" s="83">
        <v>0</v>
      </c>
      <c r="W122" s="83">
        <v>0</v>
      </c>
      <c r="X122" s="83">
        <v>0</v>
      </c>
      <c r="Y122" s="83">
        <v>0</v>
      </c>
      <c r="Z122" s="83">
        <v>0</v>
      </c>
      <c r="AA122" s="83">
        <v>0</v>
      </c>
      <c r="AB122" s="83">
        <v>0</v>
      </c>
      <c r="AC122" s="83">
        <v>0</v>
      </c>
      <c r="AD122" s="83">
        <v>0</v>
      </c>
      <c r="AE122" s="83">
        <v>0</v>
      </c>
      <c r="AF122" s="83">
        <v>0</v>
      </c>
      <c r="AG122" s="83">
        <v>0</v>
      </c>
      <c r="AH122" s="83">
        <v>0</v>
      </c>
      <c r="AI122" s="83">
        <v>0</v>
      </c>
      <c r="AJ122" s="83">
        <v>0</v>
      </c>
      <c r="AK122" s="83"/>
    </row>
    <row r="123" spans="1:37" ht="16.350000000000001" customHeight="1">
      <c r="A123" s="82" t="s">
        <v>283</v>
      </c>
      <c r="B123" s="83">
        <v>0</v>
      </c>
      <c r="C123" s="83">
        <v>0</v>
      </c>
      <c r="D123" s="83">
        <v>0</v>
      </c>
      <c r="E123" s="83">
        <v>0</v>
      </c>
      <c r="F123" s="83">
        <v>0</v>
      </c>
      <c r="G123" s="83">
        <v>0</v>
      </c>
      <c r="H123" s="83">
        <v>0</v>
      </c>
      <c r="I123" s="83">
        <v>0</v>
      </c>
      <c r="J123" s="83">
        <v>0</v>
      </c>
      <c r="K123" s="83">
        <v>0</v>
      </c>
      <c r="L123" s="83">
        <v>0</v>
      </c>
      <c r="M123" s="83">
        <v>0</v>
      </c>
      <c r="N123" s="83">
        <v>0</v>
      </c>
      <c r="O123" s="83">
        <v>0</v>
      </c>
      <c r="P123" s="83">
        <v>0</v>
      </c>
      <c r="Q123" s="83">
        <v>0</v>
      </c>
      <c r="R123" s="83">
        <v>0</v>
      </c>
      <c r="S123" s="83">
        <v>0</v>
      </c>
      <c r="T123" s="83">
        <v>0</v>
      </c>
      <c r="U123" s="83">
        <v>0</v>
      </c>
      <c r="V123" s="83">
        <v>0</v>
      </c>
      <c r="W123" s="83">
        <v>0</v>
      </c>
      <c r="X123" s="83">
        <v>0</v>
      </c>
      <c r="Y123" s="83">
        <v>0</v>
      </c>
      <c r="Z123" s="83">
        <v>0</v>
      </c>
      <c r="AA123" s="83">
        <v>0</v>
      </c>
      <c r="AB123" s="83">
        <v>0</v>
      </c>
      <c r="AC123" s="83">
        <v>0</v>
      </c>
      <c r="AD123" s="83">
        <v>0</v>
      </c>
      <c r="AE123" s="83">
        <v>0</v>
      </c>
      <c r="AF123" s="83">
        <v>0</v>
      </c>
      <c r="AG123" s="83">
        <v>0</v>
      </c>
      <c r="AH123" s="83">
        <v>0</v>
      </c>
      <c r="AI123" s="83">
        <v>0</v>
      </c>
      <c r="AJ123" s="83">
        <v>0</v>
      </c>
      <c r="AK123" s="83"/>
    </row>
    <row r="124" spans="1:37" ht="16.350000000000001" customHeight="1">
      <c r="A124" s="82" t="s">
        <v>284</v>
      </c>
      <c r="B124" s="83">
        <v>0</v>
      </c>
      <c r="C124" s="83">
        <v>0</v>
      </c>
      <c r="D124" s="83">
        <v>0</v>
      </c>
      <c r="E124" s="83">
        <v>0</v>
      </c>
      <c r="F124" s="83">
        <v>0</v>
      </c>
      <c r="G124" s="83">
        <v>0</v>
      </c>
      <c r="H124" s="83">
        <v>0</v>
      </c>
      <c r="I124" s="83">
        <v>0</v>
      </c>
      <c r="J124" s="83">
        <v>0</v>
      </c>
      <c r="K124" s="83">
        <v>0</v>
      </c>
      <c r="L124" s="83">
        <v>0</v>
      </c>
      <c r="M124" s="83">
        <v>0</v>
      </c>
      <c r="N124" s="83">
        <v>0</v>
      </c>
      <c r="O124" s="83">
        <v>0</v>
      </c>
      <c r="P124" s="83">
        <v>0</v>
      </c>
      <c r="Q124" s="83">
        <v>0</v>
      </c>
      <c r="R124" s="83">
        <v>0</v>
      </c>
      <c r="S124" s="83">
        <v>0</v>
      </c>
      <c r="T124" s="83">
        <v>0</v>
      </c>
      <c r="U124" s="83">
        <v>0</v>
      </c>
      <c r="V124" s="83">
        <v>0</v>
      </c>
      <c r="W124" s="83">
        <v>0</v>
      </c>
      <c r="X124" s="83">
        <v>0</v>
      </c>
      <c r="Y124" s="83">
        <v>0</v>
      </c>
      <c r="Z124" s="83">
        <v>0</v>
      </c>
      <c r="AA124" s="83">
        <v>0</v>
      </c>
      <c r="AB124" s="83">
        <v>0</v>
      </c>
      <c r="AC124" s="83">
        <v>0</v>
      </c>
      <c r="AD124" s="83">
        <v>0</v>
      </c>
      <c r="AE124" s="83">
        <v>0</v>
      </c>
      <c r="AF124" s="83">
        <v>0</v>
      </c>
      <c r="AG124" s="83">
        <v>0</v>
      </c>
      <c r="AH124" s="83">
        <v>0</v>
      </c>
      <c r="AI124" s="83">
        <v>0</v>
      </c>
      <c r="AJ124" s="83">
        <v>0</v>
      </c>
      <c r="AK124" s="83"/>
    </row>
    <row r="125" spans="1:37" ht="16.350000000000001" customHeight="1">
      <c r="A125" s="82" t="s">
        <v>285</v>
      </c>
      <c r="B125" s="83">
        <v>0</v>
      </c>
      <c r="C125" s="83">
        <v>0</v>
      </c>
      <c r="D125" s="83">
        <v>0</v>
      </c>
      <c r="E125" s="83">
        <v>0</v>
      </c>
      <c r="F125" s="83">
        <v>0</v>
      </c>
      <c r="G125" s="83">
        <v>0</v>
      </c>
      <c r="H125" s="83">
        <v>0</v>
      </c>
      <c r="I125" s="83">
        <v>0</v>
      </c>
      <c r="J125" s="83">
        <v>0</v>
      </c>
      <c r="K125" s="83">
        <v>0</v>
      </c>
      <c r="L125" s="83">
        <v>0</v>
      </c>
      <c r="M125" s="83">
        <v>0</v>
      </c>
      <c r="N125" s="83">
        <v>0</v>
      </c>
      <c r="O125" s="83">
        <v>0</v>
      </c>
      <c r="P125" s="83">
        <v>0</v>
      </c>
      <c r="Q125" s="83">
        <v>0</v>
      </c>
      <c r="R125" s="83">
        <v>0</v>
      </c>
      <c r="S125" s="83">
        <v>0</v>
      </c>
      <c r="T125" s="83">
        <v>0</v>
      </c>
      <c r="U125" s="83">
        <v>0</v>
      </c>
      <c r="V125" s="83">
        <v>0</v>
      </c>
      <c r="W125" s="83">
        <v>0</v>
      </c>
      <c r="X125" s="83">
        <v>0</v>
      </c>
      <c r="Y125" s="83">
        <v>0</v>
      </c>
      <c r="Z125" s="83">
        <v>0</v>
      </c>
      <c r="AA125" s="83">
        <v>0</v>
      </c>
      <c r="AB125" s="83">
        <v>0</v>
      </c>
      <c r="AC125" s="83">
        <v>0</v>
      </c>
      <c r="AD125" s="83">
        <v>0</v>
      </c>
      <c r="AE125" s="83">
        <v>0</v>
      </c>
      <c r="AF125" s="83">
        <v>0</v>
      </c>
      <c r="AG125" s="83">
        <v>0</v>
      </c>
      <c r="AH125" s="83">
        <v>0</v>
      </c>
      <c r="AI125" s="83">
        <v>0</v>
      </c>
      <c r="AJ125" s="83">
        <v>0</v>
      </c>
      <c r="AK125" s="83"/>
    </row>
    <row r="126" spans="1:37" ht="16.350000000000001" customHeight="1">
      <c r="A126" s="82" t="s">
        <v>286</v>
      </c>
      <c r="B126" s="83">
        <v>0</v>
      </c>
      <c r="C126" s="83">
        <v>0</v>
      </c>
      <c r="D126" s="83">
        <v>0</v>
      </c>
      <c r="E126" s="83">
        <v>0</v>
      </c>
      <c r="F126" s="83">
        <v>0</v>
      </c>
      <c r="G126" s="83">
        <v>0</v>
      </c>
      <c r="H126" s="83">
        <v>0</v>
      </c>
      <c r="I126" s="83">
        <v>0</v>
      </c>
      <c r="J126" s="83">
        <v>0</v>
      </c>
      <c r="K126" s="83">
        <v>0</v>
      </c>
      <c r="L126" s="83">
        <v>0</v>
      </c>
      <c r="M126" s="83">
        <v>0</v>
      </c>
      <c r="N126" s="83">
        <v>0</v>
      </c>
      <c r="O126" s="83">
        <v>0</v>
      </c>
      <c r="P126" s="83">
        <v>0</v>
      </c>
      <c r="Q126" s="83">
        <v>0</v>
      </c>
      <c r="R126" s="83">
        <v>0</v>
      </c>
      <c r="S126" s="83">
        <v>0</v>
      </c>
      <c r="T126" s="83">
        <v>0</v>
      </c>
      <c r="U126" s="83">
        <v>0</v>
      </c>
      <c r="V126" s="83">
        <v>0</v>
      </c>
      <c r="W126" s="83">
        <v>0</v>
      </c>
      <c r="X126" s="83">
        <v>0</v>
      </c>
      <c r="Y126" s="83">
        <v>0</v>
      </c>
      <c r="Z126" s="83">
        <v>0</v>
      </c>
      <c r="AA126" s="83">
        <v>0</v>
      </c>
      <c r="AB126" s="83">
        <v>0</v>
      </c>
      <c r="AC126" s="83">
        <v>0</v>
      </c>
      <c r="AD126" s="83">
        <v>0</v>
      </c>
      <c r="AE126" s="83">
        <v>0</v>
      </c>
      <c r="AF126" s="83">
        <v>0</v>
      </c>
      <c r="AG126" s="83">
        <v>0</v>
      </c>
      <c r="AH126" s="83">
        <v>0</v>
      </c>
      <c r="AI126" s="83">
        <v>0</v>
      </c>
      <c r="AJ126" s="83">
        <v>0</v>
      </c>
      <c r="AK126" s="83"/>
    </row>
    <row r="127" spans="1:37" ht="16.350000000000001" customHeight="1">
      <c r="A127" s="82" t="s">
        <v>287</v>
      </c>
      <c r="B127" s="83">
        <v>0</v>
      </c>
      <c r="C127" s="83">
        <v>0</v>
      </c>
      <c r="D127" s="83">
        <v>0</v>
      </c>
      <c r="E127" s="83">
        <v>0</v>
      </c>
      <c r="F127" s="83">
        <v>0</v>
      </c>
      <c r="G127" s="83">
        <v>0</v>
      </c>
      <c r="H127" s="83">
        <v>0</v>
      </c>
      <c r="I127" s="83">
        <v>0</v>
      </c>
      <c r="J127" s="83">
        <v>0</v>
      </c>
      <c r="K127" s="83">
        <v>0</v>
      </c>
      <c r="L127" s="83">
        <v>0</v>
      </c>
      <c r="M127" s="83">
        <v>0</v>
      </c>
      <c r="N127" s="83">
        <v>0</v>
      </c>
      <c r="O127" s="83">
        <v>0</v>
      </c>
      <c r="P127" s="83">
        <v>0</v>
      </c>
      <c r="Q127" s="83">
        <v>0</v>
      </c>
      <c r="R127" s="83">
        <v>0</v>
      </c>
      <c r="S127" s="83">
        <v>0</v>
      </c>
      <c r="T127" s="83">
        <v>0</v>
      </c>
      <c r="U127" s="83">
        <v>0</v>
      </c>
      <c r="V127" s="83">
        <v>0</v>
      </c>
      <c r="W127" s="83">
        <v>0</v>
      </c>
      <c r="X127" s="83">
        <v>0</v>
      </c>
      <c r="Y127" s="83">
        <v>0</v>
      </c>
      <c r="Z127" s="83">
        <v>0</v>
      </c>
      <c r="AA127" s="83">
        <v>0</v>
      </c>
      <c r="AB127" s="83">
        <v>0</v>
      </c>
      <c r="AC127" s="83">
        <v>0</v>
      </c>
      <c r="AD127" s="83">
        <v>0</v>
      </c>
      <c r="AE127" s="83">
        <v>0</v>
      </c>
      <c r="AF127" s="83">
        <v>0</v>
      </c>
      <c r="AG127" s="83">
        <v>0</v>
      </c>
      <c r="AH127" s="83">
        <v>0</v>
      </c>
      <c r="AI127" s="83">
        <v>0</v>
      </c>
      <c r="AJ127" s="83">
        <v>0</v>
      </c>
      <c r="AK127" s="83"/>
    </row>
    <row r="128" spans="1:37" ht="16.350000000000001" customHeight="1">
      <c r="A128" s="82" t="s">
        <v>288</v>
      </c>
      <c r="B128" s="83">
        <v>0</v>
      </c>
      <c r="C128" s="83">
        <v>0</v>
      </c>
      <c r="D128" s="83">
        <v>0</v>
      </c>
      <c r="E128" s="83">
        <v>0</v>
      </c>
      <c r="F128" s="83">
        <v>0</v>
      </c>
      <c r="G128" s="83">
        <v>0</v>
      </c>
      <c r="H128" s="83">
        <v>0</v>
      </c>
      <c r="I128" s="83">
        <v>0</v>
      </c>
      <c r="J128" s="83">
        <v>0</v>
      </c>
      <c r="K128" s="83">
        <v>0</v>
      </c>
      <c r="L128" s="83">
        <v>0</v>
      </c>
      <c r="M128" s="83">
        <v>0</v>
      </c>
      <c r="N128" s="83">
        <v>0</v>
      </c>
      <c r="O128" s="83">
        <v>0</v>
      </c>
      <c r="P128" s="83">
        <v>0</v>
      </c>
      <c r="Q128" s="83">
        <v>0</v>
      </c>
      <c r="R128" s="83">
        <v>0</v>
      </c>
      <c r="S128" s="83">
        <v>0</v>
      </c>
      <c r="T128" s="83">
        <v>0</v>
      </c>
      <c r="U128" s="83">
        <v>0</v>
      </c>
      <c r="V128" s="83">
        <v>0</v>
      </c>
      <c r="W128" s="83">
        <v>0</v>
      </c>
      <c r="X128" s="83">
        <v>0</v>
      </c>
      <c r="Y128" s="83">
        <v>0</v>
      </c>
      <c r="Z128" s="83">
        <v>0</v>
      </c>
      <c r="AA128" s="83">
        <v>0</v>
      </c>
      <c r="AB128" s="83">
        <v>0</v>
      </c>
      <c r="AC128" s="83">
        <v>0</v>
      </c>
      <c r="AD128" s="83">
        <v>0</v>
      </c>
      <c r="AE128" s="83">
        <v>0</v>
      </c>
      <c r="AF128" s="83">
        <v>0</v>
      </c>
      <c r="AG128" s="83">
        <v>0</v>
      </c>
      <c r="AH128" s="83">
        <v>0</v>
      </c>
      <c r="AI128" s="83">
        <v>0</v>
      </c>
      <c r="AJ128" s="83">
        <v>0</v>
      </c>
      <c r="AK128" s="83"/>
    </row>
    <row r="129" spans="1:37" ht="16.350000000000001" customHeight="1">
      <c r="A129" s="82" t="s">
        <v>289</v>
      </c>
      <c r="B129" s="83">
        <v>0</v>
      </c>
      <c r="C129" s="83">
        <v>0</v>
      </c>
      <c r="D129" s="83">
        <v>0</v>
      </c>
      <c r="E129" s="83">
        <v>0</v>
      </c>
      <c r="F129" s="83">
        <v>0</v>
      </c>
      <c r="G129" s="83">
        <v>0</v>
      </c>
      <c r="H129" s="83">
        <v>0</v>
      </c>
      <c r="I129" s="83">
        <v>0</v>
      </c>
      <c r="J129" s="83">
        <v>0</v>
      </c>
      <c r="K129" s="83">
        <v>0</v>
      </c>
      <c r="L129" s="83">
        <v>0</v>
      </c>
      <c r="M129" s="83">
        <v>0</v>
      </c>
      <c r="N129" s="83">
        <v>0</v>
      </c>
      <c r="O129" s="83">
        <v>0</v>
      </c>
      <c r="P129" s="83">
        <v>0</v>
      </c>
      <c r="Q129" s="83">
        <v>0</v>
      </c>
      <c r="R129" s="83">
        <v>0</v>
      </c>
      <c r="S129" s="83">
        <v>0</v>
      </c>
      <c r="T129" s="83">
        <v>0</v>
      </c>
      <c r="U129" s="83">
        <v>0</v>
      </c>
      <c r="V129" s="83">
        <v>0</v>
      </c>
      <c r="W129" s="83">
        <v>0</v>
      </c>
      <c r="X129" s="83">
        <v>0</v>
      </c>
      <c r="Y129" s="83">
        <v>0</v>
      </c>
      <c r="Z129" s="83">
        <v>0</v>
      </c>
      <c r="AA129" s="83">
        <v>0</v>
      </c>
      <c r="AB129" s="83">
        <v>0</v>
      </c>
      <c r="AC129" s="83">
        <v>0</v>
      </c>
      <c r="AD129" s="83">
        <v>0</v>
      </c>
      <c r="AE129" s="83">
        <v>0</v>
      </c>
      <c r="AF129" s="83">
        <v>0</v>
      </c>
      <c r="AG129" s="83">
        <v>0</v>
      </c>
      <c r="AH129" s="83">
        <v>0</v>
      </c>
      <c r="AI129" s="83">
        <v>0</v>
      </c>
      <c r="AJ129" s="83">
        <v>0</v>
      </c>
      <c r="AK129" s="83"/>
    </row>
    <row r="130" spans="1:37" ht="16.350000000000001" customHeight="1">
      <c r="A130" s="82" t="s">
        <v>290</v>
      </c>
      <c r="B130" s="83">
        <v>0</v>
      </c>
      <c r="C130" s="83">
        <v>0</v>
      </c>
      <c r="D130" s="83">
        <v>0</v>
      </c>
      <c r="E130" s="83">
        <v>0</v>
      </c>
      <c r="F130" s="83">
        <v>0</v>
      </c>
      <c r="G130" s="83">
        <v>0</v>
      </c>
      <c r="H130" s="83">
        <v>0</v>
      </c>
      <c r="I130" s="83">
        <v>0</v>
      </c>
      <c r="J130" s="83">
        <v>0</v>
      </c>
      <c r="K130" s="83">
        <v>0</v>
      </c>
      <c r="L130" s="83">
        <v>0</v>
      </c>
      <c r="M130" s="83">
        <v>0</v>
      </c>
      <c r="N130" s="83">
        <v>0</v>
      </c>
      <c r="O130" s="83">
        <v>0</v>
      </c>
      <c r="P130" s="83">
        <v>0</v>
      </c>
      <c r="Q130" s="83">
        <v>0</v>
      </c>
      <c r="R130" s="83">
        <v>0</v>
      </c>
      <c r="S130" s="83">
        <v>0</v>
      </c>
      <c r="T130" s="83">
        <v>0</v>
      </c>
      <c r="U130" s="83">
        <v>0</v>
      </c>
      <c r="V130" s="83">
        <v>0</v>
      </c>
      <c r="W130" s="83">
        <v>0</v>
      </c>
      <c r="X130" s="83">
        <v>0</v>
      </c>
      <c r="Y130" s="83">
        <v>0</v>
      </c>
      <c r="Z130" s="83">
        <v>0</v>
      </c>
      <c r="AA130" s="83">
        <v>0</v>
      </c>
      <c r="AB130" s="83">
        <v>0</v>
      </c>
      <c r="AC130" s="83">
        <v>0</v>
      </c>
      <c r="AD130" s="83">
        <v>0</v>
      </c>
      <c r="AE130" s="83">
        <v>0</v>
      </c>
      <c r="AF130" s="83">
        <v>0</v>
      </c>
      <c r="AG130" s="83">
        <v>0</v>
      </c>
      <c r="AH130" s="83">
        <v>0</v>
      </c>
      <c r="AI130" s="83">
        <v>0</v>
      </c>
      <c r="AJ130" s="83">
        <v>0</v>
      </c>
      <c r="AK130" s="83"/>
    </row>
    <row r="131" spans="1:37" ht="16.350000000000001" customHeight="1">
      <c r="A131" s="82" t="s">
        <v>291</v>
      </c>
      <c r="B131" s="83">
        <v>0</v>
      </c>
      <c r="C131" s="83">
        <v>0</v>
      </c>
      <c r="D131" s="83">
        <v>0</v>
      </c>
      <c r="E131" s="83">
        <v>0</v>
      </c>
      <c r="F131" s="83">
        <v>0</v>
      </c>
      <c r="G131" s="83">
        <v>0</v>
      </c>
      <c r="H131" s="83">
        <v>0</v>
      </c>
      <c r="I131" s="83">
        <v>0</v>
      </c>
      <c r="J131" s="83">
        <v>0</v>
      </c>
      <c r="K131" s="83">
        <v>0</v>
      </c>
      <c r="L131" s="83">
        <v>0</v>
      </c>
      <c r="M131" s="83">
        <v>0</v>
      </c>
      <c r="N131" s="83">
        <v>0</v>
      </c>
      <c r="O131" s="83">
        <v>0</v>
      </c>
      <c r="P131" s="83">
        <v>0</v>
      </c>
      <c r="Q131" s="83">
        <v>0</v>
      </c>
      <c r="R131" s="83">
        <v>0</v>
      </c>
      <c r="S131" s="83">
        <v>0</v>
      </c>
      <c r="T131" s="83">
        <v>0</v>
      </c>
      <c r="U131" s="83">
        <v>0</v>
      </c>
      <c r="V131" s="83">
        <v>0</v>
      </c>
      <c r="W131" s="83">
        <v>0</v>
      </c>
      <c r="X131" s="83">
        <v>0</v>
      </c>
      <c r="Y131" s="83">
        <v>0</v>
      </c>
      <c r="Z131" s="83">
        <v>0</v>
      </c>
      <c r="AA131" s="83">
        <v>0</v>
      </c>
      <c r="AB131" s="83">
        <v>0</v>
      </c>
      <c r="AC131" s="83">
        <v>0</v>
      </c>
      <c r="AD131" s="83">
        <v>0</v>
      </c>
      <c r="AE131" s="83">
        <v>0</v>
      </c>
      <c r="AF131" s="83">
        <v>0</v>
      </c>
      <c r="AG131" s="83">
        <v>0</v>
      </c>
      <c r="AH131" s="83">
        <v>0</v>
      </c>
      <c r="AI131" s="83">
        <v>0</v>
      </c>
      <c r="AJ131" s="83">
        <v>0</v>
      </c>
      <c r="AK131" s="83"/>
    </row>
    <row r="132" spans="1:37" ht="16.350000000000001" customHeight="1">
      <c r="A132" s="82" t="s">
        <v>292</v>
      </c>
      <c r="B132" s="83">
        <v>0</v>
      </c>
      <c r="C132" s="83">
        <v>0</v>
      </c>
      <c r="D132" s="83">
        <v>0</v>
      </c>
      <c r="E132" s="83">
        <v>0</v>
      </c>
      <c r="F132" s="83">
        <v>0</v>
      </c>
      <c r="G132" s="83">
        <v>0</v>
      </c>
      <c r="H132" s="83">
        <v>0</v>
      </c>
      <c r="I132" s="83">
        <v>0</v>
      </c>
      <c r="J132" s="83">
        <v>0</v>
      </c>
      <c r="K132" s="83">
        <v>0</v>
      </c>
      <c r="L132" s="83">
        <v>0</v>
      </c>
      <c r="M132" s="83">
        <v>0</v>
      </c>
      <c r="N132" s="83">
        <v>0</v>
      </c>
      <c r="O132" s="83">
        <v>0</v>
      </c>
      <c r="P132" s="83">
        <v>0</v>
      </c>
      <c r="Q132" s="83">
        <v>0</v>
      </c>
      <c r="R132" s="83">
        <v>0</v>
      </c>
      <c r="S132" s="83">
        <v>0</v>
      </c>
      <c r="T132" s="83">
        <v>0</v>
      </c>
      <c r="U132" s="83">
        <v>0</v>
      </c>
      <c r="V132" s="83">
        <v>0</v>
      </c>
      <c r="W132" s="83">
        <v>0</v>
      </c>
      <c r="X132" s="83">
        <v>0</v>
      </c>
      <c r="Y132" s="83">
        <v>0</v>
      </c>
      <c r="Z132" s="83">
        <v>0</v>
      </c>
      <c r="AA132" s="83">
        <v>0</v>
      </c>
      <c r="AB132" s="83">
        <v>0</v>
      </c>
      <c r="AC132" s="83">
        <v>0</v>
      </c>
      <c r="AD132" s="83">
        <v>0</v>
      </c>
      <c r="AE132" s="83">
        <v>0</v>
      </c>
      <c r="AF132" s="83">
        <v>0</v>
      </c>
      <c r="AG132" s="83">
        <v>0</v>
      </c>
      <c r="AH132" s="83">
        <v>0</v>
      </c>
      <c r="AI132" s="83">
        <v>0</v>
      </c>
      <c r="AJ132" s="83">
        <v>0</v>
      </c>
      <c r="AK132" s="83"/>
    </row>
    <row r="133" spans="1:37" ht="16.350000000000001" customHeight="1">
      <c r="A133" s="82" t="s">
        <v>293</v>
      </c>
      <c r="B133" s="83">
        <v>0</v>
      </c>
      <c r="C133" s="83">
        <v>0</v>
      </c>
      <c r="D133" s="83">
        <v>0</v>
      </c>
      <c r="E133" s="83">
        <v>0</v>
      </c>
      <c r="F133" s="83">
        <v>0</v>
      </c>
      <c r="G133" s="83">
        <v>0</v>
      </c>
      <c r="H133" s="83">
        <v>0</v>
      </c>
      <c r="I133" s="83">
        <v>0</v>
      </c>
      <c r="J133" s="83">
        <v>0</v>
      </c>
      <c r="K133" s="83">
        <v>0</v>
      </c>
      <c r="L133" s="83">
        <v>0</v>
      </c>
      <c r="M133" s="83">
        <v>0</v>
      </c>
      <c r="N133" s="83">
        <v>0</v>
      </c>
      <c r="O133" s="83">
        <v>0</v>
      </c>
      <c r="P133" s="83">
        <v>0</v>
      </c>
      <c r="Q133" s="83">
        <v>0</v>
      </c>
      <c r="R133" s="83">
        <v>0</v>
      </c>
      <c r="S133" s="83">
        <v>0</v>
      </c>
      <c r="T133" s="83">
        <v>0</v>
      </c>
      <c r="U133" s="83">
        <v>0</v>
      </c>
      <c r="V133" s="83">
        <v>0</v>
      </c>
      <c r="W133" s="83">
        <v>0</v>
      </c>
      <c r="X133" s="83">
        <v>0</v>
      </c>
      <c r="Y133" s="83">
        <v>0</v>
      </c>
      <c r="Z133" s="83">
        <v>0</v>
      </c>
      <c r="AA133" s="83">
        <v>0</v>
      </c>
      <c r="AB133" s="83">
        <v>0</v>
      </c>
      <c r="AC133" s="83">
        <v>0</v>
      </c>
      <c r="AD133" s="83">
        <v>0</v>
      </c>
      <c r="AE133" s="83">
        <v>0</v>
      </c>
      <c r="AF133" s="83">
        <v>0</v>
      </c>
      <c r="AG133" s="83">
        <v>0</v>
      </c>
      <c r="AH133" s="83">
        <v>0</v>
      </c>
      <c r="AI133" s="83">
        <v>0</v>
      </c>
      <c r="AJ133" s="83">
        <v>0</v>
      </c>
      <c r="AK133" s="83"/>
    </row>
    <row r="134" spans="1:37" ht="16.350000000000001" customHeight="1">
      <c r="A134" s="82" t="s">
        <v>294</v>
      </c>
      <c r="B134" s="83">
        <v>0</v>
      </c>
      <c r="C134" s="83">
        <v>0</v>
      </c>
      <c r="D134" s="83">
        <v>0</v>
      </c>
      <c r="E134" s="83">
        <v>0</v>
      </c>
      <c r="F134" s="83">
        <v>0</v>
      </c>
      <c r="G134" s="83">
        <v>0</v>
      </c>
      <c r="H134" s="83">
        <v>0</v>
      </c>
      <c r="I134" s="83">
        <v>0</v>
      </c>
      <c r="J134" s="83">
        <v>0</v>
      </c>
      <c r="K134" s="83">
        <v>0</v>
      </c>
      <c r="L134" s="83">
        <v>0</v>
      </c>
      <c r="M134" s="83">
        <v>0</v>
      </c>
      <c r="N134" s="83">
        <v>0</v>
      </c>
      <c r="O134" s="83">
        <v>0</v>
      </c>
      <c r="P134" s="83">
        <v>0</v>
      </c>
      <c r="Q134" s="83">
        <v>0</v>
      </c>
      <c r="R134" s="83">
        <v>0</v>
      </c>
      <c r="S134" s="83">
        <v>0</v>
      </c>
      <c r="T134" s="83">
        <v>0</v>
      </c>
      <c r="U134" s="83">
        <v>0</v>
      </c>
      <c r="V134" s="83">
        <v>0</v>
      </c>
      <c r="W134" s="83">
        <v>0</v>
      </c>
      <c r="X134" s="83">
        <v>0</v>
      </c>
      <c r="Y134" s="83">
        <v>0</v>
      </c>
      <c r="Z134" s="83">
        <v>0</v>
      </c>
      <c r="AA134" s="83">
        <v>0</v>
      </c>
      <c r="AB134" s="83">
        <v>0</v>
      </c>
      <c r="AC134" s="83">
        <v>0</v>
      </c>
      <c r="AD134" s="83">
        <v>0</v>
      </c>
      <c r="AE134" s="83">
        <v>0</v>
      </c>
      <c r="AF134" s="83">
        <v>0</v>
      </c>
      <c r="AG134" s="83">
        <v>0</v>
      </c>
      <c r="AH134" s="83">
        <v>0</v>
      </c>
      <c r="AI134" s="83">
        <v>0</v>
      </c>
      <c r="AJ134" s="83">
        <v>0</v>
      </c>
      <c r="AK134" s="83"/>
    </row>
    <row r="135" spans="1:37" ht="16.350000000000001" customHeight="1">
      <c r="A135" s="82" t="s">
        <v>295</v>
      </c>
      <c r="B135" s="83">
        <v>0</v>
      </c>
      <c r="C135" s="83">
        <v>0</v>
      </c>
      <c r="D135" s="83">
        <v>0</v>
      </c>
      <c r="E135" s="83">
        <v>0</v>
      </c>
      <c r="F135" s="83">
        <v>0</v>
      </c>
      <c r="G135" s="83">
        <v>0</v>
      </c>
      <c r="H135" s="83">
        <v>0</v>
      </c>
      <c r="I135" s="83">
        <v>0</v>
      </c>
      <c r="J135" s="83">
        <v>0</v>
      </c>
      <c r="K135" s="83">
        <v>0</v>
      </c>
      <c r="L135" s="83">
        <v>0</v>
      </c>
      <c r="M135" s="83">
        <v>0</v>
      </c>
      <c r="N135" s="83">
        <v>0</v>
      </c>
      <c r="O135" s="83">
        <v>0</v>
      </c>
      <c r="P135" s="83">
        <v>0</v>
      </c>
      <c r="Q135" s="83">
        <v>0</v>
      </c>
      <c r="R135" s="83">
        <v>0</v>
      </c>
      <c r="S135" s="83">
        <v>0</v>
      </c>
      <c r="T135" s="83">
        <v>0</v>
      </c>
      <c r="U135" s="83">
        <v>0</v>
      </c>
      <c r="V135" s="83">
        <v>0</v>
      </c>
      <c r="W135" s="83">
        <v>0</v>
      </c>
      <c r="X135" s="83">
        <v>0</v>
      </c>
      <c r="Y135" s="83">
        <v>0</v>
      </c>
      <c r="Z135" s="83">
        <v>0</v>
      </c>
      <c r="AA135" s="83">
        <v>0</v>
      </c>
      <c r="AB135" s="83">
        <v>0</v>
      </c>
      <c r="AC135" s="83">
        <v>0</v>
      </c>
      <c r="AD135" s="83">
        <v>0</v>
      </c>
      <c r="AE135" s="83">
        <v>0</v>
      </c>
      <c r="AF135" s="83">
        <v>0</v>
      </c>
      <c r="AG135" s="83">
        <v>0</v>
      </c>
      <c r="AH135" s="83">
        <v>0</v>
      </c>
      <c r="AI135" s="83">
        <v>0</v>
      </c>
      <c r="AJ135" s="83">
        <v>0</v>
      </c>
      <c r="AK135" s="83"/>
    </row>
    <row r="136" spans="1:37" ht="16.350000000000001" customHeight="1">
      <c r="A136" s="82" t="s">
        <v>296</v>
      </c>
      <c r="B136" s="83">
        <v>0</v>
      </c>
      <c r="C136" s="83">
        <v>0</v>
      </c>
      <c r="D136" s="83">
        <v>0</v>
      </c>
      <c r="E136" s="83">
        <v>0</v>
      </c>
      <c r="F136" s="83">
        <v>0</v>
      </c>
      <c r="G136" s="83">
        <v>0</v>
      </c>
      <c r="H136" s="83">
        <v>0</v>
      </c>
      <c r="I136" s="83">
        <v>0</v>
      </c>
      <c r="J136" s="83">
        <v>0</v>
      </c>
      <c r="K136" s="83">
        <v>0</v>
      </c>
      <c r="L136" s="83">
        <v>0</v>
      </c>
      <c r="M136" s="83">
        <v>0</v>
      </c>
      <c r="N136" s="83">
        <v>0</v>
      </c>
      <c r="O136" s="83">
        <v>0</v>
      </c>
      <c r="P136" s="83">
        <v>0</v>
      </c>
      <c r="Q136" s="83">
        <v>0</v>
      </c>
      <c r="R136" s="83">
        <v>0</v>
      </c>
      <c r="S136" s="83">
        <v>0</v>
      </c>
      <c r="T136" s="83">
        <v>0</v>
      </c>
      <c r="U136" s="83">
        <v>0</v>
      </c>
      <c r="V136" s="83">
        <v>0</v>
      </c>
      <c r="W136" s="83">
        <v>0</v>
      </c>
      <c r="X136" s="83">
        <v>0</v>
      </c>
      <c r="Y136" s="83">
        <v>0</v>
      </c>
      <c r="Z136" s="83">
        <v>0</v>
      </c>
      <c r="AA136" s="83">
        <v>0</v>
      </c>
      <c r="AB136" s="83">
        <v>0</v>
      </c>
      <c r="AC136" s="83">
        <v>0</v>
      </c>
      <c r="AD136" s="83">
        <v>0</v>
      </c>
      <c r="AE136" s="83">
        <v>0</v>
      </c>
      <c r="AF136" s="83">
        <v>0</v>
      </c>
      <c r="AG136" s="83">
        <v>0</v>
      </c>
      <c r="AH136" s="83">
        <v>0</v>
      </c>
      <c r="AI136" s="83">
        <v>0</v>
      </c>
      <c r="AJ136" s="83">
        <v>0</v>
      </c>
      <c r="AK136" s="83"/>
    </row>
    <row r="137" spans="1:37" ht="16.350000000000001" customHeight="1">
      <c r="A137" s="82" t="s">
        <v>297</v>
      </c>
      <c r="B137" s="83">
        <v>0</v>
      </c>
      <c r="C137" s="83">
        <v>0</v>
      </c>
      <c r="D137" s="83">
        <v>0</v>
      </c>
      <c r="E137" s="83">
        <v>0</v>
      </c>
      <c r="F137" s="83">
        <v>0</v>
      </c>
      <c r="G137" s="83">
        <v>0</v>
      </c>
      <c r="H137" s="83">
        <v>0</v>
      </c>
      <c r="I137" s="83">
        <v>0</v>
      </c>
      <c r="J137" s="83">
        <v>0</v>
      </c>
      <c r="K137" s="83">
        <v>0</v>
      </c>
      <c r="L137" s="83">
        <v>0</v>
      </c>
      <c r="M137" s="83">
        <v>0</v>
      </c>
      <c r="N137" s="83">
        <v>0</v>
      </c>
      <c r="O137" s="83">
        <v>0</v>
      </c>
      <c r="P137" s="83">
        <v>0</v>
      </c>
      <c r="Q137" s="83">
        <v>0</v>
      </c>
      <c r="R137" s="83">
        <v>0</v>
      </c>
      <c r="S137" s="83">
        <v>0</v>
      </c>
      <c r="T137" s="83">
        <v>0</v>
      </c>
      <c r="U137" s="83">
        <v>0</v>
      </c>
      <c r="V137" s="83">
        <v>0</v>
      </c>
      <c r="W137" s="83">
        <v>0</v>
      </c>
      <c r="X137" s="83">
        <v>0</v>
      </c>
      <c r="Y137" s="83">
        <v>0</v>
      </c>
      <c r="Z137" s="83">
        <v>0</v>
      </c>
      <c r="AA137" s="83">
        <v>0</v>
      </c>
      <c r="AB137" s="83">
        <v>0</v>
      </c>
      <c r="AC137" s="83">
        <v>0</v>
      </c>
      <c r="AD137" s="83">
        <v>0</v>
      </c>
      <c r="AE137" s="83">
        <v>0</v>
      </c>
      <c r="AF137" s="83">
        <v>0</v>
      </c>
      <c r="AG137" s="83">
        <v>0</v>
      </c>
      <c r="AH137" s="83">
        <v>0</v>
      </c>
      <c r="AI137" s="83">
        <v>0</v>
      </c>
      <c r="AJ137" s="83">
        <v>0</v>
      </c>
      <c r="AK137" s="83"/>
    </row>
    <row r="138" spans="1:37" ht="16.350000000000001" customHeight="1">
      <c r="A138" s="82" t="s">
        <v>298</v>
      </c>
      <c r="B138" s="83">
        <v>0</v>
      </c>
      <c r="C138" s="83">
        <v>0</v>
      </c>
      <c r="D138" s="83">
        <v>0</v>
      </c>
      <c r="E138" s="83">
        <v>0</v>
      </c>
      <c r="F138" s="83">
        <v>0</v>
      </c>
      <c r="G138" s="83">
        <v>0</v>
      </c>
      <c r="H138" s="83">
        <v>0</v>
      </c>
      <c r="I138" s="83">
        <v>0</v>
      </c>
      <c r="J138" s="83">
        <v>0</v>
      </c>
      <c r="K138" s="83">
        <v>0</v>
      </c>
      <c r="L138" s="83">
        <v>0</v>
      </c>
      <c r="M138" s="83">
        <v>0</v>
      </c>
      <c r="N138" s="83">
        <v>0</v>
      </c>
      <c r="O138" s="83">
        <v>0</v>
      </c>
      <c r="P138" s="83">
        <v>0</v>
      </c>
      <c r="Q138" s="83">
        <v>0</v>
      </c>
      <c r="R138" s="83">
        <v>0</v>
      </c>
      <c r="S138" s="83">
        <v>0</v>
      </c>
      <c r="T138" s="83">
        <v>0</v>
      </c>
      <c r="U138" s="83">
        <v>0</v>
      </c>
      <c r="V138" s="83">
        <v>0</v>
      </c>
      <c r="W138" s="83">
        <v>0</v>
      </c>
      <c r="X138" s="83">
        <v>0</v>
      </c>
      <c r="Y138" s="83">
        <v>0</v>
      </c>
      <c r="Z138" s="83">
        <v>0</v>
      </c>
      <c r="AA138" s="83">
        <v>0</v>
      </c>
      <c r="AB138" s="83">
        <v>0</v>
      </c>
      <c r="AC138" s="83">
        <v>0</v>
      </c>
      <c r="AD138" s="83">
        <v>0</v>
      </c>
      <c r="AE138" s="83">
        <v>0</v>
      </c>
      <c r="AF138" s="83">
        <v>0</v>
      </c>
      <c r="AG138" s="83">
        <v>0</v>
      </c>
      <c r="AH138" s="83">
        <v>0</v>
      </c>
      <c r="AI138" s="83">
        <v>0</v>
      </c>
      <c r="AJ138" s="83">
        <v>0</v>
      </c>
      <c r="AK138" s="83"/>
    </row>
    <row r="139" spans="1:37" ht="16.350000000000001" customHeight="1">
      <c r="A139" s="82" t="s">
        <v>299</v>
      </c>
      <c r="B139" s="83">
        <v>0</v>
      </c>
      <c r="C139" s="83">
        <v>0</v>
      </c>
      <c r="D139" s="83">
        <v>0</v>
      </c>
      <c r="E139" s="83">
        <v>0</v>
      </c>
      <c r="F139" s="83">
        <v>0</v>
      </c>
      <c r="G139" s="83">
        <v>0</v>
      </c>
      <c r="H139" s="83">
        <v>0</v>
      </c>
      <c r="I139" s="83">
        <v>0</v>
      </c>
      <c r="J139" s="83">
        <v>0</v>
      </c>
      <c r="K139" s="83">
        <v>0</v>
      </c>
      <c r="L139" s="83">
        <v>0</v>
      </c>
      <c r="M139" s="83">
        <v>0</v>
      </c>
      <c r="N139" s="83">
        <v>0</v>
      </c>
      <c r="O139" s="83">
        <v>0</v>
      </c>
      <c r="P139" s="83">
        <v>0</v>
      </c>
      <c r="Q139" s="83">
        <v>0</v>
      </c>
      <c r="R139" s="83">
        <v>0</v>
      </c>
      <c r="S139" s="83">
        <v>0</v>
      </c>
      <c r="T139" s="83">
        <v>0</v>
      </c>
      <c r="U139" s="83">
        <v>0</v>
      </c>
      <c r="V139" s="83">
        <v>0</v>
      </c>
      <c r="W139" s="83">
        <v>0</v>
      </c>
      <c r="X139" s="83">
        <v>0</v>
      </c>
      <c r="Y139" s="83">
        <v>0</v>
      </c>
      <c r="Z139" s="83">
        <v>0</v>
      </c>
      <c r="AA139" s="83">
        <v>0</v>
      </c>
      <c r="AB139" s="83">
        <v>0</v>
      </c>
      <c r="AC139" s="83">
        <v>0</v>
      </c>
      <c r="AD139" s="83">
        <v>0</v>
      </c>
      <c r="AE139" s="83">
        <v>0</v>
      </c>
      <c r="AF139" s="83">
        <v>0</v>
      </c>
      <c r="AG139" s="83">
        <v>0</v>
      </c>
      <c r="AH139" s="83">
        <v>0</v>
      </c>
      <c r="AI139" s="83">
        <v>0</v>
      </c>
      <c r="AJ139" s="83">
        <v>0</v>
      </c>
      <c r="AK139" s="83"/>
    </row>
    <row r="140" spans="1:37" ht="16.350000000000001" customHeight="1">
      <c r="A140" s="82" t="s">
        <v>300</v>
      </c>
      <c r="B140" s="83">
        <v>0</v>
      </c>
      <c r="C140" s="83">
        <v>0</v>
      </c>
      <c r="D140" s="83">
        <v>0</v>
      </c>
      <c r="E140" s="83">
        <v>0</v>
      </c>
      <c r="F140" s="83">
        <v>0</v>
      </c>
      <c r="G140" s="83">
        <v>0</v>
      </c>
      <c r="H140" s="83">
        <v>0</v>
      </c>
      <c r="I140" s="83">
        <v>0</v>
      </c>
      <c r="J140" s="83">
        <v>0</v>
      </c>
      <c r="K140" s="83">
        <v>0</v>
      </c>
      <c r="L140" s="83">
        <v>0</v>
      </c>
      <c r="M140" s="83">
        <v>0</v>
      </c>
      <c r="N140" s="83">
        <v>0</v>
      </c>
      <c r="O140" s="83">
        <v>0</v>
      </c>
      <c r="P140" s="83">
        <v>0</v>
      </c>
      <c r="Q140" s="83">
        <v>0</v>
      </c>
      <c r="R140" s="83">
        <v>0</v>
      </c>
      <c r="S140" s="83">
        <v>0</v>
      </c>
      <c r="T140" s="83">
        <v>0</v>
      </c>
      <c r="U140" s="83">
        <v>0</v>
      </c>
      <c r="V140" s="83">
        <v>0</v>
      </c>
      <c r="W140" s="83">
        <v>0</v>
      </c>
      <c r="X140" s="83">
        <v>0</v>
      </c>
      <c r="Y140" s="83">
        <v>0</v>
      </c>
      <c r="Z140" s="83">
        <v>0</v>
      </c>
      <c r="AA140" s="83">
        <v>0</v>
      </c>
      <c r="AB140" s="83">
        <v>0</v>
      </c>
      <c r="AC140" s="83">
        <v>0</v>
      </c>
      <c r="AD140" s="83">
        <v>0</v>
      </c>
      <c r="AE140" s="83">
        <v>0</v>
      </c>
      <c r="AF140" s="83">
        <v>0</v>
      </c>
      <c r="AG140" s="83">
        <v>0</v>
      </c>
      <c r="AH140" s="83">
        <v>0</v>
      </c>
      <c r="AI140" s="83">
        <v>0</v>
      </c>
      <c r="AJ140" s="83">
        <v>0</v>
      </c>
      <c r="AK140" s="83"/>
    </row>
    <row r="141" spans="1:37" ht="16.350000000000001" customHeight="1">
      <c r="A141" s="82" t="s">
        <v>301</v>
      </c>
      <c r="B141" s="83">
        <v>0</v>
      </c>
      <c r="C141" s="83">
        <v>0</v>
      </c>
      <c r="D141" s="83">
        <v>0</v>
      </c>
      <c r="E141" s="83">
        <v>0</v>
      </c>
      <c r="F141" s="83">
        <v>0</v>
      </c>
      <c r="G141" s="83">
        <v>0</v>
      </c>
      <c r="H141" s="83">
        <v>0</v>
      </c>
      <c r="I141" s="83">
        <v>0</v>
      </c>
      <c r="J141" s="83">
        <v>0</v>
      </c>
      <c r="K141" s="83">
        <v>0</v>
      </c>
      <c r="L141" s="83">
        <v>0</v>
      </c>
      <c r="M141" s="83">
        <v>0</v>
      </c>
      <c r="N141" s="83">
        <v>0</v>
      </c>
      <c r="O141" s="83">
        <v>0</v>
      </c>
      <c r="P141" s="83">
        <v>0</v>
      </c>
      <c r="Q141" s="83">
        <v>0</v>
      </c>
      <c r="R141" s="83">
        <v>0</v>
      </c>
      <c r="S141" s="83">
        <v>0</v>
      </c>
      <c r="T141" s="83">
        <v>0</v>
      </c>
      <c r="U141" s="83">
        <v>0</v>
      </c>
      <c r="V141" s="83">
        <v>0</v>
      </c>
      <c r="W141" s="83">
        <v>0</v>
      </c>
      <c r="X141" s="83">
        <v>0</v>
      </c>
      <c r="Y141" s="83">
        <v>0</v>
      </c>
      <c r="Z141" s="83">
        <v>0</v>
      </c>
      <c r="AA141" s="83">
        <v>0</v>
      </c>
      <c r="AB141" s="83">
        <v>0</v>
      </c>
      <c r="AC141" s="83">
        <v>0</v>
      </c>
      <c r="AD141" s="83">
        <v>0</v>
      </c>
      <c r="AE141" s="83">
        <v>0</v>
      </c>
      <c r="AF141" s="83">
        <v>0</v>
      </c>
      <c r="AG141" s="83">
        <v>0</v>
      </c>
      <c r="AH141" s="83">
        <v>0</v>
      </c>
      <c r="AI141" s="83">
        <v>0</v>
      </c>
      <c r="AJ141" s="83">
        <v>0</v>
      </c>
      <c r="AK141" s="83"/>
    </row>
    <row r="142" spans="1:37" ht="16.350000000000001" customHeight="1">
      <c r="A142" s="82" t="s">
        <v>302</v>
      </c>
      <c r="B142" s="83">
        <v>0</v>
      </c>
      <c r="C142" s="83">
        <v>0</v>
      </c>
      <c r="D142" s="83">
        <v>0</v>
      </c>
      <c r="E142" s="83">
        <v>0</v>
      </c>
      <c r="F142" s="83">
        <v>0</v>
      </c>
      <c r="G142" s="83">
        <v>0</v>
      </c>
      <c r="H142" s="83">
        <v>0</v>
      </c>
      <c r="I142" s="83">
        <v>0</v>
      </c>
      <c r="J142" s="83">
        <v>0</v>
      </c>
      <c r="K142" s="83">
        <v>0</v>
      </c>
      <c r="L142" s="83">
        <v>0</v>
      </c>
      <c r="M142" s="83">
        <v>0</v>
      </c>
      <c r="N142" s="83">
        <v>0</v>
      </c>
      <c r="O142" s="83">
        <v>0</v>
      </c>
      <c r="P142" s="83">
        <v>0</v>
      </c>
      <c r="Q142" s="83">
        <v>0</v>
      </c>
      <c r="R142" s="83">
        <v>0</v>
      </c>
      <c r="S142" s="83">
        <v>0</v>
      </c>
      <c r="T142" s="83">
        <v>0</v>
      </c>
      <c r="U142" s="83">
        <v>0</v>
      </c>
      <c r="V142" s="83">
        <v>0</v>
      </c>
      <c r="W142" s="83">
        <v>0</v>
      </c>
      <c r="X142" s="83">
        <v>0</v>
      </c>
      <c r="Y142" s="83">
        <v>0</v>
      </c>
      <c r="Z142" s="83">
        <v>0</v>
      </c>
      <c r="AA142" s="83">
        <v>0</v>
      </c>
      <c r="AB142" s="83">
        <v>0</v>
      </c>
      <c r="AC142" s="83">
        <v>0</v>
      </c>
      <c r="AD142" s="83">
        <v>0</v>
      </c>
      <c r="AE142" s="83">
        <v>0</v>
      </c>
      <c r="AF142" s="83">
        <v>0</v>
      </c>
      <c r="AG142" s="83">
        <v>0</v>
      </c>
      <c r="AH142" s="83">
        <v>0</v>
      </c>
      <c r="AI142" s="83">
        <v>0</v>
      </c>
      <c r="AJ142" s="83">
        <v>0</v>
      </c>
      <c r="AK142" s="83"/>
    </row>
    <row r="143" spans="1:37" ht="16.350000000000001" customHeight="1">
      <c r="A143" s="82" t="s">
        <v>303</v>
      </c>
      <c r="B143" s="83">
        <v>0</v>
      </c>
      <c r="C143" s="83">
        <v>0</v>
      </c>
      <c r="D143" s="83">
        <v>0</v>
      </c>
      <c r="E143" s="83">
        <v>0</v>
      </c>
      <c r="F143" s="83">
        <v>0</v>
      </c>
      <c r="G143" s="83">
        <v>0</v>
      </c>
      <c r="H143" s="83">
        <v>0</v>
      </c>
      <c r="I143" s="83">
        <v>0</v>
      </c>
      <c r="J143" s="83">
        <v>0</v>
      </c>
      <c r="K143" s="83">
        <v>0</v>
      </c>
      <c r="L143" s="83">
        <v>0</v>
      </c>
      <c r="M143" s="83">
        <v>0</v>
      </c>
      <c r="N143" s="83">
        <v>0</v>
      </c>
      <c r="O143" s="83">
        <v>0</v>
      </c>
      <c r="P143" s="83">
        <v>0</v>
      </c>
      <c r="Q143" s="83">
        <v>0</v>
      </c>
      <c r="R143" s="83">
        <v>0</v>
      </c>
      <c r="S143" s="83">
        <v>0</v>
      </c>
      <c r="T143" s="83">
        <v>0</v>
      </c>
      <c r="U143" s="83">
        <v>0</v>
      </c>
      <c r="V143" s="83">
        <v>0</v>
      </c>
      <c r="W143" s="83">
        <v>0</v>
      </c>
      <c r="X143" s="83">
        <v>0</v>
      </c>
      <c r="Y143" s="83">
        <v>0</v>
      </c>
      <c r="Z143" s="83">
        <v>0</v>
      </c>
      <c r="AA143" s="83">
        <v>0</v>
      </c>
      <c r="AB143" s="83">
        <v>0</v>
      </c>
      <c r="AC143" s="83">
        <v>0</v>
      </c>
      <c r="AD143" s="83">
        <v>0</v>
      </c>
      <c r="AE143" s="83">
        <v>0</v>
      </c>
      <c r="AF143" s="83">
        <v>0</v>
      </c>
      <c r="AG143" s="83">
        <v>0</v>
      </c>
      <c r="AH143" s="83">
        <v>0</v>
      </c>
      <c r="AI143" s="83">
        <v>0</v>
      </c>
      <c r="AJ143" s="83">
        <v>0</v>
      </c>
      <c r="AK143" s="83"/>
    </row>
    <row r="144" spans="1:37" ht="16.350000000000001" customHeight="1">
      <c r="A144" s="82" t="s">
        <v>304</v>
      </c>
      <c r="B144" s="83">
        <v>0</v>
      </c>
      <c r="C144" s="83">
        <v>0</v>
      </c>
      <c r="D144" s="83">
        <v>0</v>
      </c>
      <c r="E144" s="83">
        <v>0</v>
      </c>
      <c r="F144" s="83">
        <v>0</v>
      </c>
      <c r="G144" s="83">
        <v>0</v>
      </c>
      <c r="H144" s="83">
        <v>0</v>
      </c>
      <c r="I144" s="83">
        <v>0</v>
      </c>
      <c r="J144" s="83">
        <v>0</v>
      </c>
      <c r="K144" s="83">
        <v>0</v>
      </c>
      <c r="L144" s="83">
        <v>0</v>
      </c>
      <c r="M144" s="83">
        <v>0</v>
      </c>
      <c r="N144" s="83">
        <v>0</v>
      </c>
      <c r="O144" s="83">
        <v>0</v>
      </c>
      <c r="P144" s="83">
        <v>0</v>
      </c>
      <c r="Q144" s="83">
        <v>0</v>
      </c>
      <c r="R144" s="83">
        <v>0</v>
      </c>
      <c r="S144" s="83">
        <v>0</v>
      </c>
      <c r="T144" s="83">
        <v>0</v>
      </c>
      <c r="U144" s="83">
        <v>0</v>
      </c>
      <c r="V144" s="83">
        <v>0</v>
      </c>
      <c r="W144" s="83">
        <v>0</v>
      </c>
      <c r="X144" s="83">
        <v>0</v>
      </c>
      <c r="Y144" s="83">
        <v>0</v>
      </c>
      <c r="Z144" s="83">
        <v>0</v>
      </c>
      <c r="AA144" s="83">
        <v>0</v>
      </c>
      <c r="AB144" s="83">
        <v>0</v>
      </c>
      <c r="AC144" s="83">
        <v>0</v>
      </c>
      <c r="AD144" s="83">
        <v>0</v>
      </c>
      <c r="AE144" s="83">
        <v>0</v>
      </c>
      <c r="AF144" s="83">
        <v>0</v>
      </c>
      <c r="AG144" s="83">
        <v>0</v>
      </c>
      <c r="AH144" s="83">
        <v>0</v>
      </c>
      <c r="AI144" s="83">
        <v>0</v>
      </c>
      <c r="AJ144" s="83">
        <v>0</v>
      </c>
      <c r="AK144" s="83"/>
    </row>
    <row r="145" spans="1:37" ht="16.350000000000001" customHeight="1">
      <c r="A145" s="82" t="s">
        <v>305</v>
      </c>
      <c r="B145" s="83">
        <v>0</v>
      </c>
      <c r="C145" s="83">
        <v>0</v>
      </c>
      <c r="D145" s="83">
        <v>0</v>
      </c>
      <c r="E145" s="83">
        <v>0</v>
      </c>
      <c r="F145" s="83">
        <v>0</v>
      </c>
      <c r="G145" s="83">
        <v>0</v>
      </c>
      <c r="H145" s="83">
        <v>0</v>
      </c>
      <c r="I145" s="83">
        <v>0</v>
      </c>
      <c r="J145" s="83">
        <v>0</v>
      </c>
      <c r="K145" s="83">
        <v>0</v>
      </c>
      <c r="L145" s="83">
        <v>0</v>
      </c>
      <c r="M145" s="83">
        <v>0</v>
      </c>
      <c r="N145" s="83">
        <v>0</v>
      </c>
      <c r="O145" s="83">
        <v>0</v>
      </c>
      <c r="P145" s="83">
        <v>0</v>
      </c>
      <c r="Q145" s="83">
        <v>0</v>
      </c>
      <c r="R145" s="83">
        <v>0</v>
      </c>
      <c r="S145" s="83">
        <v>0</v>
      </c>
      <c r="T145" s="83">
        <v>0</v>
      </c>
      <c r="U145" s="83">
        <v>0</v>
      </c>
      <c r="V145" s="83">
        <v>0</v>
      </c>
      <c r="W145" s="83">
        <v>0</v>
      </c>
      <c r="X145" s="83">
        <v>0</v>
      </c>
      <c r="Y145" s="83">
        <v>0</v>
      </c>
      <c r="Z145" s="83">
        <v>0</v>
      </c>
      <c r="AA145" s="83">
        <v>0</v>
      </c>
      <c r="AB145" s="83">
        <v>0</v>
      </c>
      <c r="AC145" s="83">
        <v>0</v>
      </c>
      <c r="AD145" s="83">
        <v>0</v>
      </c>
      <c r="AE145" s="83">
        <v>0</v>
      </c>
      <c r="AF145" s="83">
        <v>0</v>
      </c>
      <c r="AG145" s="83">
        <v>0</v>
      </c>
      <c r="AH145" s="83">
        <v>0</v>
      </c>
      <c r="AI145" s="83">
        <v>0</v>
      </c>
      <c r="AJ145" s="83">
        <v>0</v>
      </c>
      <c r="AK145" s="83"/>
    </row>
    <row r="146" spans="1:37" ht="16.350000000000001" customHeight="1">
      <c r="A146" s="82" t="s">
        <v>306</v>
      </c>
      <c r="B146" s="83">
        <v>0</v>
      </c>
      <c r="C146" s="83">
        <v>0</v>
      </c>
      <c r="D146" s="83">
        <v>0</v>
      </c>
      <c r="E146" s="83">
        <v>0</v>
      </c>
      <c r="F146" s="83">
        <v>0</v>
      </c>
      <c r="G146" s="83">
        <v>0</v>
      </c>
      <c r="H146" s="83">
        <v>0</v>
      </c>
      <c r="I146" s="83">
        <v>0</v>
      </c>
      <c r="J146" s="83">
        <v>0</v>
      </c>
      <c r="K146" s="83">
        <v>0</v>
      </c>
      <c r="L146" s="83">
        <v>0</v>
      </c>
      <c r="M146" s="83">
        <v>0</v>
      </c>
      <c r="N146" s="83">
        <v>0</v>
      </c>
      <c r="O146" s="83">
        <v>0</v>
      </c>
      <c r="P146" s="83">
        <v>0</v>
      </c>
      <c r="Q146" s="83">
        <v>0</v>
      </c>
      <c r="R146" s="83">
        <v>0</v>
      </c>
      <c r="S146" s="83">
        <v>0</v>
      </c>
      <c r="T146" s="83">
        <v>0</v>
      </c>
      <c r="U146" s="83">
        <v>0</v>
      </c>
      <c r="V146" s="83">
        <v>0</v>
      </c>
      <c r="W146" s="83">
        <v>0</v>
      </c>
      <c r="X146" s="83">
        <v>0</v>
      </c>
      <c r="Y146" s="83">
        <v>0</v>
      </c>
      <c r="Z146" s="83">
        <v>0</v>
      </c>
      <c r="AA146" s="83">
        <v>0</v>
      </c>
      <c r="AB146" s="83">
        <v>0</v>
      </c>
      <c r="AC146" s="83">
        <v>0</v>
      </c>
      <c r="AD146" s="83">
        <v>0</v>
      </c>
      <c r="AE146" s="83">
        <v>0</v>
      </c>
      <c r="AF146" s="83">
        <v>0</v>
      </c>
      <c r="AG146" s="83">
        <v>0</v>
      </c>
      <c r="AH146" s="83">
        <v>0</v>
      </c>
      <c r="AI146" s="83">
        <v>0</v>
      </c>
      <c r="AJ146" s="83">
        <v>0</v>
      </c>
      <c r="AK146" s="83"/>
    </row>
    <row r="147" spans="1:37" ht="16.350000000000001" customHeight="1">
      <c r="A147" s="82" t="s">
        <v>307</v>
      </c>
      <c r="B147" s="83">
        <v>0</v>
      </c>
      <c r="C147" s="83">
        <v>0</v>
      </c>
      <c r="D147" s="83">
        <v>0</v>
      </c>
      <c r="E147" s="83">
        <v>0</v>
      </c>
      <c r="F147" s="83">
        <v>0</v>
      </c>
      <c r="G147" s="83">
        <v>0</v>
      </c>
      <c r="H147" s="83">
        <v>0</v>
      </c>
      <c r="I147" s="83">
        <v>0</v>
      </c>
      <c r="J147" s="83">
        <v>0</v>
      </c>
      <c r="K147" s="83">
        <v>0</v>
      </c>
      <c r="L147" s="83">
        <v>0</v>
      </c>
      <c r="M147" s="83">
        <v>0</v>
      </c>
      <c r="N147" s="83">
        <v>0</v>
      </c>
      <c r="O147" s="83">
        <v>0</v>
      </c>
      <c r="P147" s="83">
        <v>0</v>
      </c>
      <c r="Q147" s="83">
        <v>0</v>
      </c>
      <c r="R147" s="83">
        <v>0</v>
      </c>
      <c r="S147" s="83">
        <v>0</v>
      </c>
      <c r="T147" s="83">
        <v>0</v>
      </c>
      <c r="U147" s="83">
        <v>0</v>
      </c>
      <c r="V147" s="83">
        <v>0</v>
      </c>
      <c r="W147" s="83">
        <v>0</v>
      </c>
      <c r="X147" s="83">
        <v>0</v>
      </c>
      <c r="Y147" s="83">
        <v>0</v>
      </c>
      <c r="Z147" s="83">
        <v>0</v>
      </c>
      <c r="AA147" s="83">
        <v>0</v>
      </c>
      <c r="AB147" s="83">
        <v>0</v>
      </c>
      <c r="AC147" s="83">
        <v>0</v>
      </c>
      <c r="AD147" s="83">
        <v>0</v>
      </c>
      <c r="AE147" s="83">
        <v>0</v>
      </c>
      <c r="AF147" s="83">
        <v>0</v>
      </c>
      <c r="AG147" s="83">
        <v>0</v>
      </c>
      <c r="AH147" s="83">
        <v>0</v>
      </c>
      <c r="AI147" s="83">
        <v>0</v>
      </c>
      <c r="AJ147" s="83">
        <v>0</v>
      </c>
      <c r="AK147" s="83"/>
    </row>
    <row r="148" spans="1:37" ht="16.350000000000001" customHeight="1">
      <c r="A148" s="82" t="s">
        <v>308</v>
      </c>
      <c r="B148" s="83">
        <v>0</v>
      </c>
      <c r="C148" s="83">
        <v>0</v>
      </c>
      <c r="D148" s="83">
        <v>0</v>
      </c>
      <c r="E148" s="83">
        <v>0</v>
      </c>
      <c r="F148" s="83">
        <v>0</v>
      </c>
      <c r="G148" s="83">
        <v>0</v>
      </c>
      <c r="H148" s="83">
        <v>0</v>
      </c>
      <c r="I148" s="83">
        <v>0</v>
      </c>
      <c r="J148" s="83">
        <v>0</v>
      </c>
      <c r="K148" s="83">
        <v>0</v>
      </c>
      <c r="L148" s="83">
        <v>0</v>
      </c>
      <c r="M148" s="83">
        <v>0</v>
      </c>
      <c r="N148" s="83">
        <v>0</v>
      </c>
      <c r="O148" s="83">
        <v>0</v>
      </c>
      <c r="P148" s="83">
        <v>0</v>
      </c>
      <c r="Q148" s="83">
        <v>0</v>
      </c>
      <c r="R148" s="83">
        <v>0</v>
      </c>
      <c r="S148" s="83">
        <v>0</v>
      </c>
      <c r="T148" s="83">
        <v>0</v>
      </c>
      <c r="U148" s="83">
        <v>0</v>
      </c>
      <c r="V148" s="83">
        <v>0</v>
      </c>
      <c r="W148" s="83">
        <v>0</v>
      </c>
      <c r="X148" s="83">
        <v>0</v>
      </c>
      <c r="Y148" s="83">
        <v>0</v>
      </c>
      <c r="Z148" s="83">
        <v>0</v>
      </c>
      <c r="AA148" s="83">
        <v>0</v>
      </c>
      <c r="AB148" s="83">
        <v>0</v>
      </c>
      <c r="AC148" s="83">
        <v>0</v>
      </c>
      <c r="AD148" s="83">
        <v>0</v>
      </c>
      <c r="AE148" s="83">
        <v>0</v>
      </c>
      <c r="AF148" s="83">
        <v>0</v>
      </c>
      <c r="AG148" s="83">
        <v>0</v>
      </c>
      <c r="AH148" s="83">
        <v>0</v>
      </c>
      <c r="AI148" s="83">
        <v>0</v>
      </c>
      <c r="AJ148" s="83">
        <v>0</v>
      </c>
      <c r="AK148" s="83"/>
    </row>
    <row r="149" spans="1:37" ht="16.350000000000001" customHeight="1">
      <c r="A149" s="82" t="s">
        <v>309</v>
      </c>
      <c r="B149" s="83">
        <v>0</v>
      </c>
      <c r="C149" s="83">
        <v>0</v>
      </c>
      <c r="D149" s="83">
        <v>0</v>
      </c>
      <c r="E149" s="83">
        <v>0</v>
      </c>
      <c r="F149" s="83">
        <v>0</v>
      </c>
      <c r="G149" s="83">
        <v>0</v>
      </c>
      <c r="H149" s="83">
        <v>0</v>
      </c>
      <c r="I149" s="83">
        <v>0</v>
      </c>
      <c r="J149" s="83">
        <v>0</v>
      </c>
      <c r="K149" s="83">
        <v>0</v>
      </c>
      <c r="L149" s="83">
        <v>0</v>
      </c>
      <c r="M149" s="83">
        <v>0</v>
      </c>
      <c r="N149" s="83">
        <v>0</v>
      </c>
      <c r="O149" s="83">
        <v>0</v>
      </c>
      <c r="P149" s="83">
        <v>0</v>
      </c>
      <c r="Q149" s="83">
        <v>0</v>
      </c>
      <c r="R149" s="83">
        <v>0</v>
      </c>
      <c r="S149" s="83">
        <v>0</v>
      </c>
      <c r="T149" s="83">
        <v>0</v>
      </c>
      <c r="U149" s="83">
        <v>0</v>
      </c>
      <c r="V149" s="83">
        <v>0</v>
      </c>
      <c r="W149" s="83">
        <v>0</v>
      </c>
      <c r="X149" s="83">
        <v>0</v>
      </c>
      <c r="Y149" s="83">
        <v>0</v>
      </c>
      <c r="Z149" s="83">
        <v>0</v>
      </c>
      <c r="AA149" s="83">
        <v>0</v>
      </c>
      <c r="AB149" s="83">
        <v>0</v>
      </c>
      <c r="AC149" s="83">
        <v>0</v>
      </c>
      <c r="AD149" s="83">
        <v>0</v>
      </c>
      <c r="AE149" s="83">
        <v>0</v>
      </c>
      <c r="AF149" s="83">
        <v>0</v>
      </c>
      <c r="AG149" s="83">
        <v>0</v>
      </c>
      <c r="AH149" s="83">
        <v>0</v>
      </c>
      <c r="AI149" s="83">
        <v>0</v>
      </c>
      <c r="AJ149" s="83">
        <v>0</v>
      </c>
      <c r="AK149" s="83"/>
    </row>
    <row r="150" spans="1:37" ht="16.350000000000001" customHeight="1">
      <c r="A150" s="82" t="s">
        <v>310</v>
      </c>
      <c r="B150" s="83">
        <v>0</v>
      </c>
      <c r="C150" s="83">
        <v>0</v>
      </c>
      <c r="D150" s="83">
        <v>0</v>
      </c>
      <c r="E150" s="83">
        <v>0</v>
      </c>
      <c r="F150" s="83">
        <v>0</v>
      </c>
      <c r="G150" s="83">
        <v>0</v>
      </c>
      <c r="H150" s="83">
        <v>0</v>
      </c>
      <c r="I150" s="83">
        <v>0</v>
      </c>
      <c r="J150" s="83">
        <v>0</v>
      </c>
      <c r="K150" s="83">
        <v>0</v>
      </c>
      <c r="L150" s="83">
        <v>0</v>
      </c>
      <c r="M150" s="83">
        <v>0</v>
      </c>
      <c r="N150" s="83">
        <v>0</v>
      </c>
      <c r="O150" s="83">
        <v>0</v>
      </c>
      <c r="P150" s="83">
        <v>0</v>
      </c>
      <c r="Q150" s="83">
        <v>0</v>
      </c>
      <c r="R150" s="83">
        <v>0</v>
      </c>
      <c r="S150" s="83">
        <v>0</v>
      </c>
      <c r="T150" s="83">
        <v>0</v>
      </c>
      <c r="U150" s="83">
        <v>0</v>
      </c>
      <c r="V150" s="83">
        <v>0</v>
      </c>
      <c r="W150" s="83">
        <v>0</v>
      </c>
      <c r="X150" s="83">
        <v>0</v>
      </c>
      <c r="Y150" s="83">
        <v>0</v>
      </c>
      <c r="Z150" s="83">
        <v>0</v>
      </c>
      <c r="AA150" s="83">
        <v>0</v>
      </c>
      <c r="AB150" s="83">
        <v>0</v>
      </c>
      <c r="AC150" s="83">
        <v>0</v>
      </c>
      <c r="AD150" s="83">
        <v>0</v>
      </c>
      <c r="AE150" s="83">
        <v>0</v>
      </c>
      <c r="AF150" s="83">
        <v>0</v>
      </c>
      <c r="AG150" s="83">
        <v>0</v>
      </c>
      <c r="AH150" s="83">
        <v>0</v>
      </c>
      <c r="AI150" s="83">
        <v>0</v>
      </c>
      <c r="AJ150" s="83">
        <v>0</v>
      </c>
      <c r="AK150" s="83"/>
    </row>
    <row r="151" spans="1:37" ht="16.350000000000001" customHeight="1">
      <c r="A151" s="82" t="s">
        <v>311</v>
      </c>
      <c r="B151" s="83">
        <v>0</v>
      </c>
      <c r="C151" s="83">
        <v>0</v>
      </c>
      <c r="D151" s="83">
        <v>0</v>
      </c>
      <c r="E151" s="83">
        <v>0</v>
      </c>
      <c r="F151" s="83">
        <v>0</v>
      </c>
      <c r="G151" s="83">
        <v>0</v>
      </c>
      <c r="H151" s="83">
        <v>0</v>
      </c>
      <c r="I151" s="83">
        <v>0</v>
      </c>
      <c r="J151" s="83">
        <v>0</v>
      </c>
      <c r="K151" s="83">
        <v>0</v>
      </c>
      <c r="L151" s="83">
        <v>0</v>
      </c>
      <c r="M151" s="83">
        <v>0</v>
      </c>
      <c r="N151" s="83">
        <v>0</v>
      </c>
      <c r="O151" s="83">
        <v>0</v>
      </c>
      <c r="P151" s="83">
        <v>0</v>
      </c>
      <c r="Q151" s="83">
        <v>0</v>
      </c>
      <c r="R151" s="83">
        <v>0</v>
      </c>
      <c r="S151" s="83">
        <v>0</v>
      </c>
      <c r="T151" s="83">
        <v>0</v>
      </c>
      <c r="U151" s="83">
        <v>0</v>
      </c>
      <c r="V151" s="83">
        <v>0</v>
      </c>
      <c r="W151" s="83">
        <v>0</v>
      </c>
      <c r="X151" s="83">
        <v>0</v>
      </c>
      <c r="Y151" s="83">
        <v>0</v>
      </c>
      <c r="Z151" s="83">
        <v>0</v>
      </c>
      <c r="AA151" s="83">
        <v>0</v>
      </c>
      <c r="AB151" s="83">
        <v>0</v>
      </c>
      <c r="AC151" s="83">
        <v>0</v>
      </c>
      <c r="AD151" s="83">
        <v>0</v>
      </c>
      <c r="AE151" s="83">
        <v>0</v>
      </c>
      <c r="AF151" s="83">
        <v>0</v>
      </c>
      <c r="AG151" s="83">
        <v>0</v>
      </c>
      <c r="AH151" s="83">
        <v>0</v>
      </c>
      <c r="AI151" s="83">
        <v>0</v>
      </c>
      <c r="AJ151" s="83">
        <v>0</v>
      </c>
      <c r="AK151" s="83"/>
    </row>
    <row r="152" spans="1:37" ht="16.350000000000001" customHeight="1">
      <c r="A152" s="82" t="s">
        <v>312</v>
      </c>
      <c r="B152" s="83">
        <v>0</v>
      </c>
      <c r="C152" s="83">
        <v>0</v>
      </c>
      <c r="D152" s="83">
        <v>0</v>
      </c>
      <c r="E152" s="83">
        <v>0</v>
      </c>
      <c r="F152" s="83">
        <v>0</v>
      </c>
      <c r="G152" s="83">
        <v>0</v>
      </c>
      <c r="H152" s="83">
        <v>0</v>
      </c>
      <c r="I152" s="83">
        <v>0</v>
      </c>
      <c r="J152" s="83">
        <v>0</v>
      </c>
      <c r="K152" s="83">
        <v>0</v>
      </c>
      <c r="L152" s="83">
        <v>0</v>
      </c>
      <c r="M152" s="83">
        <v>0</v>
      </c>
      <c r="N152" s="83">
        <v>0</v>
      </c>
      <c r="O152" s="83">
        <v>0</v>
      </c>
      <c r="P152" s="83">
        <v>0</v>
      </c>
      <c r="Q152" s="83">
        <v>0</v>
      </c>
      <c r="R152" s="83">
        <v>0</v>
      </c>
      <c r="S152" s="83">
        <v>0</v>
      </c>
      <c r="T152" s="83">
        <v>0</v>
      </c>
      <c r="U152" s="83">
        <v>0</v>
      </c>
      <c r="V152" s="83">
        <v>0</v>
      </c>
      <c r="W152" s="83">
        <v>0</v>
      </c>
      <c r="X152" s="83">
        <v>0</v>
      </c>
      <c r="Y152" s="83">
        <v>0</v>
      </c>
      <c r="Z152" s="83">
        <v>0</v>
      </c>
      <c r="AA152" s="83">
        <v>0</v>
      </c>
      <c r="AB152" s="83">
        <v>0</v>
      </c>
      <c r="AC152" s="83">
        <v>0</v>
      </c>
      <c r="AD152" s="83">
        <v>0</v>
      </c>
      <c r="AE152" s="83">
        <v>0</v>
      </c>
      <c r="AF152" s="83">
        <v>0</v>
      </c>
      <c r="AG152" s="83">
        <v>0</v>
      </c>
      <c r="AH152" s="83">
        <v>0</v>
      </c>
      <c r="AI152" s="83">
        <v>0</v>
      </c>
      <c r="AJ152" s="83">
        <v>0</v>
      </c>
      <c r="AK152" s="83"/>
    </row>
    <row r="153" spans="1:37" ht="16.350000000000001" customHeight="1">
      <c r="A153" s="82" t="s">
        <v>313</v>
      </c>
      <c r="B153" s="83">
        <v>0</v>
      </c>
      <c r="C153" s="83">
        <v>0</v>
      </c>
      <c r="D153" s="83">
        <v>0</v>
      </c>
      <c r="E153" s="83">
        <v>0</v>
      </c>
      <c r="F153" s="83">
        <v>0</v>
      </c>
      <c r="G153" s="83">
        <v>0</v>
      </c>
      <c r="H153" s="83">
        <v>0</v>
      </c>
      <c r="I153" s="83">
        <v>0</v>
      </c>
      <c r="J153" s="83">
        <v>0</v>
      </c>
      <c r="K153" s="83">
        <v>0</v>
      </c>
      <c r="L153" s="83">
        <v>0</v>
      </c>
      <c r="M153" s="83">
        <v>0</v>
      </c>
      <c r="N153" s="83">
        <v>0</v>
      </c>
      <c r="O153" s="83">
        <v>0</v>
      </c>
      <c r="P153" s="83">
        <v>0</v>
      </c>
      <c r="Q153" s="83">
        <v>0</v>
      </c>
      <c r="R153" s="83">
        <v>0</v>
      </c>
      <c r="S153" s="83">
        <v>0</v>
      </c>
      <c r="T153" s="83">
        <v>0</v>
      </c>
      <c r="U153" s="83">
        <v>0</v>
      </c>
      <c r="V153" s="83">
        <v>0</v>
      </c>
      <c r="W153" s="83">
        <v>0</v>
      </c>
      <c r="X153" s="83">
        <v>0</v>
      </c>
      <c r="Y153" s="83">
        <v>0</v>
      </c>
      <c r="Z153" s="83">
        <v>0</v>
      </c>
      <c r="AA153" s="83">
        <v>0</v>
      </c>
      <c r="AB153" s="83">
        <v>0</v>
      </c>
      <c r="AC153" s="83">
        <v>0</v>
      </c>
      <c r="AD153" s="83">
        <v>0</v>
      </c>
      <c r="AE153" s="83">
        <v>0</v>
      </c>
      <c r="AF153" s="83">
        <v>0</v>
      </c>
      <c r="AG153" s="83">
        <v>0</v>
      </c>
      <c r="AH153" s="83">
        <v>0</v>
      </c>
      <c r="AI153" s="83">
        <v>0</v>
      </c>
      <c r="AJ153" s="83">
        <v>0</v>
      </c>
      <c r="AK153" s="83"/>
    </row>
    <row r="154" spans="1:37" ht="16.350000000000001" customHeight="1">
      <c r="A154" s="82" t="s">
        <v>314</v>
      </c>
      <c r="B154" s="83">
        <v>0</v>
      </c>
      <c r="C154" s="83">
        <v>0</v>
      </c>
      <c r="D154" s="83">
        <v>0</v>
      </c>
      <c r="E154" s="83">
        <v>0</v>
      </c>
      <c r="F154" s="83">
        <v>0</v>
      </c>
      <c r="G154" s="83">
        <v>0</v>
      </c>
      <c r="H154" s="83">
        <v>0</v>
      </c>
      <c r="I154" s="83">
        <v>0</v>
      </c>
      <c r="J154" s="83">
        <v>0</v>
      </c>
      <c r="K154" s="83">
        <v>0</v>
      </c>
      <c r="L154" s="83">
        <v>0</v>
      </c>
      <c r="M154" s="83">
        <v>0</v>
      </c>
      <c r="N154" s="83">
        <v>0</v>
      </c>
      <c r="O154" s="83">
        <v>0</v>
      </c>
      <c r="P154" s="83">
        <v>0</v>
      </c>
      <c r="Q154" s="83">
        <v>0</v>
      </c>
      <c r="R154" s="83">
        <v>0</v>
      </c>
      <c r="S154" s="83">
        <v>0</v>
      </c>
      <c r="T154" s="83">
        <v>0</v>
      </c>
      <c r="U154" s="83">
        <v>0</v>
      </c>
      <c r="V154" s="83">
        <v>0</v>
      </c>
      <c r="W154" s="83">
        <v>0</v>
      </c>
      <c r="X154" s="83">
        <v>0</v>
      </c>
      <c r="Y154" s="83">
        <v>0</v>
      </c>
      <c r="Z154" s="83">
        <v>0</v>
      </c>
      <c r="AA154" s="83">
        <v>0</v>
      </c>
      <c r="AB154" s="83">
        <v>0</v>
      </c>
      <c r="AC154" s="83">
        <v>0</v>
      </c>
      <c r="AD154" s="83">
        <v>0</v>
      </c>
      <c r="AE154" s="83">
        <v>0</v>
      </c>
      <c r="AF154" s="83">
        <v>0</v>
      </c>
      <c r="AG154" s="83">
        <v>0</v>
      </c>
      <c r="AH154" s="83">
        <v>0</v>
      </c>
      <c r="AI154" s="83">
        <v>0</v>
      </c>
      <c r="AJ154" s="83">
        <v>0</v>
      </c>
      <c r="AK154" s="83"/>
    </row>
    <row r="155" spans="1:37" ht="16.350000000000001" customHeight="1">
      <c r="A155" s="82" t="s">
        <v>315</v>
      </c>
      <c r="B155" s="83">
        <v>0</v>
      </c>
      <c r="C155" s="83">
        <v>0</v>
      </c>
      <c r="D155" s="83">
        <v>0</v>
      </c>
      <c r="E155" s="83">
        <v>0</v>
      </c>
      <c r="F155" s="83">
        <v>0</v>
      </c>
      <c r="G155" s="83">
        <v>0</v>
      </c>
      <c r="H155" s="83">
        <v>0</v>
      </c>
      <c r="I155" s="83">
        <v>0</v>
      </c>
      <c r="J155" s="83">
        <v>0</v>
      </c>
      <c r="K155" s="83">
        <v>0</v>
      </c>
      <c r="L155" s="83">
        <v>0</v>
      </c>
      <c r="M155" s="83">
        <v>0</v>
      </c>
      <c r="N155" s="83">
        <v>0</v>
      </c>
      <c r="O155" s="83">
        <v>0</v>
      </c>
      <c r="P155" s="83">
        <v>0</v>
      </c>
      <c r="Q155" s="83">
        <v>0</v>
      </c>
      <c r="R155" s="83">
        <v>0</v>
      </c>
      <c r="S155" s="83">
        <v>0</v>
      </c>
      <c r="T155" s="83">
        <v>0</v>
      </c>
      <c r="U155" s="83">
        <v>0</v>
      </c>
      <c r="V155" s="83">
        <v>0</v>
      </c>
      <c r="W155" s="83">
        <v>0</v>
      </c>
      <c r="X155" s="83">
        <v>0</v>
      </c>
      <c r="Y155" s="83">
        <v>0</v>
      </c>
      <c r="Z155" s="83">
        <v>0</v>
      </c>
      <c r="AA155" s="83">
        <v>0</v>
      </c>
      <c r="AB155" s="83">
        <v>0</v>
      </c>
      <c r="AC155" s="83">
        <v>0</v>
      </c>
      <c r="AD155" s="83">
        <v>0</v>
      </c>
      <c r="AE155" s="83">
        <v>0</v>
      </c>
      <c r="AF155" s="83">
        <v>0</v>
      </c>
      <c r="AG155" s="83">
        <v>0</v>
      </c>
      <c r="AH155" s="83">
        <v>0</v>
      </c>
      <c r="AI155" s="83">
        <v>0</v>
      </c>
      <c r="AJ155" s="83">
        <v>0</v>
      </c>
      <c r="AK155" s="83"/>
    </row>
    <row r="156" spans="1:37" ht="16.350000000000001" customHeight="1">
      <c r="A156" s="82" t="s">
        <v>316</v>
      </c>
      <c r="B156" s="83">
        <v>0</v>
      </c>
      <c r="C156" s="83">
        <v>0</v>
      </c>
      <c r="D156" s="83">
        <v>0</v>
      </c>
      <c r="E156" s="83">
        <v>0</v>
      </c>
      <c r="F156" s="83">
        <v>0</v>
      </c>
      <c r="G156" s="83">
        <v>0</v>
      </c>
      <c r="H156" s="83">
        <v>0</v>
      </c>
      <c r="I156" s="83">
        <v>0</v>
      </c>
      <c r="J156" s="83">
        <v>0</v>
      </c>
      <c r="K156" s="83">
        <v>0</v>
      </c>
      <c r="L156" s="83">
        <v>0</v>
      </c>
      <c r="M156" s="83">
        <v>0</v>
      </c>
      <c r="N156" s="83">
        <v>0</v>
      </c>
      <c r="O156" s="83">
        <v>0</v>
      </c>
      <c r="P156" s="83">
        <v>0</v>
      </c>
      <c r="Q156" s="83">
        <v>0</v>
      </c>
      <c r="R156" s="83">
        <v>0</v>
      </c>
      <c r="S156" s="83">
        <v>0</v>
      </c>
      <c r="T156" s="83">
        <v>0</v>
      </c>
      <c r="U156" s="83">
        <v>0</v>
      </c>
      <c r="V156" s="83">
        <v>0</v>
      </c>
      <c r="W156" s="83">
        <v>0</v>
      </c>
      <c r="X156" s="83">
        <v>0</v>
      </c>
      <c r="Y156" s="83">
        <v>0</v>
      </c>
      <c r="Z156" s="83">
        <v>0</v>
      </c>
      <c r="AA156" s="83">
        <v>0</v>
      </c>
      <c r="AB156" s="83">
        <v>0</v>
      </c>
      <c r="AC156" s="83">
        <v>0</v>
      </c>
      <c r="AD156" s="83">
        <v>0</v>
      </c>
      <c r="AE156" s="83">
        <v>0</v>
      </c>
      <c r="AF156" s="83">
        <v>0</v>
      </c>
      <c r="AG156" s="83">
        <v>0</v>
      </c>
      <c r="AH156" s="83">
        <v>0</v>
      </c>
      <c r="AI156" s="83">
        <v>0</v>
      </c>
      <c r="AJ156" s="83">
        <v>0</v>
      </c>
      <c r="AK156" s="83"/>
    </row>
    <row r="157" spans="1:37" ht="16.350000000000001" customHeight="1">
      <c r="A157" s="82" t="s">
        <v>317</v>
      </c>
      <c r="B157" s="83">
        <v>0</v>
      </c>
      <c r="C157" s="83">
        <v>0</v>
      </c>
      <c r="D157" s="83">
        <v>0</v>
      </c>
      <c r="E157" s="83">
        <v>0</v>
      </c>
      <c r="F157" s="83">
        <v>0</v>
      </c>
      <c r="G157" s="83">
        <v>0</v>
      </c>
      <c r="H157" s="83">
        <v>0</v>
      </c>
      <c r="I157" s="83">
        <v>0</v>
      </c>
      <c r="J157" s="83">
        <v>0</v>
      </c>
      <c r="K157" s="83">
        <v>0</v>
      </c>
      <c r="L157" s="83">
        <v>0</v>
      </c>
      <c r="M157" s="83">
        <v>0</v>
      </c>
      <c r="N157" s="83">
        <v>0</v>
      </c>
      <c r="O157" s="83">
        <v>0</v>
      </c>
      <c r="P157" s="83">
        <v>0</v>
      </c>
      <c r="Q157" s="83">
        <v>0</v>
      </c>
      <c r="R157" s="83">
        <v>0</v>
      </c>
      <c r="S157" s="83">
        <v>0</v>
      </c>
      <c r="T157" s="83">
        <v>0</v>
      </c>
      <c r="U157" s="83">
        <v>0</v>
      </c>
      <c r="V157" s="83">
        <v>0</v>
      </c>
      <c r="W157" s="83">
        <v>0</v>
      </c>
      <c r="X157" s="83">
        <v>0</v>
      </c>
      <c r="Y157" s="83">
        <v>0</v>
      </c>
      <c r="Z157" s="83">
        <v>0</v>
      </c>
      <c r="AA157" s="83">
        <v>0</v>
      </c>
      <c r="AB157" s="83">
        <v>0</v>
      </c>
      <c r="AC157" s="83">
        <v>0</v>
      </c>
      <c r="AD157" s="83">
        <v>0</v>
      </c>
      <c r="AE157" s="83">
        <v>0</v>
      </c>
      <c r="AF157" s="83">
        <v>0</v>
      </c>
      <c r="AG157" s="83">
        <v>0</v>
      </c>
      <c r="AH157" s="83">
        <v>0</v>
      </c>
      <c r="AI157" s="83">
        <v>0</v>
      </c>
      <c r="AJ157" s="83">
        <v>0</v>
      </c>
      <c r="AK157" s="83"/>
    </row>
    <row r="158" spans="1:37" ht="16.350000000000001" customHeight="1">
      <c r="A158" s="82" t="s">
        <v>318</v>
      </c>
      <c r="B158" s="83">
        <v>0</v>
      </c>
      <c r="C158" s="83">
        <v>0</v>
      </c>
      <c r="D158" s="83">
        <v>0</v>
      </c>
      <c r="E158" s="83">
        <v>0</v>
      </c>
      <c r="F158" s="83">
        <v>0</v>
      </c>
      <c r="G158" s="83">
        <v>0</v>
      </c>
      <c r="H158" s="83">
        <v>0</v>
      </c>
      <c r="I158" s="83">
        <v>0</v>
      </c>
      <c r="J158" s="83">
        <v>0</v>
      </c>
      <c r="K158" s="83">
        <v>0</v>
      </c>
      <c r="L158" s="83">
        <v>0</v>
      </c>
      <c r="M158" s="83">
        <v>0</v>
      </c>
      <c r="N158" s="83">
        <v>0</v>
      </c>
      <c r="O158" s="83">
        <v>0</v>
      </c>
      <c r="P158" s="83">
        <v>0</v>
      </c>
      <c r="Q158" s="83">
        <v>0</v>
      </c>
      <c r="R158" s="83">
        <v>0</v>
      </c>
      <c r="S158" s="83">
        <v>0</v>
      </c>
      <c r="T158" s="83">
        <v>0</v>
      </c>
      <c r="U158" s="83">
        <v>0</v>
      </c>
      <c r="V158" s="83">
        <v>0</v>
      </c>
      <c r="W158" s="83">
        <v>0</v>
      </c>
      <c r="X158" s="83">
        <v>0</v>
      </c>
      <c r="Y158" s="83">
        <v>0</v>
      </c>
      <c r="Z158" s="83">
        <v>0</v>
      </c>
      <c r="AA158" s="83">
        <v>0</v>
      </c>
      <c r="AB158" s="83">
        <v>0</v>
      </c>
      <c r="AC158" s="83">
        <v>0</v>
      </c>
      <c r="AD158" s="83">
        <v>0</v>
      </c>
      <c r="AE158" s="83">
        <v>0</v>
      </c>
      <c r="AF158" s="83">
        <v>0</v>
      </c>
      <c r="AG158" s="83">
        <v>0</v>
      </c>
      <c r="AH158" s="83">
        <v>0</v>
      </c>
      <c r="AI158" s="83">
        <v>0</v>
      </c>
      <c r="AJ158" s="83">
        <v>0</v>
      </c>
      <c r="AK158" s="83"/>
    </row>
    <row r="159" spans="1:37" ht="16.350000000000001" customHeight="1">
      <c r="A159" s="82" t="s">
        <v>319</v>
      </c>
      <c r="B159" s="83">
        <v>0</v>
      </c>
      <c r="C159" s="83">
        <v>0</v>
      </c>
      <c r="D159" s="83">
        <v>0</v>
      </c>
      <c r="E159" s="83">
        <v>0</v>
      </c>
      <c r="F159" s="83">
        <v>0</v>
      </c>
      <c r="G159" s="83">
        <v>0</v>
      </c>
      <c r="H159" s="83">
        <v>0</v>
      </c>
      <c r="I159" s="83">
        <v>0</v>
      </c>
      <c r="J159" s="83">
        <v>0</v>
      </c>
      <c r="K159" s="83">
        <v>0</v>
      </c>
      <c r="L159" s="83">
        <v>0</v>
      </c>
      <c r="M159" s="83">
        <v>0</v>
      </c>
      <c r="N159" s="83">
        <v>0</v>
      </c>
      <c r="O159" s="83">
        <v>0</v>
      </c>
      <c r="P159" s="83">
        <v>0</v>
      </c>
      <c r="Q159" s="83">
        <v>0</v>
      </c>
      <c r="R159" s="83">
        <v>0</v>
      </c>
      <c r="S159" s="83">
        <v>0</v>
      </c>
      <c r="T159" s="83">
        <v>0</v>
      </c>
      <c r="U159" s="83">
        <v>0</v>
      </c>
      <c r="V159" s="83">
        <v>0</v>
      </c>
      <c r="W159" s="83">
        <v>0</v>
      </c>
      <c r="X159" s="83">
        <v>0</v>
      </c>
      <c r="Y159" s="83">
        <v>0</v>
      </c>
      <c r="Z159" s="83">
        <v>0</v>
      </c>
      <c r="AA159" s="83">
        <v>0</v>
      </c>
      <c r="AB159" s="83">
        <v>0</v>
      </c>
      <c r="AC159" s="83">
        <v>0</v>
      </c>
      <c r="AD159" s="83">
        <v>0</v>
      </c>
      <c r="AE159" s="83">
        <v>0</v>
      </c>
      <c r="AF159" s="83">
        <v>0</v>
      </c>
      <c r="AG159" s="83">
        <v>0</v>
      </c>
      <c r="AH159" s="83">
        <v>0</v>
      </c>
      <c r="AI159" s="83">
        <v>0</v>
      </c>
      <c r="AJ159" s="83">
        <v>0</v>
      </c>
      <c r="AK159" s="83"/>
    </row>
    <row r="160" spans="1:37" ht="16.350000000000001" customHeight="1">
      <c r="A160" s="82" t="s">
        <v>320</v>
      </c>
      <c r="B160" s="83">
        <v>0</v>
      </c>
      <c r="C160" s="83">
        <v>0</v>
      </c>
      <c r="D160" s="83">
        <v>0</v>
      </c>
      <c r="E160" s="83">
        <v>0</v>
      </c>
      <c r="F160" s="83">
        <v>0</v>
      </c>
      <c r="G160" s="83">
        <v>0</v>
      </c>
      <c r="H160" s="83">
        <v>0</v>
      </c>
      <c r="I160" s="83">
        <v>0</v>
      </c>
      <c r="J160" s="83">
        <v>0</v>
      </c>
      <c r="K160" s="83">
        <v>0</v>
      </c>
      <c r="L160" s="83">
        <v>0</v>
      </c>
      <c r="M160" s="83">
        <v>0</v>
      </c>
      <c r="N160" s="83">
        <v>0</v>
      </c>
      <c r="O160" s="83">
        <v>0</v>
      </c>
      <c r="P160" s="83">
        <v>0</v>
      </c>
      <c r="Q160" s="83">
        <v>0</v>
      </c>
      <c r="R160" s="83">
        <v>0</v>
      </c>
      <c r="S160" s="83">
        <v>0</v>
      </c>
      <c r="T160" s="83">
        <v>0</v>
      </c>
      <c r="U160" s="83">
        <v>0</v>
      </c>
      <c r="V160" s="83">
        <v>0</v>
      </c>
      <c r="W160" s="83">
        <v>0</v>
      </c>
      <c r="X160" s="83">
        <v>0</v>
      </c>
      <c r="Y160" s="83">
        <v>0</v>
      </c>
      <c r="Z160" s="83">
        <v>0</v>
      </c>
      <c r="AA160" s="83">
        <v>0</v>
      </c>
      <c r="AB160" s="83">
        <v>0</v>
      </c>
      <c r="AC160" s="83">
        <v>0</v>
      </c>
      <c r="AD160" s="83">
        <v>0</v>
      </c>
      <c r="AE160" s="83">
        <v>0</v>
      </c>
      <c r="AF160" s="83">
        <v>0</v>
      </c>
      <c r="AG160" s="83">
        <v>0</v>
      </c>
      <c r="AH160" s="83">
        <v>0</v>
      </c>
      <c r="AI160" s="83">
        <v>0</v>
      </c>
      <c r="AJ160" s="83">
        <v>0</v>
      </c>
      <c r="AK160" s="83"/>
    </row>
    <row r="161" spans="1:37" ht="16.350000000000001" customHeight="1">
      <c r="A161" s="82" t="s">
        <v>321</v>
      </c>
      <c r="B161" s="83">
        <v>0</v>
      </c>
      <c r="C161" s="83">
        <v>0</v>
      </c>
      <c r="D161" s="83">
        <v>0</v>
      </c>
      <c r="E161" s="83">
        <v>0</v>
      </c>
      <c r="F161" s="83">
        <v>0</v>
      </c>
      <c r="G161" s="83">
        <v>0</v>
      </c>
      <c r="H161" s="83">
        <v>0</v>
      </c>
      <c r="I161" s="83">
        <v>0</v>
      </c>
      <c r="J161" s="83">
        <v>0</v>
      </c>
      <c r="K161" s="83">
        <v>0</v>
      </c>
      <c r="L161" s="83">
        <v>0</v>
      </c>
      <c r="M161" s="83">
        <v>0</v>
      </c>
      <c r="N161" s="83">
        <v>0</v>
      </c>
      <c r="O161" s="83">
        <v>0</v>
      </c>
      <c r="P161" s="83">
        <v>0</v>
      </c>
      <c r="Q161" s="83">
        <v>0</v>
      </c>
      <c r="R161" s="83">
        <v>0</v>
      </c>
      <c r="S161" s="83">
        <v>0</v>
      </c>
      <c r="T161" s="83">
        <v>0</v>
      </c>
      <c r="U161" s="83">
        <v>0</v>
      </c>
      <c r="V161" s="83">
        <v>0</v>
      </c>
      <c r="W161" s="83">
        <v>0</v>
      </c>
      <c r="X161" s="83">
        <v>0</v>
      </c>
      <c r="Y161" s="83">
        <v>0</v>
      </c>
      <c r="Z161" s="83">
        <v>0</v>
      </c>
      <c r="AA161" s="83">
        <v>0</v>
      </c>
      <c r="AB161" s="83">
        <v>0</v>
      </c>
      <c r="AC161" s="83">
        <v>0</v>
      </c>
      <c r="AD161" s="83">
        <v>0</v>
      </c>
      <c r="AE161" s="83">
        <v>0</v>
      </c>
      <c r="AF161" s="83">
        <v>0</v>
      </c>
      <c r="AG161" s="83">
        <v>0</v>
      </c>
      <c r="AH161" s="83">
        <v>0</v>
      </c>
      <c r="AI161" s="83">
        <v>0</v>
      </c>
      <c r="AJ161" s="83">
        <v>0</v>
      </c>
      <c r="AK161" s="83"/>
    </row>
    <row r="162" spans="1:37" ht="16.350000000000001" customHeight="1">
      <c r="A162" s="82" t="s">
        <v>322</v>
      </c>
      <c r="B162" s="83">
        <v>0</v>
      </c>
      <c r="C162" s="83">
        <v>0</v>
      </c>
      <c r="D162" s="83">
        <v>0</v>
      </c>
      <c r="E162" s="83">
        <v>0</v>
      </c>
      <c r="F162" s="83">
        <v>0</v>
      </c>
      <c r="G162" s="83">
        <v>0</v>
      </c>
      <c r="H162" s="83">
        <v>0</v>
      </c>
      <c r="I162" s="83">
        <v>0</v>
      </c>
      <c r="J162" s="83">
        <v>0</v>
      </c>
      <c r="K162" s="83">
        <v>0</v>
      </c>
      <c r="L162" s="83">
        <v>0</v>
      </c>
      <c r="M162" s="83">
        <v>0</v>
      </c>
      <c r="N162" s="83">
        <v>0</v>
      </c>
      <c r="O162" s="83">
        <v>0</v>
      </c>
      <c r="P162" s="83">
        <v>0</v>
      </c>
      <c r="Q162" s="83">
        <v>0</v>
      </c>
      <c r="R162" s="83">
        <v>0</v>
      </c>
      <c r="S162" s="83">
        <v>0</v>
      </c>
      <c r="T162" s="83">
        <v>0</v>
      </c>
      <c r="U162" s="83">
        <v>0</v>
      </c>
      <c r="V162" s="83">
        <v>0</v>
      </c>
      <c r="W162" s="83">
        <v>0</v>
      </c>
      <c r="X162" s="83">
        <v>0</v>
      </c>
      <c r="Y162" s="83">
        <v>0</v>
      </c>
      <c r="Z162" s="83">
        <v>0</v>
      </c>
      <c r="AA162" s="83">
        <v>0</v>
      </c>
      <c r="AB162" s="83">
        <v>0</v>
      </c>
      <c r="AC162" s="83">
        <v>0</v>
      </c>
      <c r="AD162" s="83">
        <v>0</v>
      </c>
      <c r="AE162" s="83">
        <v>0</v>
      </c>
      <c r="AF162" s="83">
        <v>0</v>
      </c>
      <c r="AG162" s="83">
        <v>0</v>
      </c>
      <c r="AH162" s="83">
        <v>0</v>
      </c>
      <c r="AI162" s="83">
        <v>0</v>
      </c>
      <c r="AJ162" s="83">
        <v>0</v>
      </c>
      <c r="AK162" s="83"/>
    </row>
    <row r="163" spans="1:37" ht="16.350000000000001" customHeight="1">
      <c r="A163" s="82" t="s">
        <v>323</v>
      </c>
      <c r="B163" s="83">
        <v>0</v>
      </c>
      <c r="C163" s="83">
        <v>0</v>
      </c>
      <c r="D163" s="83">
        <v>0</v>
      </c>
      <c r="E163" s="83">
        <v>0</v>
      </c>
      <c r="F163" s="83">
        <v>0</v>
      </c>
      <c r="G163" s="83">
        <v>0</v>
      </c>
      <c r="H163" s="83">
        <v>0</v>
      </c>
      <c r="I163" s="83">
        <v>0</v>
      </c>
      <c r="J163" s="83">
        <v>0</v>
      </c>
      <c r="K163" s="83">
        <v>0</v>
      </c>
      <c r="L163" s="83">
        <v>0</v>
      </c>
      <c r="M163" s="83">
        <v>0</v>
      </c>
      <c r="N163" s="83">
        <v>0</v>
      </c>
      <c r="O163" s="83">
        <v>0</v>
      </c>
      <c r="P163" s="83">
        <v>0</v>
      </c>
      <c r="Q163" s="83">
        <v>0</v>
      </c>
      <c r="R163" s="83">
        <v>0</v>
      </c>
      <c r="S163" s="83">
        <v>0</v>
      </c>
      <c r="T163" s="83">
        <v>0</v>
      </c>
      <c r="U163" s="83">
        <v>0</v>
      </c>
      <c r="V163" s="83">
        <v>0</v>
      </c>
      <c r="W163" s="83">
        <v>0</v>
      </c>
      <c r="X163" s="83">
        <v>0</v>
      </c>
      <c r="Y163" s="83">
        <v>0</v>
      </c>
      <c r="Z163" s="83">
        <v>0</v>
      </c>
      <c r="AA163" s="83">
        <v>0</v>
      </c>
      <c r="AB163" s="83">
        <v>0</v>
      </c>
      <c r="AC163" s="83">
        <v>0</v>
      </c>
      <c r="AD163" s="83">
        <v>0</v>
      </c>
      <c r="AE163" s="83">
        <v>0</v>
      </c>
      <c r="AF163" s="83">
        <v>0</v>
      </c>
      <c r="AG163" s="83">
        <v>0</v>
      </c>
      <c r="AH163" s="83">
        <v>0</v>
      </c>
      <c r="AI163" s="83">
        <v>0</v>
      </c>
      <c r="AJ163" s="83">
        <v>0</v>
      </c>
      <c r="AK163" s="83"/>
    </row>
    <row r="164" spans="1:37" ht="16.350000000000001" customHeight="1">
      <c r="A164" s="82" t="s">
        <v>324</v>
      </c>
      <c r="B164" s="83">
        <v>0</v>
      </c>
      <c r="C164" s="83">
        <v>0</v>
      </c>
      <c r="D164" s="83">
        <v>0</v>
      </c>
      <c r="E164" s="83">
        <v>0</v>
      </c>
      <c r="F164" s="83">
        <v>0</v>
      </c>
      <c r="G164" s="83">
        <v>0</v>
      </c>
      <c r="H164" s="83">
        <v>0</v>
      </c>
      <c r="I164" s="83">
        <v>0</v>
      </c>
      <c r="J164" s="83">
        <v>0</v>
      </c>
      <c r="K164" s="83">
        <v>0</v>
      </c>
      <c r="L164" s="83">
        <v>0</v>
      </c>
      <c r="M164" s="83">
        <v>0</v>
      </c>
      <c r="N164" s="83">
        <v>0</v>
      </c>
      <c r="O164" s="83">
        <v>0</v>
      </c>
      <c r="P164" s="83">
        <v>0</v>
      </c>
      <c r="Q164" s="83">
        <v>0</v>
      </c>
      <c r="R164" s="83">
        <v>0</v>
      </c>
      <c r="S164" s="83">
        <v>0</v>
      </c>
      <c r="T164" s="83">
        <v>0</v>
      </c>
      <c r="U164" s="83">
        <v>0</v>
      </c>
      <c r="V164" s="83">
        <v>0</v>
      </c>
      <c r="W164" s="83">
        <v>0</v>
      </c>
      <c r="X164" s="83">
        <v>0</v>
      </c>
      <c r="Y164" s="83">
        <v>0</v>
      </c>
      <c r="Z164" s="83">
        <v>0</v>
      </c>
      <c r="AA164" s="83">
        <v>0</v>
      </c>
      <c r="AB164" s="83">
        <v>0</v>
      </c>
      <c r="AC164" s="83">
        <v>0</v>
      </c>
      <c r="AD164" s="83">
        <v>0</v>
      </c>
      <c r="AE164" s="83">
        <v>0</v>
      </c>
      <c r="AF164" s="83">
        <v>0</v>
      </c>
      <c r="AG164" s="83">
        <v>0</v>
      </c>
      <c r="AH164" s="83">
        <v>0</v>
      </c>
      <c r="AI164" s="83">
        <v>0</v>
      </c>
      <c r="AJ164" s="83">
        <v>0</v>
      </c>
      <c r="AK164" s="83"/>
    </row>
    <row r="165" spans="1:37" ht="16.350000000000001" customHeight="1">
      <c r="A165" s="82" t="s">
        <v>325</v>
      </c>
      <c r="B165" s="83">
        <v>0</v>
      </c>
      <c r="C165" s="83">
        <v>0</v>
      </c>
      <c r="D165" s="83">
        <v>0</v>
      </c>
      <c r="E165" s="83">
        <v>0</v>
      </c>
      <c r="F165" s="83">
        <v>0</v>
      </c>
      <c r="G165" s="83">
        <v>0</v>
      </c>
      <c r="H165" s="83">
        <v>0</v>
      </c>
      <c r="I165" s="83">
        <v>0</v>
      </c>
      <c r="J165" s="83">
        <v>0</v>
      </c>
      <c r="K165" s="83">
        <v>0</v>
      </c>
      <c r="L165" s="83">
        <v>0</v>
      </c>
      <c r="M165" s="83">
        <v>0</v>
      </c>
      <c r="N165" s="83">
        <v>0</v>
      </c>
      <c r="O165" s="83">
        <v>0</v>
      </c>
      <c r="P165" s="83">
        <v>0</v>
      </c>
      <c r="Q165" s="83">
        <v>0</v>
      </c>
      <c r="R165" s="83">
        <v>0</v>
      </c>
      <c r="S165" s="83">
        <v>0</v>
      </c>
      <c r="T165" s="83">
        <v>0</v>
      </c>
      <c r="U165" s="83">
        <v>0</v>
      </c>
      <c r="V165" s="83">
        <v>0</v>
      </c>
      <c r="W165" s="83">
        <v>0</v>
      </c>
      <c r="X165" s="83">
        <v>0</v>
      </c>
      <c r="Y165" s="83">
        <v>0</v>
      </c>
      <c r="Z165" s="83">
        <v>0</v>
      </c>
      <c r="AA165" s="83">
        <v>0</v>
      </c>
      <c r="AB165" s="83">
        <v>0</v>
      </c>
      <c r="AC165" s="83">
        <v>0</v>
      </c>
      <c r="AD165" s="83">
        <v>0</v>
      </c>
      <c r="AE165" s="83">
        <v>0</v>
      </c>
      <c r="AF165" s="83">
        <v>0</v>
      </c>
      <c r="AG165" s="83">
        <v>0</v>
      </c>
      <c r="AH165" s="83">
        <v>0</v>
      </c>
      <c r="AI165" s="83">
        <v>0</v>
      </c>
      <c r="AJ165" s="83">
        <v>0</v>
      </c>
      <c r="AK165" s="83"/>
    </row>
    <row r="166" spans="1:37" ht="16.350000000000001" customHeight="1">
      <c r="A166" s="82" t="s">
        <v>326</v>
      </c>
      <c r="B166" s="83">
        <v>0</v>
      </c>
      <c r="C166" s="83">
        <v>0</v>
      </c>
      <c r="D166" s="83">
        <v>0</v>
      </c>
      <c r="E166" s="83">
        <v>0</v>
      </c>
      <c r="F166" s="83">
        <v>0</v>
      </c>
      <c r="G166" s="83">
        <v>0</v>
      </c>
      <c r="H166" s="83">
        <v>0</v>
      </c>
      <c r="I166" s="83">
        <v>0</v>
      </c>
      <c r="J166" s="83">
        <v>0</v>
      </c>
      <c r="K166" s="83">
        <v>0</v>
      </c>
      <c r="L166" s="83">
        <v>0</v>
      </c>
      <c r="M166" s="83">
        <v>0</v>
      </c>
      <c r="N166" s="83">
        <v>0</v>
      </c>
      <c r="O166" s="83">
        <v>0</v>
      </c>
      <c r="P166" s="83">
        <v>0</v>
      </c>
      <c r="Q166" s="83">
        <v>0</v>
      </c>
      <c r="R166" s="83">
        <v>0</v>
      </c>
      <c r="S166" s="83">
        <v>0</v>
      </c>
      <c r="T166" s="83">
        <v>0</v>
      </c>
      <c r="U166" s="83">
        <v>0</v>
      </c>
      <c r="V166" s="83">
        <v>0</v>
      </c>
      <c r="W166" s="83">
        <v>0</v>
      </c>
      <c r="X166" s="83">
        <v>0</v>
      </c>
      <c r="Y166" s="83">
        <v>0</v>
      </c>
      <c r="Z166" s="83">
        <v>0</v>
      </c>
      <c r="AA166" s="83">
        <v>0</v>
      </c>
      <c r="AB166" s="83">
        <v>0</v>
      </c>
      <c r="AC166" s="83">
        <v>0</v>
      </c>
      <c r="AD166" s="83">
        <v>0</v>
      </c>
      <c r="AE166" s="83">
        <v>0</v>
      </c>
      <c r="AF166" s="83">
        <v>0</v>
      </c>
      <c r="AG166" s="83">
        <v>0</v>
      </c>
      <c r="AH166" s="83">
        <v>0</v>
      </c>
      <c r="AI166" s="83">
        <v>0</v>
      </c>
      <c r="AJ166" s="83">
        <v>0</v>
      </c>
      <c r="AK166" s="83"/>
    </row>
    <row r="167" spans="1:37" ht="16.350000000000001" customHeight="1">
      <c r="A167" s="82" t="s">
        <v>327</v>
      </c>
      <c r="B167" s="83">
        <v>0</v>
      </c>
      <c r="C167" s="83">
        <v>0</v>
      </c>
      <c r="D167" s="83">
        <v>0</v>
      </c>
      <c r="E167" s="83">
        <v>0</v>
      </c>
      <c r="F167" s="83">
        <v>0</v>
      </c>
      <c r="G167" s="83">
        <v>0</v>
      </c>
      <c r="H167" s="83">
        <v>0</v>
      </c>
      <c r="I167" s="83">
        <v>0</v>
      </c>
      <c r="J167" s="83">
        <v>0</v>
      </c>
      <c r="K167" s="83">
        <v>0</v>
      </c>
      <c r="L167" s="83">
        <v>0</v>
      </c>
      <c r="M167" s="83">
        <v>0</v>
      </c>
      <c r="N167" s="83">
        <v>0</v>
      </c>
      <c r="O167" s="83">
        <v>0</v>
      </c>
      <c r="P167" s="83">
        <v>0</v>
      </c>
      <c r="Q167" s="83">
        <v>0</v>
      </c>
      <c r="R167" s="83">
        <v>0</v>
      </c>
      <c r="S167" s="83">
        <v>0</v>
      </c>
      <c r="T167" s="83">
        <v>0</v>
      </c>
      <c r="U167" s="83">
        <v>0</v>
      </c>
      <c r="V167" s="83">
        <v>0</v>
      </c>
      <c r="W167" s="83">
        <v>0</v>
      </c>
      <c r="X167" s="83">
        <v>0</v>
      </c>
      <c r="Y167" s="83">
        <v>0</v>
      </c>
      <c r="Z167" s="83">
        <v>0</v>
      </c>
      <c r="AA167" s="83">
        <v>0</v>
      </c>
      <c r="AB167" s="83">
        <v>0</v>
      </c>
      <c r="AC167" s="83">
        <v>0</v>
      </c>
      <c r="AD167" s="83">
        <v>0</v>
      </c>
      <c r="AE167" s="83">
        <v>0</v>
      </c>
      <c r="AF167" s="83">
        <v>0</v>
      </c>
      <c r="AG167" s="83">
        <v>0</v>
      </c>
      <c r="AH167" s="83">
        <v>0</v>
      </c>
      <c r="AI167" s="83">
        <v>0</v>
      </c>
      <c r="AJ167" s="83">
        <v>0</v>
      </c>
      <c r="AK167" s="83"/>
    </row>
    <row r="168" spans="1:37" ht="16.350000000000001" customHeight="1">
      <c r="A168" s="82" t="s">
        <v>328</v>
      </c>
      <c r="B168" s="83">
        <v>0</v>
      </c>
      <c r="C168" s="83">
        <v>0</v>
      </c>
      <c r="D168" s="83">
        <v>0</v>
      </c>
      <c r="E168" s="83">
        <v>0</v>
      </c>
      <c r="F168" s="83">
        <v>0</v>
      </c>
      <c r="G168" s="83">
        <v>0</v>
      </c>
      <c r="H168" s="83">
        <v>0</v>
      </c>
      <c r="I168" s="83">
        <v>0</v>
      </c>
      <c r="J168" s="83">
        <v>0</v>
      </c>
      <c r="K168" s="83">
        <v>0</v>
      </c>
      <c r="L168" s="83">
        <v>0</v>
      </c>
      <c r="M168" s="83">
        <v>0</v>
      </c>
      <c r="N168" s="83">
        <v>0</v>
      </c>
      <c r="O168" s="83">
        <v>0</v>
      </c>
      <c r="P168" s="83">
        <v>0</v>
      </c>
      <c r="Q168" s="83">
        <v>0</v>
      </c>
      <c r="R168" s="83">
        <v>0</v>
      </c>
      <c r="S168" s="83">
        <v>0</v>
      </c>
      <c r="T168" s="83">
        <v>0</v>
      </c>
      <c r="U168" s="83">
        <v>0</v>
      </c>
      <c r="V168" s="83">
        <v>0</v>
      </c>
      <c r="W168" s="83">
        <v>0</v>
      </c>
      <c r="X168" s="83">
        <v>0</v>
      </c>
      <c r="Y168" s="83">
        <v>0</v>
      </c>
      <c r="Z168" s="83">
        <v>0</v>
      </c>
      <c r="AA168" s="83">
        <v>0</v>
      </c>
      <c r="AB168" s="83">
        <v>0</v>
      </c>
      <c r="AC168" s="83">
        <v>0</v>
      </c>
      <c r="AD168" s="83">
        <v>0</v>
      </c>
      <c r="AE168" s="83">
        <v>0</v>
      </c>
      <c r="AF168" s="83">
        <v>0</v>
      </c>
      <c r="AG168" s="83">
        <v>0</v>
      </c>
      <c r="AH168" s="83">
        <v>0</v>
      </c>
      <c r="AI168" s="83">
        <v>0</v>
      </c>
      <c r="AJ168" s="83">
        <v>0</v>
      </c>
      <c r="AK168" s="83"/>
    </row>
    <row r="169" spans="1:37" ht="16.350000000000001" customHeight="1">
      <c r="A169" s="82" t="s">
        <v>329</v>
      </c>
      <c r="B169" s="83">
        <v>0</v>
      </c>
      <c r="C169" s="83">
        <v>0</v>
      </c>
      <c r="D169" s="83">
        <v>0</v>
      </c>
      <c r="E169" s="83">
        <v>0</v>
      </c>
      <c r="F169" s="83">
        <v>0</v>
      </c>
      <c r="G169" s="83">
        <v>0</v>
      </c>
      <c r="H169" s="83">
        <v>0</v>
      </c>
      <c r="I169" s="83">
        <v>0</v>
      </c>
      <c r="J169" s="83">
        <v>0</v>
      </c>
      <c r="K169" s="83">
        <v>0</v>
      </c>
      <c r="L169" s="83">
        <v>0</v>
      </c>
      <c r="M169" s="83">
        <v>0</v>
      </c>
      <c r="N169" s="83">
        <v>0</v>
      </c>
      <c r="O169" s="83">
        <v>0</v>
      </c>
      <c r="P169" s="83">
        <v>0</v>
      </c>
      <c r="Q169" s="83">
        <v>0</v>
      </c>
      <c r="R169" s="83">
        <v>0</v>
      </c>
      <c r="S169" s="83">
        <v>0</v>
      </c>
      <c r="T169" s="83">
        <v>0</v>
      </c>
      <c r="U169" s="83">
        <v>0</v>
      </c>
      <c r="V169" s="83">
        <v>0</v>
      </c>
      <c r="W169" s="83">
        <v>0</v>
      </c>
      <c r="X169" s="83">
        <v>0</v>
      </c>
      <c r="Y169" s="83">
        <v>0</v>
      </c>
      <c r="Z169" s="83">
        <v>0</v>
      </c>
      <c r="AA169" s="83">
        <v>0</v>
      </c>
      <c r="AB169" s="83">
        <v>0</v>
      </c>
      <c r="AC169" s="83">
        <v>0</v>
      </c>
      <c r="AD169" s="83">
        <v>0</v>
      </c>
      <c r="AE169" s="83">
        <v>0</v>
      </c>
      <c r="AF169" s="83">
        <v>0</v>
      </c>
      <c r="AG169" s="83">
        <v>0</v>
      </c>
      <c r="AH169" s="83">
        <v>0</v>
      </c>
      <c r="AI169" s="83">
        <v>0</v>
      </c>
      <c r="AJ169" s="83">
        <v>0</v>
      </c>
      <c r="AK169" s="83"/>
    </row>
    <row r="170" spans="1:37" ht="16.350000000000001" customHeight="1">
      <c r="A170" s="82" t="s">
        <v>330</v>
      </c>
      <c r="B170" s="83">
        <v>0</v>
      </c>
      <c r="C170" s="83">
        <v>0</v>
      </c>
      <c r="D170" s="83">
        <v>0</v>
      </c>
      <c r="E170" s="83">
        <v>0</v>
      </c>
      <c r="F170" s="83">
        <v>0</v>
      </c>
      <c r="G170" s="83">
        <v>0</v>
      </c>
      <c r="H170" s="83">
        <v>0</v>
      </c>
      <c r="I170" s="83">
        <v>0</v>
      </c>
      <c r="J170" s="83">
        <v>0</v>
      </c>
      <c r="K170" s="83">
        <v>0</v>
      </c>
      <c r="L170" s="83">
        <v>0</v>
      </c>
      <c r="M170" s="83">
        <v>0</v>
      </c>
      <c r="N170" s="83">
        <v>0</v>
      </c>
      <c r="O170" s="83">
        <v>0</v>
      </c>
      <c r="P170" s="83">
        <v>0</v>
      </c>
      <c r="Q170" s="83">
        <v>0</v>
      </c>
      <c r="R170" s="83">
        <v>0</v>
      </c>
      <c r="S170" s="83">
        <v>0</v>
      </c>
      <c r="T170" s="83">
        <v>0</v>
      </c>
      <c r="U170" s="83">
        <v>0</v>
      </c>
      <c r="V170" s="83">
        <v>0</v>
      </c>
      <c r="W170" s="83">
        <v>0</v>
      </c>
      <c r="X170" s="83">
        <v>0</v>
      </c>
      <c r="Y170" s="83">
        <v>0</v>
      </c>
      <c r="Z170" s="83">
        <v>0</v>
      </c>
      <c r="AA170" s="83">
        <v>0</v>
      </c>
      <c r="AB170" s="83">
        <v>0</v>
      </c>
      <c r="AC170" s="83">
        <v>0</v>
      </c>
      <c r="AD170" s="83">
        <v>0</v>
      </c>
      <c r="AE170" s="83">
        <v>0</v>
      </c>
      <c r="AF170" s="83">
        <v>0</v>
      </c>
      <c r="AG170" s="83">
        <v>0</v>
      </c>
      <c r="AH170" s="83">
        <v>0</v>
      </c>
      <c r="AI170" s="83">
        <v>0</v>
      </c>
      <c r="AJ170" s="83">
        <v>0</v>
      </c>
      <c r="AK170" s="83"/>
    </row>
    <row r="171" spans="1:37" ht="16.350000000000001" customHeight="1">
      <c r="A171" s="82" t="s">
        <v>331</v>
      </c>
      <c r="B171" s="83">
        <v>0</v>
      </c>
      <c r="C171" s="83">
        <v>0</v>
      </c>
      <c r="D171" s="83">
        <v>0</v>
      </c>
      <c r="E171" s="83">
        <v>0</v>
      </c>
      <c r="F171" s="83">
        <v>0</v>
      </c>
      <c r="G171" s="83">
        <v>0</v>
      </c>
      <c r="H171" s="83">
        <v>0</v>
      </c>
      <c r="I171" s="83">
        <v>0</v>
      </c>
      <c r="J171" s="83">
        <v>0</v>
      </c>
      <c r="K171" s="83">
        <v>0</v>
      </c>
      <c r="L171" s="83">
        <v>0</v>
      </c>
      <c r="M171" s="83">
        <v>0</v>
      </c>
      <c r="N171" s="83">
        <v>0</v>
      </c>
      <c r="O171" s="83">
        <v>0</v>
      </c>
      <c r="P171" s="83">
        <v>0</v>
      </c>
      <c r="Q171" s="83">
        <v>0</v>
      </c>
      <c r="R171" s="83">
        <v>0</v>
      </c>
      <c r="S171" s="83">
        <v>0</v>
      </c>
      <c r="T171" s="83">
        <v>0</v>
      </c>
      <c r="U171" s="83">
        <v>0</v>
      </c>
      <c r="V171" s="83">
        <v>0</v>
      </c>
      <c r="W171" s="83">
        <v>0</v>
      </c>
      <c r="X171" s="83">
        <v>0</v>
      </c>
      <c r="Y171" s="83">
        <v>0</v>
      </c>
      <c r="Z171" s="83">
        <v>0</v>
      </c>
      <c r="AA171" s="83">
        <v>0</v>
      </c>
      <c r="AB171" s="83">
        <v>0</v>
      </c>
      <c r="AC171" s="83">
        <v>0</v>
      </c>
      <c r="AD171" s="83">
        <v>0</v>
      </c>
      <c r="AE171" s="83">
        <v>0</v>
      </c>
      <c r="AF171" s="83">
        <v>0</v>
      </c>
      <c r="AG171" s="83">
        <v>0</v>
      </c>
      <c r="AH171" s="83">
        <v>0</v>
      </c>
      <c r="AI171" s="83">
        <v>0</v>
      </c>
      <c r="AJ171" s="83">
        <v>0</v>
      </c>
      <c r="AK171" s="83"/>
    </row>
    <row r="172" spans="1:37" ht="16.350000000000001" customHeight="1">
      <c r="A172" s="82" t="s">
        <v>332</v>
      </c>
      <c r="B172" s="83">
        <v>0</v>
      </c>
      <c r="C172" s="83">
        <v>0</v>
      </c>
      <c r="D172" s="83">
        <v>0</v>
      </c>
      <c r="E172" s="83">
        <v>0</v>
      </c>
      <c r="F172" s="83">
        <v>0</v>
      </c>
      <c r="G172" s="83">
        <v>0</v>
      </c>
      <c r="H172" s="83">
        <v>0</v>
      </c>
      <c r="I172" s="83">
        <v>0</v>
      </c>
      <c r="J172" s="83">
        <v>0</v>
      </c>
      <c r="K172" s="83">
        <v>0</v>
      </c>
      <c r="L172" s="83">
        <v>0</v>
      </c>
      <c r="M172" s="83">
        <v>0</v>
      </c>
      <c r="N172" s="83">
        <v>0</v>
      </c>
      <c r="O172" s="83">
        <v>0</v>
      </c>
      <c r="P172" s="83">
        <v>0</v>
      </c>
      <c r="Q172" s="83">
        <v>0</v>
      </c>
      <c r="R172" s="83">
        <v>0</v>
      </c>
      <c r="S172" s="83">
        <v>0</v>
      </c>
      <c r="T172" s="83">
        <v>0</v>
      </c>
      <c r="U172" s="83">
        <v>0</v>
      </c>
      <c r="V172" s="83">
        <v>0</v>
      </c>
      <c r="W172" s="83">
        <v>0</v>
      </c>
      <c r="X172" s="83">
        <v>0</v>
      </c>
      <c r="Y172" s="83">
        <v>0</v>
      </c>
      <c r="Z172" s="83">
        <v>0</v>
      </c>
      <c r="AA172" s="83">
        <v>0</v>
      </c>
      <c r="AB172" s="83">
        <v>0</v>
      </c>
      <c r="AC172" s="83">
        <v>0</v>
      </c>
      <c r="AD172" s="83">
        <v>0</v>
      </c>
      <c r="AE172" s="83">
        <v>0</v>
      </c>
      <c r="AF172" s="83">
        <v>0</v>
      </c>
      <c r="AG172" s="83">
        <v>0</v>
      </c>
      <c r="AH172" s="83">
        <v>0</v>
      </c>
      <c r="AI172" s="83">
        <v>0</v>
      </c>
      <c r="AJ172" s="83">
        <v>0</v>
      </c>
      <c r="AK172" s="83"/>
    </row>
    <row r="173" spans="1:37" ht="16.350000000000001" customHeight="1">
      <c r="A173" s="82" t="s">
        <v>333</v>
      </c>
      <c r="B173" s="83">
        <v>0</v>
      </c>
      <c r="C173" s="83">
        <v>0</v>
      </c>
      <c r="D173" s="83">
        <v>0</v>
      </c>
      <c r="E173" s="83">
        <v>0</v>
      </c>
      <c r="F173" s="83">
        <v>0</v>
      </c>
      <c r="G173" s="83">
        <v>0</v>
      </c>
      <c r="H173" s="83">
        <v>0</v>
      </c>
      <c r="I173" s="83">
        <v>0</v>
      </c>
      <c r="J173" s="83">
        <v>0</v>
      </c>
      <c r="K173" s="83">
        <v>0</v>
      </c>
      <c r="L173" s="83">
        <v>0</v>
      </c>
      <c r="M173" s="83">
        <v>0</v>
      </c>
      <c r="N173" s="83">
        <v>0</v>
      </c>
      <c r="O173" s="83">
        <v>0</v>
      </c>
      <c r="P173" s="83">
        <v>0</v>
      </c>
      <c r="Q173" s="83">
        <v>0</v>
      </c>
      <c r="R173" s="83">
        <v>0</v>
      </c>
      <c r="S173" s="83">
        <v>0</v>
      </c>
      <c r="T173" s="83">
        <v>0</v>
      </c>
      <c r="U173" s="83">
        <v>0</v>
      </c>
      <c r="V173" s="83">
        <v>0</v>
      </c>
      <c r="W173" s="83">
        <v>0</v>
      </c>
      <c r="X173" s="83">
        <v>0</v>
      </c>
      <c r="Y173" s="83">
        <v>0</v>
      </c>
      <c r="Z173" s="83">
        <v>0</v>
      </c>
      <c r="AA173" s="83">
        <v>0</v>
      </c>
      <c r="AB173" s="83">
        <v>0</v>
      </c>
      <c r="AC173" s="83">
        <v>0</v>
      </c>
      <c r="AD173" s="83">
        <v>0</v>
      </c>
      <c r="AE173" s="83">
        <v>0</v>
      </c>
      <c r="AF173" s="83">
        <v>0</v>
      </c>
      <c r="AG173" s="83">
        <v>0</v>
      </c>
      <c r="AH173" s="83">
        <v>0</v>
      </c>
      <c r="AI173" s="83">
        <v>0</v>
      </c>
      <c r="AJ173" s="83">
        <v>0</v>
      </c>
      <c r="AK173" s="83"/>
    </row>
    <row r="174" spans="1:37" ht="16.350000000000001" customHeight="1">
      <c r="A174" s="82" t="s">
        <v>334</v>
      </c>
      <c r="B174" s="83">
        <v>0</v>
      </c>
      <c r="C174" s="83">
        <v>0</v>
      </c>
      <c r="D174" s="83">
        <v>0</v>
      </c>
      <c r="E174" s="83">
        <v>0</v>
      </c>
      <c r="F174" s="83">
        <v>0</v>
      </c>
      <c r="G174" s="83">
        <v>0</v>
      </c>
      <c r="H174" s="83">
        <v>0</v>
      </c>
      <c r="I174" s="83">
        <v>0</v>
      </c>
      <c r="J174" s="83">
        <v>0</v>
      </c>
      <c r="K174" s="83">
        <v>0</v>
      </c>
      <c r="L174" s="83">
        <v>0</v>
      </c>
      <c r="M174" s="83">
        <v>0</v>
      </c>
      <c r="N174" s="83">
        <v>0</v>
      </c>
      <c r="O174" s="83">
        <v>0</v>
      </c>
      <c r="P174" s="83">
        <v>0</v>
      </c>
      <c r="Q174" s="83">
        <v>0</v>
      </c>
      <c r="R174" s="83">
        <v>0</v>
      </c>
      <c r="S174" s="83">
        <v>0</v>
      </c>
      <c r="T174" s="83">
        <v>0</v>
      </c>
      <c r="U174" s="83">
        <v>0</v>
      </c>
      <c r="V174" s="83">
        <v>0</v>
      </c>
      <c r="W174" s="83">
        <v>0</v>
      </c>
      <c r="X174" s="83">
        <v>0</v>
      </c>
      <c r="Y174" s="83">
        <v>0</v>
      </c>
      <c r="Z174" s="83">
        <v>0</v>
      </c>
      <c r="AA174" s="83">
        <v>0</v>
      </c>
      <c r="AB174" s="83">
        <v>0</v>
      </c>
      <c r="AC174" s="83">
        <v>0</v>
      </c>
      <c r="AD174" s="83">
        <v>0</v>
      </c>
      <c r="AE174" s="83">
        <v>0</v>
      </c>
      <c r="AF174" s="83">
        <v>0</v>
      </c>
      <c r="AG174" s="83">
        <v>0</v>
      </c>
      <c r="AH174" s="83">
        <v>0</v>
      </c>
      <c r="AI174" s="83">
        <v>0</v>
      </c>
      <c r="AJ174" s="83">
        <v>0</v>
      </c>
      <c r="AK174" s="83"/>
    </row>
    <row r="175" spans="1:37" ht="16.350000000000001" customHeight="1">
      <c r="A175" s="82" t="s">
        <v>335</v>
      </c>
      <c r="B175" s="83">
        <v>0</v>
      </c>
      <c r="C175" s="83">
        <v>0</v>
      </c>
      <c r="D175" s="83">
        <v>0</v>
      </c>
      <c r="E175" s="83">
        <v>0</v>
      </c>
      <c r="F175" s="83">
        <v>0</v>
      </c>
      <c r="G175" s="83">
        <v>0</v>
      </c>
      <c r="H175" s="83">
        <v>0</v>
      </c>
      <c r="I175" s="83">
        <v>0</v>
      </c>
      <c r="J175" s="83">
        <v>0</v>
      </c>
      <c r="K175" s="83">
        <v>0</v>
      </c>
      <c r="L175" s="83">
        <v>0</v>
      </c>
      <c r="M175" s="83">
        <v>0</v>
      </c>
      <c r="N175" s="83">
        <v>0</v>
      </c>
      <c r="O175" s="83">
        <v>0</v>
      </c>
      <c r="P175" s="83">
        <v>0</v>
      </c>
      <c r="Q175" s="83">
        <v>0</v>
      </c>
      <c r="R175" s="83">
        <v>0</v>
      </c>
      <c r="S175" s="83">
        <v>0</v>
      </c>
      <c r="T175" s="83">
        <v>0</v>
      </c>
      <c r="U175" s="83">
        <v>0</v>
      </c>
      <c r="V175" s="83">
        <v>0</v>
      </c>
      <c r="W175" s="83">
        <v>0</v>
      </c>
      <c r="X175" s="83">
        <v>0</v>
      </c>
      <c r="Y175" s="83">
        <v>0</v>
      </c>
      <c r="Z175" s="83">
        <v>0</v>
      </c>
      <c r="AA175" s="83">
        <v>0</v>
      </c>
      <c r="AB175" s="83">
        <v>0</v>
      </c>
      <c r="AC175" s="83">
        <v>0</v>
      </c>
      <c r="AD175" s="83">
        <v>0</v>
      </c>
      <c r="AE175" s="83">
        <v>0</v>
      </c>
      <c r="AF175" s="83">
        <v>0</v>
      </c>
      <c r="AG175" s="83">
        <v>0</v>
      </c>
      <c r="AH175" s="83">
        <v>0</v>
      </c>
      <c r="AI175" s="83">
        <v>0</v>
      </c>
      <c r="AJ175" s="83">
        <v>0</v>
      </c>
      <c r="AK175" s="83"/>
    </row>
    <row r="176" spans="1:37" ht="16.350000000000001" customHeight="1">
      <c r="A176" s="82" t="s">
        <v>336</v>
      </c>
      <c r="B176" s="83">
        <v>0</v>
      </c>
      <c r="C176" s="83">
        <v>0</v>
      </c>
      <c r="D176" s="83">
        <v>0</v>
      </c>
      <c r="E176" s="83">
        <v>0</v>
      </c>
      <c r="F176" s="83">
        <v>0</v>
      </c>
      <c r="G176" s="83">
        <v>0</v>
      </c>
      <c r="H176" s="83">
        <v>0</v>
      </c>
      <c r="I176" s="83">
        <v>0</v>
      </c>
      <c r="J176" s="83">
        <v>0</v>
      </c>
      <c r="K176" s="83">
        <v>0</v>
      </c>
      <c r="L176" s="83">
        <v>0</v>
      </c>
      <c r="M176" s="83">
        <v>0</v>
      </c>
      <c r="N176" s="83">
        <v>0</v>
      </c>
      <c r="O176" s="83">
        <v>0</v>
      </c>
      <c r="P176" s="83">
        <v>0</v>
      </c>
      <c r="Q176" s="83">
        <v>0</v>
      </c>
      <c r="R176" s="83">
        <v>0</v>
      </c>
      <c r="S176" s="83">
        <v>0</v>
      </c>
      <c r="T176" s="83">
        <v>0</v>
      </c>
      <c r="U176" s="83">
        <v>0</v>
      </c>
      <c r="V176" s="83">
        <v>0</v>
      </c>
      <c r="W176" s="83">
        <v>0</v>
      </c>
      <c r="X176" s="83">
        <v>0</v>
      </c>
      <c r="Y176" s="83">
        <v>0</v>
      </c>
      <c r="Z176" s="83">
        <v>0</v>
      </c>
      <c r="AA176" s="83">
        <v>0</v>
      </c>
      <c r="AB176" s="83">
        <v>0</v>
      </c>
      <c r="AC176" s="83">
        <v>0</v>
      </c>
      <c r="AD176" s="83">
        <v>0</v>
      </c>
      <c r="AE176" s="83">
        <v>0</v>
      </c>
      <c r="AF176" s="83">
        <v>0</v>
      </c>
      <c r="AG176" s="83">
        <v>0</v>
      </c>
      <c r="AH176" s="83">
        <v>0</v>
      </c>
      <c r="AI176" s="83">
        <v>0</v>
      </c>
      <c r="AJ176" s="83">
        <v>0</v>
      </c>
      <c r="AK176" s="83"/>
    </row>
    <row r="177" spans="1:37" ht="16.350000000000001" customHeight="1">
      <c r="A177" s="82" t="s">
        <v>337</v>
      </c>
      <c r="B177" s="83">
        <v>0</v>
      </c>
      <c r="C177" s="83">
        <v>0</v>
      </c>
      <c r="D177" s="83">
        <v>0</v>
      </c>
      <c r="E177" s="83">
        <v>0</v>
      </c>
      <c r="F177" s="83">
        <v>0</v>
      </c>
      <c r="G177" s="83">
        <v>0</v>
      </c>
      <c r="H177" s="83">
        <v>0</v>
      </c>
      <c r="I177" s="83">
        <v>0</v>
      </c>
      <c r="J177" s="83">
        <v>0</v>
      </c>
      <c r="K177" s="83">
        <v>0</v>
      </c>
      <c r="L177" s="83">
        <v>0</v>
      </c>
      <c r="M177" s="83">
        <v>0</v>
      </c>
      <c r="N177" s="83">
        <v>0</v>
      </c>
      <c r="O177" s="83">
        <v>0</v>
      </c>
      <c r="P177" s="83">
        <v>0</v>
      </c>
      <c r="Q177" s="83">
        <v>0</v>
      </c>
      <c r="R177" s="83">
        <v>0</v>
      </c>
      <c r="S177" s="83">
        <v>0</v>
      </c>
      <c r="T177" s="83">
        <v>0</v>
      </c>
      <c r="U177" s="83">
        <v>0</v>
      </c>
      <c r="V177" s="83">
        <v>0</v>
      </c>
      <c r="W177" s="83">
        <v>0</v>
      </c>
      <c r="X177" s="83">
        <v>0</v>
      </c>
      <c r="Y177" s="83">
        <v>0</v>
      </c>
      <c r="Z177" s="83">
        <v>0</v>
      </c>
      <c r="AA177" s="83">
        <v>0</v>
      </c>
      <c r="AB177" s="83">
        <v>0</v>
      </c>
      <c r="AC177" s="83">
        <v>0</v>
      </c>
      <c r="AD177" s="83">
        <v>0</v>
      </c>
      <c r="AE177" s="83">
        <v>0</v>
      </c>
      <c r="AF177" s="83">
        <v>0</v>
      </c>
      <c r="AG177" s="83">
        <v>0</v>
      </c>
      <c r="AH177" s="83">
        <v>0</v>
      </c>
      <c r="AI177" s="83">
        <v>0</v>
      </c>
      <c r="AJ177" s="83">
        <v>0</v>
      </c>
      <c r="AK177" s="83"/>
    </row>
    <row r="178" spans="1:37" ht="16.350000000000001" customHeight="1">
      <c r="A178" s="82" t="s">
        <v>338</v>
      </c>
      <c r="B178" s="83">
        <v>0</v>
      </c>
      <c r="C178" s="83">
        <v>0</v>
      </c>
      <c r="D178" s="83">
        <v>0</v>
      </c>
      <c r="E178" s="83">
        <v>0</v>
      </c>
      <c r="F178" s="83">
        <v>0</v>
      </c>
      <c r="G178" s="83">
        <v>0</v>
      </c>
      <c r="H178" s="83">
        <v>0</v>
      </c>
      <c r="I178" s="83">
        <v>0</v>
      </c>
      <c r="J178" s="83">
        <v>0</v>
      </c>
      <c r="K178" s="83">
        <v>0</v>
      </c>
      <c r="L178" s="83">
        <v>0</v>
      </c>
      <c r="M178" s="83">
        <v>0</v>
      </c>
      <c r="N178" s="83">
        <v>0</v>
      </c>
      <c r="O178" s="83">
        <v>0</v>
      </c>
      <c r="P178" s="83">
        <v>0</v>
      </c>
      <c r="Q178" s="83">
        <v>0</v>
      </c>
      <c r="R178" s="83">
        <v>0</v>
      </c>
      <c r="S178" s="83">
        <v>0</v>
      </c>
      <c r="T178" s="83">
        <v>0</v>
      </c>
      <c r="U178" s="83">
        <v>0</v>
      </c>
      <c r="V178" s="83">
        <v>0</v>
      </c>
      <c r="W178" s="83">
        <v>0</v>
      </c>
      <c r="X178" s="83">
        <v>0</v>
      </c>
      <c r="Y178" s="83">
        <v>0</v>
      </c>
      <c r="Z178" s="83">
        <v>0</v>
      </c>
      <c r="AA178" s="83">
        <v>0</v>
      </c>
      <c r="AB178" s="83">
        <v>0</v>
      </c>
      <c r="AC178" s="83">
        <v>0</v>
      </c>
      <c r="AD178" s="83">
        <v>0</v>
      </c>
      <c r="AE178" s="83">
        <v>0</v>
      </c>
      <c r="AF178" s="83">
        <v>0</v>
      </c>
      <c r="AG178" s="83">
        <v>0</v>
      </c>
      <c r="AH178" s="83">
        <v>0</v>
      </c>
      <c r="AI178" s="83">
        <v>0</v>
      </c>
      <c r="AJ178" s="83">
        <v>0</v>
      </c>
      <c r="AK178" s="83"/>
    </row>
    <row r="179" spans="1:37" ht="16.350000000000001" customHeight="1">
      <c r="A179" s="82" t="s">
        <v>339</v>
      </c>
      <c r="B179" s="83">
        <v>0</v>
      </c>
      <c r="C179" s="83">
        <v>0</v>
      </c>
      <c r="D179" s="83">
        <v>0</v>
      </c>
      <c r="E179" s="83">
        <v>0</v>
      </c>
      <c r="F179" s="83">
        <v>0</v>
      </c>
      <c r="G179" s="83">
        <v>0</v>
      </c>
      <c r="H179" s="83">
        <v>0</v>
      </c>
      <c r="I179" s="83">
        <v>0</v>
      </c>
      <c r="J179" s="83">
        <v>0</v>
      </c>
      <c r="K179" s="83">
        <v>0</v>
      </c>
      <c r="L179" s="83">
        <v>0</v>
      </c>
      <c r="M179" s="83">
        <v>0</v>
      </c>
      <c r="N179" s="83">
        <v>0</v>
      </c>
      <c r="O179" s="83">
        <v>0</v>
      </c>
      <c r="P179" s="83">
        <v>0</v>
      </c>
      <c r="Q179" s="83">
        <v>0</v>
      </c>
      <c r="R179" s="83">
        <v>0</v>
      </c>
      <c r="S179" s="83">
        <v>0</v>
      </c>
      <c r="T179" s="83">
        <v>0</v>
      </c>
      <c r="U179" s="83">
        <v>0</v>
      </c>
      <c r="V179" s="83">
        <v>0</v>
      </c>
      <c r="W179" s="83">
        <v>0</v>
      </c>
      <c r="X179" s="83">
        <v>0</v>
      </c>
      <c r="Y179" s="83">
        <v>0</v>
      </c>
      <c r="Z179" s="83">
        <v>0</v>
      </c>
      <c r="AA179" s="83">
        <v>0</v>
      </c>
      <c r="AB179" s="83">
        <v>0</v>
      </c>
      <c r="AC179" s="83">
        <v>0</v>
      </c>
      <c r="AD179" s="83">
        <v>0</v>
      </c>
      <c r="AE179" s="83">
        <v>0</v>
      </c>
      <c r="AF179" s="83">
        <v>0</v>
      </c>
      <c r="AG179" s="83">
        <v>0</v>
      </c>
      <c r="AH179" s="83">
        <v>0</v>
      </c>
      <c r="AI179" s="83">
        <v>0</v>
      </c>
      <c r="AJ179" s="83">
        <v>0</v>
      </c>
      <c r="AK179" s="83"/>
    </row>
    <row r="180" spans="1:37" ht="16.350000000000001" customHeight="1">
      <c r="A180" s="82" t="s">
        <v>340</v>
      </c>
      <c r="B180" s="83">
        <v>0</v>
      </c>
      <c r="C180" s="83">
        <v>0</v>
      </c>
      <c r="D180" s="83">
        <v>0</v>
      </c>
      <c r="E180" s="83">
        <v>0</v>
      </c>
      <c r="F180" s="83">
        <v>0</v>
      </c>
      <c r="G180" s="83">
        <v>0</v>
      </c>
      <c r="H180" s="83">
        <v>0</v>
      </c>
      <c r="I180" s="83">
        <v>0</v>
      </c>
      <c r="J180" s="83">
        <v>0</v>
      </c>
      <c r="K180" s="83">
        <v>0</v>
      </c>
      <c r="L180" s="83">
        <v>0</v>
      </c>
      <c r="M180" s="83">
        <v>0</v>
      </c>
      <c r="N180" s="83">
        <v>0</v>
      </c>
      <c r="O180" s="83">
        <v>0</v>
      </c>
      <c r="P180" s="83">
        <v>0</v>
      </c>
      <c r="Q180" s="83">
        <v>0</v>
      </c>
      <c r="R180" s="83">
        <v>0</v>
      </c>
      <c r="S180" s="83">
        <v>0</v>
      </c>
      <c r="T180" s="83">
        <v>0</v>
      </c>
      <c r="U180" s="83">
        <v>0</v>
      </c>
      <c r="V180" s="83">
        <v>0</v>
      </c>
      <c r="W180" s="83">
        <v>0</v>
      </c>
      <c r="X180" s="83">
        <v>0</v>
      </c>
      <c r="Y180" s="83">
        <v>0</v>
      </c>
      <c r="Z180" s="83">
        <v>0</v>
      </c>
      <c r="AA180" s="83">
        <v>0</v>
      </c>
      <c r="AB180" s="83">
        <v>0</v>
      </c>
      <c r="AC180" s="83">
        <v>0</v>
      </c>
      <c r="AD180" s="83">
        <v>0</v>
      </c>
      <c r="AE180" s="83">
        <v>0</v>
      </c>
      <c r="AF180" s="83">
        <v>0</v>
      </c>
      <c r="AG180" s="83">
        <v>0</v>
      </c>
      <c r="AH180" s="83">
        <v>0</v>
      </c>
      <c r="AI180" s="83">
        <v>0</v>
      </c>
      <c r="AJ180" s="83">
        <v>0</v>
      </c>
      <c r="AK180" s="83"/>
    </row>
    <row r="181" spans="1:37" ht="16.350000000000001" customHeight="1">
      <c r="A181" s="82" t="s">
        <v>341</v>
      </c>
      <c r="B181" s="83">
        <v>0</v>
      </c>
      <c r="C181" s="83">
        <v>0</v>
      </c>
      <c r="D181" s="83">
        <v>0</v>
      </c>
      <c r="E181" s="83">
        <v>0</v>
      </c>
      <c r="F181" s="83">
        <v>0</v>
      </c>
      <c r="G181" s="83">
        <v>0</v>
      </c>
      <c r="H181" s="83">
        <v>0</v>
      </c>
      <c r="I181" s="83">
        <v>0</v>
      </c>
      <c r="J181" s="83">
        <v>0</v>
      </c>
      <c r="K181" s="83">
        <v>0</v>
      </c>
      <c r="L181" s="83">
        <v>0</v>
      </c>
      <c r="M181" s="83">
        <v>0</v>
      </c>
      <c r="N181" s="83">
        <v>0</v>
      </c>
      <c r="O181" s="83">
        <v>0</v>
      </c>
      <c r="P181" s="83">
        <v>0</v>
      </c>
      <c r="Q181" s="83">
        <v>0</v>
      </c>
      <c r="R181" s="83">
        <v>0</v>
      </c>
      <c r="S181" s="83">
        <v>0</v>
      </c>
      <c r="T181" s="83">
        <v>0</v>
      </c>
      <c r="U181" s="83">
        <v>0</v>
      </c>
      <c r="V181" s="83">
        <v>0</v>
      </c>
      <c r="W181" s="83">
        <v>0</v>
      </c>
      <c r="X181" s="83">
        <v>0</v>
      </c>
      <c r="Y181" s="83">
        <v>0</v>
      </c>
      <c r="Z181" s="83">
        <v>0</v>
      </c>
      <c r="AA181" s="83">
        <v>0</v>
      </c>
      <c r="AB181" s="83">
        <v>0</v>
      </c>
      <c r="AC181" s="83">
        <v>0</v>
      </c>
      <c r="AD181" s="83">
        <v>0</v>
      </c>
      <c r="AE181" s="83">
        <v>0</v>
      </c>
      <c r="AF181" s="83">
        <v>0</v>
      </c>
      <c r="AG181" s="83">
        <v>0</v>
      </c>
      <c r="AH181" s="83">
        <v>0</v>
      </c>
      <c r="AI181" s="83">
        <v>0</v>
      </c>
      <c r="AJ181" s="83">
        <v>0</v>
      </c>
      <c r="AK181" s="83"/>
    </row>
    <row r="182" spans="1:37" ht="16.350000000000001" customHeight="1">
      <c r="A182" s="82" t="s">
        <v>342</v>
      </c>
      <c r="B182" s="83">
        <v>0</v>
      </c>
      <c r="C182" s="83">
        <v>0</v>
      </c>
      <c r="D182" s="83">
        <v>0</v>
      </c>
      <c r="E182" s="83">
        <v>0</v>
      </c>
      <c r="F182" s="83">
        <v>0</v>
      </c>
      <c r="G182" s="83">
        <v>0</v>
      </c>
      <c r="H182" s="83">
        <v>0</v>
      </c>
      <c r="I182" s="83">
        <v>0</v>
      </c>
      <c r="J182" s="83">
        <v>0</v>
      </c>
      <c r="K182" s="83">
        <v>0</v>
      </c>
      <c r="L182" s="83">
        <v>0</v>
      </c>
      <c r="M182" s="83">
        <v>0</v>
      </c>
      <c r="N182" s="83">
        <v>0</v>
      </c>
      <c r="O182" s="83">
        <v>0</v>
      </c>
      <c r="P182" s="83">
        <v>0</v>
      </c>
      <c r="Q182" s="83">
        <v>0</v>
      </c>
      <c r="R182" s="83">
        <v>0</v>
      </c>
      <c r="S182" s="83">
        <v>0</v>
      </c>
      <c r="T182" s="83">
        <v>0</v>
      </c>
      <c r="U182" s="83">
        <v>0</v>
      </c>
      <c r="V182" s="83">
        <v>0</v>
      </c>
      <c r="W182" s="83">
        <v>0</v>
      </c>
      <c r="X182" s="83">
        <v>0</v>
      </c>
      <c r="Y182" s="83">
        <v>0</v>
      </c>
      <c r="Z182" s="83">
        <v>0</v>
      </c>
      <c r="AA182" s="83">
        <v>0</v>
      </c>
      <c r="AB182" s="83">
        <v>0</v>
      </c>
      <c r="AC182" s="83">
        <v>0</v>
      </c>
      <c r="AD182" s="83">
        <v>0</v>
      </c>
      <c r="AE182" s="83">
        <v>0</v>
      </c>
      <c r="AF182" s="83">
        <v>0</v>
      </c>
      <c r="AG182" s="83">
        <v>0</v>
      </c>
      <c r="AH182" s="83">
        <v>0</v>
      </c>
      <c r="AI182" s="83">
        <v>0</v>
      </c>
      <c r="AJ182" s="83">
        <v>0</v>
      </c>
      <c r="AK182" s="83"/>
    </row>
    <row r="183" spans="1:37" ht="16.350000000000001" customHeight="1">
      <c r="A183" s="82" t="s">
        <v>343</v>
      </c>
      <c r="B183" s="83">
        <v>0</v>
      </c>
      <c r="C183" s="83">
        <v>0</v>
      </c>
      <c r="D183" s="83">
        <v>0</v>
      </c>
      <c r="E183" s="83">
        <v>0</v>
      </c>
      <c r="F183" s="83">
        <v>0</v>
      </c>
      <c r="G183" s="83">
        <v>0</v>
      </c>
      <c r="H183" s="83">
        <v>0</v>
      </c>
      <c r="I183" s="83">
        <v>0</v>
      </c>
      <c r="J183" s="83">
        <v>0</v>
      </c>
      <c r="K183" s="83">
        <v>0</v>
      </c>
      <c r="L183" s="83">
        <v>0</v>
      </c>
      <c r="M183" s="83">
        <v>0</v>
      </c>
      <c r="N183" s="83">
        <v>0</v>
      </c>
      <c r="O183" s="83">
        <v>0</v>
      </c>
      <c r="P183" s="83">
        <v>0</v>
      </c>
      <c r="Q183" s="83">
        <v>0</v>
      </c>
      <c r="R183" s="83">
        <v>0</v>
      </c>
      <c r="S183" s="83">
        <v>0</v>
      </c>
      <c r="T183" s="83">
        <v>0</v>
      </c>
      <c r="U183" s="83">
        <v>0</v>
      </c>
      <c r="V183" s="83">
        <v>0</v>
      </c>
      <c r="W183" s="83">
        <v>0</v>
      </c>
      <c r="X183" s="83">
        <v>0</v>
      </c>
      <c r="Y183" s="83">
        <v>0</v>
      </c>
      <c r="Z183" s="83">
        <v>0</v>
      </c>
      <c r="AA183" s="83">
        <v>0</v>
      </c>
      <c r="AB183" s="83">
        <v>0</v>
      </c>
      <c r="AC183" s="83">
        <v>0</v>
      </c>
      <c r="AD183" s="83">
        <v>0</v>
      </c>
      <c r="AE183" s="83">
        <v>0</v>
      </c>
      <c r="AF183" s="83">
        <v>0</v>
      </c>
      <c r="AG183" s="83">
        <v>0</v>
      </c>
      <c r="AH183" s="83">
        <v>0</v>
      </c>
      <c r="AI183" s="83">
        <v>0</v>
      </c>
      <c r="AJ183" s="83">
        <v>0</v>
      </c>
      <c r="AK183" s="83"/>
    </row>
    <row r="184" spans="1:37" ht="16.350000000000001" customHeight="1">
      <c r="A184" s="82" t="s">
        <v>344</v>
      </c>
      <c r="B184" s="83">
        <v>0</v>
      </c>
      <c r="C184" s="83">
        <v>0</v>
      </c>
      <c r="D184" s="83">
        <v>0</v>
      </c>
      <c r="E184" s="83">
        <v>0</v>
      </c>
      <c r="F184" s="83">
        <v>0</v>
      </c>
      <c r="G184" s="83">
        <v>0</v>
      </c>
      <c r="H184" s="83">
        <v>0</v>
      </c>
      <c r="I184" s="83">
        <v>0</v>
      </c>
      <c r="J184" s="83">
        <v>0</v>
      </c>
      <c r="K184" s="83">
        <v>0</v>
      </c>
      <c r="L184" s="83">
        <v>0</v>
      </c>
      <c r="M184" s="83">
        <v>0</v>
      </c>
      <c r="N184" s="83">
        <v>0</v>
      </c>
      <c r="O184" s="83">
        <v>0</v>
      </c>
      <c r="P184" s="83">
        <v>0</v>
      </c>
      <c r="Q184" s="83">
        <v>0</v>
      </c>
      <c r="R184" s="83">
        <v>0</v>
      </c>
      <c r="S184" s="83">
        <v>0</v>
      </c>
      <c r="T184" s="83">
        <v>0</v>
      </c>
      <c r="U184" s="83">
        <v>0</v>
      </c>
      <c r="V184" s="83">
        <v>0</v>
      </c>
      <c r="W184" s="83">
        <v>0</v>
      </c>
      <c r="X184" s="83">
        <v>0</v>
      </c>
      <c r="Y184" s="83">
        <v>0</v>
      </c>
      <c r="Z184" s="83">
        <v>0</v>
      </c>
      <c r="AA184" s="83">
        <v>0</v>
      </c>
      <c r="AB184" s="83">
        <v>0</v>
      </c>
      <c r="AC184" s="83">
        <v>0</v>
      </c>
      <c r="AD184" s="83">
        <v>0</v>
      </c>
      <c r="AE184" s="83">
        <v>0</v>
      </c>
      <c r="AF184" s="83">
        <v>0</v>
      </c>
      <c r="AG184" s="83">
        <v>0</v>
      </c>
      <c r="AH184" s="83">
        <v>0</v>
      </c>
      <c r="AI184" s="83">
        <v>0</v>
      </c>
      <c r="AJ184" s="83">
        <v>0</v>
      </c>
      <c r="AK184" s="83"/>
    </row>
    <row r="185" spans="1:37" ht="16.350000000000001" customHeight="1">
      <c r="A185" s="82" t="s">
        <v>345</v>
      </c>
      <c r="B185" s="83">
        <v>0</v>
      </c>
      <c r="C185" s="83">
        <v>0</v>
      </c>
      <c r="D185" s="83">
        <v>0</v>
      </c>
      <c r="E185" s="83">
        <v>0</v>
      </c>
      <c r="F185" s="83">
        <v>0</v>
      </c>
      <c r="G185" s="83">
        <v>0</v>
      </c>
      <c r="H185" s="83">
        <v>0</v>
      </c>
      <c r="I185" s="83">
        <v>0</v>
      </c>
      <c r="J185" s="83">
        <v>0</v>
      </c>
      <c r="K185" s="83">
        <v>0</v>
      </c>
      <c r="L185" s="83">
        <v>0</v>
      </c>
      <c r="M185" s="83">
        <v>0</v>
      </c>
      <c r="N185" s="83">
        <v>0</v>
      </c>
      <c r="O185" s="83">
        <v>0</v>
      </c>
      <c r="P185" s="83">
        <v>0</v>
      </c>
      <c r="Q185" s="83">
        <v>0</v>
      </c>
      <c r="R185" s="83">
        <v>0</v>
      </c>
      <c r="S185" s="83">
        <v>0</v>
      </c>
      <c r="T185" s="83">
        <v>0</v>
      </c>
      <c r="U185" s="83">
        <v>0</v>
      </c>
      <c r="V185" s="83">
        <v>0</v>
      </c>
      <c r="W185" s="83">
        <v>0</v>
      </c>
      <c r="X185" s="83">
        <v>0</v>
      </c>
      <c r="Y185" s="83">
        <v>0</v>
      </c>
      <c r="Z185" s="83">
        <v>0</v>
      </c>
      <c r="AA185" s="83">
        <v>0</v>
      </c>
      <c r="AB185" s="83">
        <v>0</v>
      </c>
      <c r="AC185" s="83">
        <v>0</v>
      </c>
      <c r="AD185" s="83">
        <v>0</v>
      </c>
      <c r="AE185" s="83">
        <v>0</v>
      </c>
      <c r="AF185" s="83">
        <v>0</v>
      </c>
      <c r="AG185" s="83">
        <v>0</v>
      </c>
      <c r="AH185" s="83">
        <v>0</v>
      </c>
      <c r="AI185" s="83">
        <v>0</v>
      </c>
      <c r="AJ185" s="83">
        <v>0</v>
      </c>
      <c r="AK185" s="83"/>
    </row>
    <row r="186" spans="1:37" ht="16.350000000000001" customHeight="1">
      <c r="A186" s="82" t="s">
        <v>346</v>
      </c>
      <c r="B186" s="83">
        <v>0</v>
      </c>
      <c r="C186" s="83">
        <v>0</v>
      </c>
      <c r="D186" s="83">
        <v>0</v>
      </c>
      <c r="E186" s="83">
        <v>0</v>
      </c>
      <c r="F186" s="83">
        <v>0</v>
      </c>
      <c r="G186" s="83">
        <v>0</v>
      </c>
      <c r="H186" s="83">
        <v>0</v>
      </c>
      <c r="I186" s="83">
        <v>0</v>
      </c>
      <c r="J186" s="83">
        <v>0</v>
      </c>
      <c r="K186" s="83">
        <v>0</v>
      </c>
      <c r="L186" s="83">
        <v>0</v>
      </c>
      <c r="M186" s="83">
        <v>0</v>
      </c>
      <c r="N186" s="83">
        <v>0</v>
      </c>
      <c r="O186" s="83">
        <v>0</v>
      </c>
      <c r="P186" s="83">
        <v>0</v>
      </c>
      <c r="Q186" s="83">
        <v>0</v>
      </c>
      <c r="R186" s="83">
        <v>0</v>
      </c>
      <c r="S186" s="83">
        <v>0</v>
      </c>
      <c r="T186" s="83">
        <v>0</v>
      </c>
      <c r="U186" s="83">
        <v>0</v>
      </c>
      <c r="V186" s="83">
        <v>0</v>
      </c>
      <c r="W186" s="83">
        <v>0</v>
      </c>
      <c r="X186" s="83">
        <v>0</v>
      </c>
      <c r="Y186" s="83">
        <v>0</v>
      </c>
      <c r="Z186" s="83">
        <v>0</v>
      </c>
      <c r="AA186" s="83">
        <v>0</v>
      </c>
      <c r="AB186" s="83">
        <v>0</v>
      </c>
      <c r="AC186" s="83">
        <v>0</v>
      </c>
      <c r="AD186" s="83">
        <v>0</v>
      </c>
      <c r="AE186" s="83">
        <v>0</v>
      </c>
      <c r="AF186" s="83">
        <v>0</v>
      </c>
      <c r="AG186" s="83">
        <v>0</v>
      </c>
      <c r="AH186" s="83">
        <v>0</v>
      </c>
      <c r="AI186" s="83">
        <v>0</v>
      </c>
      <c r="AJ186" s="83">
        <v>0</v>
      </c>
      <c r="AK186" s="83"/>
    </row>
    <row r="187" spans="1:37" ht="16.350000000000001" customHeight="1">
      <c r="A187" s="82" t="s">
        <v>347</v>
      </c>
      <c r="B187" s="83">
        <v>0</v>
      </c>
      <c r="C187" s="83">
        <v>0</v>
      </c>
      <c r="D187" s="83">
        <v>0</v>
      </c>
      <c r="E187" s="83">
        <v>0</v>
      </c>
      <c r="F187" s="83">
        <v>0</v>
      </c>
      <c r="G187" s="83">
        <v>0</v>
      </c>
      <c r="H187" s="83">
        <v>0</v>
      </c>
      <c r="I187" s="83">
        <v>0</v>
      </c>
      <c r="J187" s="83">
        <v>0</v>
      </c>
      <c r="K187" s="83">
        <v>0</v>
      </c>
      <c r="L187" s="83">
        <v>0</v>
      </c>
      <c r="M187" s="83">
        <v>0</v>
      </c>
      <c r="N187" s="83">
        <v>0</v>
      </c>
      <c r="O187" s="83">
        <v>0</v>
      </c>
      <c r="P187" s="83">
        <v>0</v>
      </c>
      <c r="Q187" s="83">
        <v>0</v>
      </c>
      <c r="R187" s="83">
        <v>0</v>
      </c>
      <c r="S187" s="83">
        <v>0</v>
      </c>
      <c r="T187" s="83">
        <v>0</v>
      </c>
      <c r="U187" s="83">
        <v>0</v>
      </c>
      <c r="V187" s="83">
        <v>0</v>
      </c>
      <c r="W187" s="83">
        <v>0</v>
      </c>
      <c r="X187" s="83">
        <v>0</v>
      </c>
      <c r="Y187" s="83">
        <v>0</v>
      </c>
      <c r="Z187" s="83">
        <v>0</v>
      </c>
      <c r="AA187" s="83">
        <v>0</v>
      </c>
      <c r="AB187" s="83">
        <v>0</v>
      </c>
      <c r="AC187" s="83">
        <v>0</v>
      </c>
      <c r="AD187" s="83">
        <v>0</v>
      </c>
      <c r="AE187" s="83">
        <v>0</v>
      </c>
      <c r="AF187" s="83">
        <v>0</v>
      </c>
      <c r="AG187" s="83">
        <v>0</v>
      </c>
      <c r="AH187" s="83">
        <v>0</v>
      </c>
      <c r="AI187" s="83">
        <v>0</v>
      </c>
      <c r="AJ187" s="83">
        <v>0</v>
      </c>
      <c r="AK187" s="83"/>
    </row>
    <row r="188" spans="1:37" ht="16.350000000000001" customHeight="1">
      <c r="A188" s="82" t="s">
        <v>348</v>
      </c>
      <c r="B188" s="83">
        <v>0</v>
      </c>
      <c r="C188" s="83">
        <v>0</v>
      </c>
      <c r="D188" s="83">
        <v>0</v>
      </c>
      <c r="E188" s="83">
        <v>0</v>
      </c>
      <c r="F188" s="83">
        <v>0</v>
      </c>
      <c r="G188" s="83">
        <v>0</v>
      </c>
      <c r="H188" s="83">
        <v>0</v>
      </c>
      <c r="I188" s="83">
        <v>0</v>
      </c>
      <c r="J188" s="83">
        <v>0</v>
      </c>
      <c r="K188" s="83">
        <v>0</v>
      </c>
      <c r="L188" s="83">
        <v>0</v>
      </c>
      <c r="M188" s="83">
        <v>0</v>
      </c>
      <c r="N188" s="83">
        <v>0</v>
      </c>
      <c r="O188" s="83">
        <v>0</v>
      </c>
      <c r="P188" s="83">
        <v>0</v>
      </c>
      <c r="Q188" s="83">
        <v>0</v>
      </c>
      <c r="R188" s="83">
        <v>0</v>
      </c>
      <c r="S188" s="83">
        <v>0</v>
      </c>
      <c r="T188" s="83">
        <v>0</v>
      </c>
      <c r="U188" s="83">
        <v>0</v>
      </c>
      <c r="V188" s="83">
        <v>0</v>
      </c>
      <c r="W188" s="83">
        <v>0</v>
      </c>
      <c r="X188" s="83">
        <v>0</v>
      </c>
      <c r="Y188" s="83">
        <v>0</v>
      </c>
      <c r="Z188" s="83">
        <v>0</v>
      </c>
      <c r="AA188" s="83">
        <v>0</v>
      </c>
      <c r="AB188" s="83">
        <v>0</v>
      </c>
      <c r="AC188" s="83">
        <v>0</v>
      </c>
      <c r="AD188" s="83">
        <v>0</v>
      </c>
      <c r="AE188" s="83">
        <v>0</v>
      </c>
      <c r="AF188" s="83">
        <v>0</v>
      </c>
      <c r="AG188" s="83">
        <v>0</v>
      </c>
      <c r="AH188" s="83">
        <v>0</v>
      </c>
      <c r="AI188" s="83">
        <v>0</v>
      </c>
      <c r="AJ188" s="83">
        <v>0</v>
      </c>
      <c r="AK188" s="83"/>
    </row>
    <row r="189" spans="1:37" ht="16.350000000000001" customHeight="1">
      <c r="A189" s="82" t="s">
        <v>349</v>
      </c>
      <c r="B189" s="83">
        <v>0</v>
      </c>
      <c r="C189" s="83">
        <v>0</v>
      </c>
      <c r="D189" s="83">
        <v>0</v>
      </c>
      <c r="E189" s="83">
        <v>0</v>
      </c>
      <c r="F189" s="83">
        <v>0</v>
      </c>
      <c r="G189" s="83">
        <v>0</v>
      </c>
      <c r="H189" s="83">
        <v>0</v>
      </c>
      <c r="I189" s="83">
        <v>0</v>
      </c>
      <c r="J189" s="83">
        <v>0</v>
      </c>
      <c r="K189" s="83">
        <v>0</v>
      </c>
      <c r="L189" s="83">
        <v>0</v>
      </c>
      <c r="M189" s="83">
        <v>0</v>
      </c>
      <c r="N189" s="83">
        <v>0</v>
      </c>
      <c r="O189" s="83">
        <v>0</v>
      </c>
      <c r="P189" s="83">
        <v>0</v>
      </c>
      <c r="Q189" s="83">
        <v>0</v>
      </c>
      <c r="R189" s="83">
        <v>0</v>
      </c>
      <c r="S189" s="83">
        <v>0</v>
      </c>
      <c r="T189" s="83">
        <v>0</v>
      </c>
      <c r="U189" s="83">
        <v>0</v>
      </c>
      <c r="V189" s="83">
        <v>0</v>
      </c>
      <c r="W189" s="83">
        <v>0</v>
      </c>
      <c r="X189" s="83">
        <v>0</v>
      </c>
      <c r="Y189" s="83">
        <v>0</v>
      </c>
      <c r="Z189" s="83">
        <v>0</v>
      </c>
      <c r="AA189" s="83">
        <v>0</v>
      </c>
      <c r="AB189" s="83">
        <v>0</v>
      </c>
      <c r="AC189" s="83">
        <v>0</v>
      </c>
      <c r="AD189" s="83">
        <v>0</v>
      </c>
      <c r="AE189" s="83">
        <v>0</v>
      </c>
      <c r="AF189" s="83">
        <v>0</v>
      </c>
      <c r="AG189" s="83">
        <v>0</v>
      </c>
      <c r="AH189" s="83">
        <v>0</v>
      </c>
      <c r="AI189" s="83">
        <v>0</v>
      </c>
      <c r="AJ189" s="83">
        <v>0</v>
      </c>
      <c r="AK189" s="83"/>
    </row>
    <row r="190" spans="1:37" ht="16.350000000000001" customHeight="1">
      <c r="A190" s="82" t="s">
        <v>350</v>
      </c>
      <c r="B190" s="83">
        <v>0</v>
      </c>
      <c r="C190" s="83">
        <v>0</v>
      </c>
      <c r="D190" s="83">
        <v>0</v>
      </c>
      <c r="E190" s="83">
        <v>0</v>
      </c>
      <c r="F190" s="83">
        <v>0</v>
      </c>
      <c r="G190" s="83">
        <v>0</v>
      </c>
      <c r="H190" s="83">
        <v>0</v>
      </c>
      <c r="I190" s="83">
        <v>0</v>
      </c>
      <c r="J190" s="83">
        <v>0</v>
      </c>
      <c r="K190" s="83">
        <v>0</v>
      </c>
      <c r="L190" s="83">
        <v>0</v>
      </c>
      <c r="M190" s="83">
        <v>0</v>
      </c>
      <c r="N190" s="83">
        <v>0</v>
      </c>
      <c r="O190" s="83">
        <v>0</v>
      </c>
      <c r="P190" s="83">
        <v>0</v>
      </c>
      <c r="Q190" s="83">
        <v>0</v>
      </c>
      <c r="R190" s="83">
        <v>0</v>
      </c>
      <c r="S190" s="83">
        <v>0</v>
      </c>
      <c r="T190" s="83">
        <v>0</v>
      </c>
      <c r="U190" s="83">
        <v>0</v>
      </c>
      <c r="V190" s="83">
        <v>0</v>
      </c>
      <c r="W190" s="83">
        <v>0</v>
      </c>
      <c r="X190" s="83">
        <v>0</v>
      </c>
      <c r="Y190" s="83">
        <v>0</v>
      </c>
      <c r="Z190" s="83">
        <v>0</v>
      </c>
      <c r="AA190" s="83">
        <v>0</v>
      </c>
      <c r="AB190" s="83">
        <v>0</v>
      </c>
      <c r="AC190" s="83">
        <v>0</v>
      </c>
      <c r="AD190" s="83">
        <v>0</v>
      </c>
      <c r="AE190" s="83">
        <v>0</v>
      </c>
      <c r="AF190" s="83">
        <v>0</v>
      </c>
      <c r="AG190" s="83">
        <v>0</v>
      </c>
      <c r="AH190" s="83">
        <v>0</v>
      </c>
      <c r="AI190" s="83">
        <v>0</v>
      </c>
      <c r="AJ190" s="83">
        <v>0</v>
      </c>
      <c r="AK190" s="83"/>
    </row>
    <row r="191" spans="1:37" ht="16.350000000000001" customHeight="1">
      <c r="A191" s="82" t="s">
        <v>351</v>
      </c>
      <c r="B191" s="83">
        <v>0</v>
      </c>
      <c r="C191" s="83">
        <v>0</v>
      </c>
      <c r="D191" s="83">
        <v>0</v>
      </c>
      <c r="E191" s="83">
        <v>0</v>
      </c>
      <c r="F191" s="83">
        <v>0</v>
      </c>
      <c r="G191" s="83">
        <v>0</v>
      </c>
      <c r="H191" s="83">
        <v>0</v>
      </c>
      <c r="I191" s="83">
        <v>0</v>
      </c>
      <c r="J191" s="83">
        <v>0</v>
      </c>
      <c r="K191" s="83">
        <v>0</v>
      </c>
      <c r="L191" s="83">
        <v>0</v>
      </c>
      <c r="M191" s="83">
        <v>0</v>
      </c>
      <c r="N191" s="83">
        <v>0</v>
      </c>
      <c r="O191" s="83">
        <v>0</v>
      </c>
      <c r="P191" s="83">
        <v>0</v>
      </c>
      <c r="Q191" s="83">
        <v>0</v>
      </c>
      <c r="R191" s="83">
        <v>0</v>
      </c>
      <c r="S191" s="83">
        <v>0</v>
      </c>
      <c r="T191" s="83">
        <v>0</v>
      </c>
      <c r="U191" s="83">
        <v>0</v>
      </c>
      <c r="V191" s="83">
        <v>0</v>
      </c>
      <c r="W191" s="83">
        <v>0</v>
      </c>
      <c r="X191" s="83">
        <v>0</v>
      </c>
      <c r="Y191" s="83">
        <v>0</v>
      </c>
      <c r="Z191" s="83">
        <v>0</v>
      </c>
      <c r="AA191" s="83">
        <v>0</v>
      </c>
      <c r="AB191" s="83">
        <v>0</v>
      </c>
      <c r="AC191" s="83">
        <v>0</v>
      </c>
      <c r="AD191" s="83">
        <v>0</v>
      </c>
      <c r="AE191" s="83">
        <v>0</v>
      </c>
      <c r="AF191" s="83">
        <v>0</v>
      </c>
      <c r="AG191" s="83">
        <v>0</v>
      </c>
      <c r="AH191" s="83">
        <v>0</v>
      </c>
      <c r="AI191" s="83">
        <v>0</v>
      </c>
      <c r="AJ191" s="83">
        <v>0</v>
      </c>
      <c r="AK191" s="83"/>
    </row>
    <row r="192" spans="1:37" ht="16.350000000000001" customHeight="1">
      <c r="A192" s="82" t="s">
        <v>352</v>
      </c>
      <c r="B192" s="83">
        <v>0</v>
      </c>
      <c r="C192" s="83">
        <v>0</v>
      </c>
      <c r="D192" s="83">
        <v>0</v>
      </c>
      <c r="E192" s="83">
        <v>0</v>
      </c>
      <c r="F192" s="83">
        <v>0</v>
      </c>
      <c r="G192" s="83">
        <v>0</v>
      </c>
      <c r="H192" s="83">
        <v>0</v>
      </c>
      <c r="I192" s="83">
        <v>0</v>
      </c>
      <c r="J192" s="83">
        <v>0</v>
      </c>
      <c r="K192" s="83">
        <v>0</v>
      </c>
      <c r="L192" s="83">
        <v>0</v>
      </c>
      <c r="M192" s="83">
        <v>0</v>
      </c>
      <c r="N192" s="83">
        <v>0</v>
      </c>
      <c r="O192" s="83">
        <v>0</v>
      </c>
      <c r="P192" s="83">
        <v>0</v>
      </c>
      <c r="Q192" s="83">
        <v>0</v>
      </c>
      <c r="R192" s="83">
        <v>0</v>
      </c>
      <c r="S192" s="83">
        <v>0</v>
      </c>
      <c r="T192" s="83">
        <v>0</v>
      </c>
      <c r="U192" s="83">
        <v>0</v>
      </c>
      <c r="V192" s="83">
        <v>0</v>
      </c>
      <c r="W192" s="83">
        <v>0</v>
      </c>
      <c r="X192" s="83">
        <v>0</v>
      </c>
      <c r="Y192" s="83">
        <v>0</v>
      </c>
      <c r="Z192" s="83">
        <v>0</v>
      </c>
      <c r="AA192" s="83">
        <v>0</v>
      </c>
      <c r="AB192" s="83">
        <v>0</v>
      </c>
      <c r="AC192" s="83">
        <v>0</v>
      </c>
      <c r="AD192" s="83">
        <v>0</v>
      </c>
      <c r="AE192" s="83">
        <v>0</v>
      </c>
      <c r="AF192" s="83">
        <v>0</v>
      </c>
      <c r="AG192" s="83">
        <v>0</v>
      </c>
      <c r="AH192" s="83">
        <v>0</v>
      </c>
      <c r="AI192" s="83">
        <v>0</v>
      </c>
      <c r="AJ192" s="83">
        <v>0</v>
      </c>
      <c r="AK192" s="83"/>
    </row>
    <row r="193" spans="1:39" ht="16.350000000000001" customHeight="1">
      <c r="A193" s="82" t="s">
        <v>353</v>
      </c>
      <c r="B193" s="83">
        <v>0</v>
      </c>
      <c r="C193" s="83">
        <v>0</v>
      </c>
      <c r="D193" s="83">
        <v>0</v>
      </c>
      <c r="E193" s="83">
        <v>0</v>
      </c>
      <c r="F193" s="83">
        <v>0</v>
      </c>
      <c r="G193" s="83">
        <v>0</v>
      </c>
      <c r="H193" s="83">
        <v>0</v>
      </c>
      <c r="I193" s="83">
        <v>0</v>
      </c>
      <c r="J193" s="83">
        <v>0</v>
      </c>
      <c r="K193" s="83">
        <v>0</v>
      </c>
      <c r="L193" s="83">
        <v>0</v>
      </c>
      <c r="M193" s="83">
        <v>0</v>
      </c>
      <c r="N193" s="83">
        <v>0</v>
      </c>
      <c r="O193" s="83">
        <v>0</v>
      </c>
      <c r="P193" s="83">
        <v>0</v>
      </c>
      <c r="Q193" s="83">
        <v>0</v>
      </c>
      <c r="R193" s="83">
        <v>0</v>
      </c>
      <c r="S193" s="83">
        <v>0</v>
      </c>
      <c r="T193" s="83">
        <v>0</v>
      </c>
      <c r="U193" s="83">
        <v>0</v>
      </c>
      <c r="V193" s="83">
        <v>0</v>
      </c>
      <c r="W193" s="83">
        <v>0</v>
      </c>
      <c r="X193" s="83">
        <v>0</v>
      </c>
      <c r="Y193" s="83">
        <v>0</v>
      </c>
      <c r="Z193" s="83">
        <v>0</v>
      </c>
      <c r="AA193" s="83">
        <v>0</v>
      </c>
      <c r="AB193" s="83">
        <v>0</v>
      </c>
      <c r="AC193" s="83">
        <v>0</v>
      </c>
      <c r="AD193" s="83">
        <v>0</v>
      </c>
      <c r="AE193" s="83">
        <v>0</v>
      </c>
      <c r="AF193" s="83">
        <v>0</v>
      </c>
      <c r="AG193" s="83">
        <v>0</v>
      </c>
      <c r="AH193" s="83">
        <v>0</v>
      </c>
      <c r="AI193" s="83">
        <v>0</v>
      </c>
      <c r="AJ193" s="83">
        <v>0</v>
      </c>
      <c r="AK193" s="83"/>
    </row>
    <row r="194" spans="1:39" ht="16.350000000000001"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row>
  </sheetData>
  <phoneticPr fontId="40"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49"/>
  <sheetViews>
    <sheetView showGridLines="0" topLeftCell="A5" workbookViewId="0">
      <pane xSplit="1" ySplit="1" topLeftCell="B6" activePane="bottomRight" state="frozen"/>
      <selection pane="topRight"/>
      <selection pane="bottomLeft"/>
      <selection pane="bottomRight" activeCell="AF5" sqref="AF5:AJ348"/>
    </sheetView>
  </sheetViews>
  <sheetFormatPr defaultColWidth="14" defaultRowHeight="13.5"/>
  <cols>
    <col min="1" max="1" width="25.5" style="9" customWidth="1"/>
    <col min="2" max="2" width="18.625" style="9" customWidth="1"/>
    <col min="3" max="18" width="12.75" style="9" customWidth="1"/>
    <col min="19" max="16384" width="14" style="9"/>
  </cols>
  <sheetData>
    <row r="1" spans="1:38" ht="16.350000000000001" customHeight="1">
      <c r="A1" s="365" t="s">
        <v>354</v>
      </c>
      <c r="B1" s="365" t="s">
        <v>354</v>
      </c>
      <c r="C1" s="365" t="s">
        <v>354</v>
      </c>
      <c r="D1" s="365" t="s">
        <v>354</v>
      </c>
      <c r="E1" s="365" t="s">
        <v>354</v>
      </c>
      <c r="F1" s="365" t="s">
        <v>354</v>
      </c>
      <c r="G1" s="365" t="s">
        <v>354</v>
      </c>
      <c r="H1" s="365" t="s">
        <v>354</v>
      </c>
      <c r="I1" s="365" t="s">
        <v>354</v>
      </c>
      <c r="J1" s="365" t="s">
        <v>354</v>
      </c>
      <c r="K1" s="365" t="s">
        <v>354</v>
      </c>
      <c r="L1" s="365" t="s">
        <v>354</v>
      </c>
      <c r="M1" s="365" t="s">
        <v>354</v>
      </c>
      <c r="N1" s="365" t="s">
        <v>354</v>
      </c>
      <c r="O1" s="365" t="s">
        <v>354</v>
      </c>
      <c r="P1" s="365" t="s">
        <v>354</v>
      </c>
      <c r="Q1" s="365" t="s">
        <v>354</v>
      </c>
      <c r="R1" s="365" t="s">
        <v>354</v>
      </c>
    </row>
    <row r="2" spans="1:38" ht="16.350000000000001" customHeight="1">
      <c r="A2" s="365" t="s">
        <v>354</v>
      </c>
      <c r="B2" s="365" t="s">
        <v>354</v>
      </c>
      <c r="C2" s="365" t="s">
        <v>354</v>
      </c>
      <c r="D2" s="365" t="s">
        <v>354</v>
      </c>
      <c r="E2" s="365" t="s">
        <v>354</v>
      </c>
      <c r="F2" s="365" t="s">
        <v>354</v>
      </c>
      <c r="G2" s="365" t="s">
        <v>354</v>
      </c>
      <c r="H2" s="365" t="s">
        <v>354</v>
      </c>
      <c r="I2" s="365" t="s">
        <v>354</v>
      </c>
      <c r="J2" s="365" t="s">
        <v>354</v>
      </c>
      <c r="K2" s="365" t="s">
        <v>354</v>
      </c>
      <c r="L2" s="365" t="s">
        <v>354</v>
      </c>
      <c r="M2" s="365" t="s">
        <v>354</v>
      </c>
      <c r="N2" s="365" t="s">
        <v>354</v>
      </c>
      <c r="O2" s="365" t="s">
        <v>354</v>
      </c>
      <c r="P2" s="365" t="s">
        <v>354</v>
      </c>
      <c r="Q2" s="365" t="s">
        <v>354</v>
      </c>
      <c r="R2" s="365" t="s">
        <v>354</v>
      </c>
    </row>
    <row r="3" spans="1:38" ht="16.350000000000001" customHeight="1">
      <c r="A3" s="10"/>
      <c r="B3" s="10"/>
      <c r="C3" s="10"/>
      <c r="D3" s="10"/>
      <c r="E3" s="10"/>
      <c r="F3" s="10"/>
      <c r="G3" s="10"/>
      <c r="H3" s="10"/>
      <c r="I3" s="10"/>
      <c r="J3" s="10"/>
      <c r="K3" s="10"/>
      <c r="L3" s="10"/>
      <c r="M3" s="10"/>
      <c r="N3" s="10"/>
      <c r="O3" s="10"/>
      <c r="P3" s="10"/>
      <c r="Q3" s="10"/>
      <c r="R3" s="10"/>
    </row>
    <row r="4" spans="1:38" ht="16.350000000000001" customHeight="1">
      <c r="A4" s="77" t="s">
        <v>157</v>
      </c>
      <c r="B4" s="364" t="s">
        <v>355</v>
      </c>
      <c r="C4" s="364" t="s">
        <v>355</v>
      </c>
      <c r="D4" s="10"/>
      <c r="E4" s="10"/>
      <c r="F4" s="10"/>
      <c r="G4" s="10"/>
      <c r="H4" s="10"/>
      <c r="I4" s="10"/>
      <c r="J4" s="10"/>
      <c r="K4" s="10"/>
      <c r="L4" s="10"/>
      <c r="M4" s="10"/>
      <c r="N4" s="10"/>
      <c r="O4" s="10"/>
      <c r="P4" s="10"/>
      <c r="Q4" s="10"/>
      <c r="R4" s="10"/>
    </row>
    <row r="5" spans="1:38" ht="16.350000000000001" customHeight="1">
      <c r="A5" s="78" t="s">
        <v>1</v>
      </c>
      <c r="B5" s="78" t="s">
        <v>1206</v>
      </c>
      <c r="C5" s="78" t="s">
        <v>4</v>
      </c>
      <c r="D5" s="78" t="s">
        <v>158</v>
      </c>
      <c r="E5" s="78" t="s">
        <v>159</v>
      </c>
      <c r="F5" s="78" t="s">
        <v>160</v>
      </c>
      <c r="G5" s="78" t="s">
        <v>161</v>
      </c>
      <c r="H5" s="78" t="s">
        <v>162</v>
      </c>
      <c r="I5" s="78" t="s">
        <v>163</v>
      </c>
      <c r="J5" s="78" t="s">
        <v>164</v>
      </c>
      <c r="K5" s="78" t="s">
        <v>165</v>
      </c>
      <c r="L5" s="78" t="s">
        <v>29</v>
      </c>
      <c r="M5" s="78" t="s">
        <v>28</v>
      </c>
      <c r="N5" s="78" t="s">
        <v>5</v>
      </c>
      <c r="O5" s="78" t="s">
        <v>160</v>
      </c>
      <c r="P5" s="78" t="s">
        <v>19</v>
      </c>
      <c r="Q5" s="78" t="s">
        <v>12</v>
      </c>
      <c r="R5" s="78" t="s">
        <v>13</v>
      </c>
      <c r="S5" s="78" t="s">
        <v>10</v>
      </c>
      <c r="T5" s="78" t="s">
        <v>18</v>
      </c>
      <c r="U5" s="78" t="s">
        <v>17</v>
      </c>
      <c r="V5" s="78" t="s">
        <v>15</v>
      </c>
      <c r="W5" s="78" t="s">
        <v>161</v>
      </c>
      <c r="X5" s="78" t="s">
        <v>27</v>
      </c>
      <c r="Y5" s="78" t="s">
        <v>21</v>
      </c>
      <c r="Z5" s="78" t="s">
        <v>22</v>
      </c>
      <c r="AA5" s="78" t="s">
        <v>23</v>
      </c>
      <c r="AB5" s="78" t="s">
        <v>24</v>
      </c>
      <c r="AC5" s="78" t="s">
        <v>25</v>
      </c>
      <c r="AD5" s="78" t="s">
        <v>26</v>
      </c>
      <c r="AE5" s="78" t="s">
        <v>59</v>
      </c>
      <c r="AF5" s="78" t="s">
        <v>162</v>
      </c>
      <c r="AG5" s="78" t="s">
        <v>9</v>
      </c>
      <c r="AH5" s="78" t="s">
        <v>6</v>
      </c>
      <c r="AI5" s="78" t="s">
        <v>8</v>
      </c>
      <c r="AJ5" s="78" t="s">
        <v>14</v>
      </c>
      <c r="AK5" s="78"/>
      <c r="AL5" s="78"/>
    </row>
    <row r="6" spans="1:38" ht="16.350000000000001" customHeight="1">
      <c r="A6" s="79" t="s">
        <v>356</v>
      </c>
      <c r="B6" s="80">
        <v>0</v>
      </c>
      <c r="C6" s="80">
        <v>0</v>
      </c>
      <c r="D6" s="80">
        <v>0</v>
      </c>
      <c r="E6" s="80">
        <v>0</v>
      </c>
      <c r="F6" s="80">
        <v>0</v>
      </c>
      <c r="G6" s="80">
        <v>0</v>
      </c>
      <c r="H6" s="80">
        <v>0</v>
      </c>
      <c r="I6" s="80">
        <v>0</v>
      </c>
      <c r="J6" s="80">
        <v>0</v>
      </c>
      <c r="K6" s="80">
        <v>0</v>
      </c>
      <c r="L6" s="80">
        <v>0</v>
      </c>
      <c r="M6" s="80">
        <v>0</v>
      </c>
      <c r="N6" s="80">
        <v>0</v>
      </c>
      <c r="O6" s="80">
        <v>0</v>
      </c>
      <c r="P6" s="80">
        <v>0</v>
      </c>
      <c r="Q6" s="80">
        <v>0</v>
      </c>
      <c r="R6" s="80">
        <v>0</v>
      </c>
      <c r="S6" s="80">
        <v>0</v>
      </c>
      <c r="T6" s="80">
        <v>0</v>
      </c>
      <c r="U6" s="80">
        <v>0</v>
      </c>
      <c r="V6" s="80">
        <v>0</v>
      </c>
      <c r="W6" s="80">
        <v>0</v>
      </c>
      <c r="X6" s="80">
        <v>0</v>
      </c>
      <c r="Y6" s="80">
        <v>0</v>
      </c>
      <c r="Z6" s="80">
        <v>0</v>
      </c>
      <c r="AA6" s="80">
        <v>0</v>
      </c>
      <c r="AB6" s="80">
        <v>0</v>
      </c>
      <c r="AC6" s="80">
        <v>0</v>
      </c>
      <c r="AD6" s="80">
        <v>0</v>
      </c>
      <c r="AE6" s="80">
        <v>0</v>
      </c>
      <c r="AF6" s="80">
        <v>0</v>
      </c>
      <c r="AG6" s="80">
        <v>0</v>
      </c>
      <c r="AH6" s="80">
        <v>0</v>
      </c>
      <c r="AI6" s="80">
        <v>0</v>
      </c>
      <c r="AJ6" s="80">
        <v>0</v>
      </c>
      <c r="AK6" s="80"/>
      <c r="AL6" s="80"/>
    </row>
    <row r="7" spans="1:38" ht="16.350000000000001" customHeight="1">
      <c r="A7" s="79" t="s">
        <v>357</v>
      </c>
      <c r="B7" s="80">
        <v>0</v>
      </c>
      <c r="C7" s="80">
        <v>0</v>
      </c>
      <c r="D7" s="80">
        <v>0</v>
      </c>
      <c r="E7" s="80">
        <v>0</v>
      </c>
      <c r="F7" s="80">
        <v>0</v>
      </c>
      <c r="G7" s="80">
        <v>0</v>
      </c>
      <c r="H7" s="80">
        <v>0</v>
      </c>
      <c r="I7" s="80">
        <v>0</v>
      </c>
      <c r="J7" s="80">
        <v>0</v>
      </c>
      <c r="K7" s="80">
        <v>0</v>
      </c>
      <c r="L7" s="80">
        <v>0</v>
      </c>
      <c r="M7" s="80">
        <v>0</v>
      </c>
      <c r="N7" s="80">
        <v>0</v>
      </c>
      <c r="O7" s="80">
        <v>0</v>
      </c>
      <c r="P7" s="80">
        <v>0</v>
      </c>
      <c r="Q7" s="80">
        <v>0</v>
      </c>
      <c r="R7" s="80">
        <v>0</v>
      </c>
      <c r="S7" s="80">
        <v>0</v>
      </c>
      <c r="T7" s="80">
        <v>0</v>
      </c>
      <c r="U7" s="80">
        <v>0</v>
      </c>
      <c r="V7" s="80">
        <v>0</v>
      </c>
      <c r="W7" s="80">
        <v>0</v>
      </c>
      <c r="X7" s="80">
        <v>0</v>
      </c>
      <c r="Y7" s="80">
        <v>0</v>
      </c>
      <c r="Z7" s="80">
        <v>0</v>
      </c>
      <c r="AA7" s="80">
        <v>0</v>
      </c>
      <c r="AB7" s="80">
        <v>0</v>
      </c>
      <c r="AC7" s="80">
        <v>0</v>
      </c>
      <c r="AD7" s="80">
        <v>0</v>
      </c>
      <c r="AE7" s="80">
        <v>0</v>
      </c>
      <c r="AF7" s="80">
        <v>0</v>
      </c>
      <c r="AG7" s="80">
        <v>0</v>
      </c>
      <c r="AH7" s="80">
        <v>0</v>
      </c>
      <c r="AI7" s="80">
        <v>0</v>
      </c>
      <c r="AJ7" s="80">
        <v>0</v>
      </c>
      <c r="AK7" s="80"/>
      <c r="AL7" s="80"/>
    </row>
    <row r="8" spans="1:38" ht="16.350000000000001" customHeight="1">
      <c r="A8" s="79" t="s">
        <v>358</v>
      </c>
      <c r="B8" s="80">
        <v>0</v>
      </c>
      <c r="C8" s="80">
        <v>0</v>
      </c>
      <c r="D8" s="80">
        <v>0</v>
      </c>
      <c r="E8" s="80">
        <v>0</v>
      </c>
      <c r="F8" s="80">
        <v>0</v>
      </c>
      <c r="G8" s="80">
        <v>0</v>
      </c>
      <c r="H8" s="80">
        <v>0</v>
      </c>
      <c r="I8" s="80">
        <v>0</v>
      </c>
      <c r="J8" s="80">
        <v>0</v>
      </c>
      <c r="K8" s="80">
        <v>0</v>
      </c>
      <c r="L8" s="80">
        <v>0</v>
      </c>
      <c r="M8" s="80">
        <v>0</v>
      </c>
      <c r="N8" s="80">
        <v>0</v>
      </c>
      <c r="O8" s="80">
        <v>0</v>
      </c>
      <c r="P8" s="80">
        <v>0</v>
      </c>
      <c r="Q8" s="80">
        <v>0</v>
      </c>
      <c r="R8" s="80">
        <v>0</v>
      </c>
      <c r="S8" s="80">
        <v>0</v>
      </c>
      <c r="T8" s="80">
        <v>0</v>
      </c>
      <c r="U8" s="80">
        <v>0</v>
      </c>
      <c r="V8" s="80">
        <v>0</v>
      </c>
      <c r="W8" s="80">
        <v>0</v>
      </c>
      <c r="X8" s="80">
        <v>0</v>
      </c>
      <c r="Y8" s="80">
        <v>0</v>
      </c>
      <c r="Z8" s="80">
        <v>0</v>
      </c>
      <c r="AA8" s="80">
        <v>0</v>
      </c>
      <c r="AB8" s="80">
        <v>0</v>
      </c>
      <c r="AC8" s="80">
        <v>0</v>
      </c>
      <c r="AD8" s="80">
        <v>0</v>
      </c>
      <c r="AE8" s="80">
        <v>0</v>
      </c>
      <c r="AF8" s="80">
        <v>0</v>
      </c>
      <c r="AG8" s="80">
        <v>0</v>
      </c>
      <c r="AH8" s="80">
        <v>0</v>
      </c>
      <c r="AI8" s="80">
        <v>0</v>
      </c>
      <c r="AJ8" s="80">
        <v>0</v>
      </c>
      <c r="AK8" s="80"/>
      <c r="AL8" s="80"/>
    </row>
    <row r="9" spans="1:38" ht="16.350000000000001" customHeight="1">
      <c r="A9" s="79" t="s">
        <v>359</v>
      </c>
      <c r="B9" s="80">
        <v>0</v>
      </c>
      <c r="C9" s="80">
        <v>0</v>
      </c>
      <c r="D9" s="80">
        <v>0</v>
      </c>
      <c r="E9" s="80">
        <v>0</v>
      </c>
      <c r="F9" s="80">
        <v>0</v>
      </c>
      <c r="G9" s="80">
        <v>0</v>
      </c>
      <c r="H9" s="80">
        <v>0</v>
      </c>
      <c r="I9" s="80">
        <v>0</v>
      </c>
      <c r="J9" s="80">
        <v>0</v>
      </c>
      <c r="K9" s="80">
        <v>0</v>
      </c>
      <c r="L9" s="80">
        <v>0</v>
      </c>
      <c r="M9" s="80">
        <v>0</v>
      </c>
      <c r="N9" s="80">
        <v>0</v>
      </c>
      <c r="O9" s="80">
        <v>0</v>
      </c>
      <c r="P9" s="80">
        <v>0</v>
      </c>
      <c r="Q9" s="80">
        <v>0</v>
      </c>
      <c r="R9" s="80">
        <v>0</v>
      </c>
      <c r="S9" s="80">
        <v>0</v>
      </c>
      <c r="T9" s="80">
        <v>0</v>
      </c>
      <c r="U9" s="80">
        <v>0</v>
      </c>
      <c r="V9" s="80">
        <v>0</v>
      </c>
      <c r="W9" s="80">
        <v>0</v>
      </c>
      <c r="X9" s="80">
        <v>0</v>
      </c>
      <c r="Y9" s="80">
        <v>0</v>
      </c>
      <c r="Z9" s="80">
        <v>0</v>
      </c>
      <c r="AA9" s="80">
        <v>0</v>
      </c>
      <c r="AB9" s="80">
        <v>0</v>
      </c>
      <c r="AC9" s="80">
        <v>0</v>
      </c>
      <c r="AD9" s="80">
        <v>0</v>
      </c>
      <c r="AE9" s="80">
        <v>0</v>
      </c>
      <c r="AF9" s="80">
        <v>0</v>
      </c>
      <c r="AG9" s="80">
        <v>0</v>
      </c>
      <c r="AH9" s="80">
        <v>0</v>
      </c>
      <c r="AI9" s="80">
        <v>0</v>
      </c>
      <c r="AJ9" s="80">
        <v>0</v>
      </c>
      <c r="AK9" s="80"/>
      <c r="AL9" s="80"/>
    </row>
    <row r="10" spans="1:38" ht="16.350000000000001" customHeight="1">
      <c r="A10" s="79" t="s">
        <v>360</v>
      </c>
      <c r="B10" s="80">
        <v>0</v>
      </c>
      <c r="C10" s="80">
        <v>0</v>
      </c>
      <c r="D10" s="80">
        <v>0</v>
      </c>
      <c r="E10" s="80">
        <v>0</v>
      </c>
      <c r="F10" s="80">
        <v>0</v>
      </c>
      <c r="G10" s="80">
        <v>0</v>
      </c>
      <c r="H10" s="80">
        <v>0</v>
      </c>
      <c r="I10" s="80">
        <v>0</v>
      </c>
      <c r="J10" s="80">
        <v>0</v>
      </c>
      <c r="K10" s="80">
        <v>0</v>
      </c>
      <c r="L10" s="80">
        <v>0</v>
      </c>
      <c r="M10" s="80">
        <v>0</v>
      </c>
      <c r="N10" s="80">
        <v>0</v>
      </c>
      <c r="O10" s="80">
        <v>0</v>
      </c>
      <c r="P10" s="80">
        <v>0</v>
      </c>
      <c r="Q10" s="80">
        <v>0</v>
      </c>
      <c r="R10" s="80">
        <v>0</v>
      </c>
      <c r="S10" s="80">
        <v>0</v>
      </c>
      <c r="T10" s="80">
        <v>0</v>
      </c>
      <c r="U10" s="80">
        <v>0</v>
      </c>
      <c r="V10" s="80">
        <v>0</v>
      </c>
      <c r="W10" s="80">
        <v>0</v>
      </c>
      <c r="X10" s="80">
        <v>0</v>
      </c>
      <c r="Y10" s="80">
        <v>0</v>
      </c>
      <c r="Z10" s="80">
        <v>0</v>
      </c>
      <c r="AA10" s="80">
        <v>0</v>
      </c>
      <c r="AB10" s="80">
        <v>0</v>
      </c>
      <c r="AC10" s="80">
        <v>0</v>
      </c>
      <c r="AD10" s="80">
        <v>0</v>
      </c>
      <c r="AE10" s="80">
        <v>0</v>
      </c>
      <c r="AF10" s="80">
        <v>0</v>
      </c>
      <c r="AG10" s="80">
        <v>0</v>
      </c>
      <c r="AH10" s="80">
        <v>0</v>
      </c>
      <c r="AI10" s="80">
        <v>0</v>
      </c>
      <c r="AJ10" s="80">
        <v>0</v>
      </c>
      <c r="AK10" s="80"/>
      <c r="AL10" s="80"/>
    </row>
    <row r="11" spans="1:38" ht="16.350000000000001" customHeight="1">
      <c r="A11" s="79" t="s">
        <v>361</v>
      </c>
      <c r="B11" s="80">
        <v>0</v>
      </c>
      <c r="C11" s="80">
        <v>0</v>
      </c>
      <c r="D11" s="80">
        <v>0</v>
      </c>
      <c r="E11" s="80">
        <v>0</v>
      </c>
      <c r="F11" s="80">
        <v>0</v>
      </c>
      <c r="G11" s="80">
        <v>0</v>
      </c>
      <c r="H11" s="80">
        <v>0</v>
      </c>
      <c r="I11" s="80">
        <v>0</v>
      </c>
      <c r="J11" s="80">
        <v>0</v>
      </c>
      <c r="K11" s="80">
        <v>0</v>
      </c>
      <c r="L11" s="80">
        <v>0</v>
      </c>
      <c r="M11" s="80">
        <v>0</v>
      </c>
      <c r="N11" s="80">
        <v>0</v>
      </c>
      <c r="O11" s="80">
        <v>0</v>
      </c>
      <c r="P11" s="80">
        <v>0</v>
      </c>
      <c r="Q11" s="80">
        <v>0</v>
      </c>
      <c r="R11" s="80">
        <v>0</v>
      </c>
      <c r="S11" s="80">
        <v>0</v>
      </c>
      <c r="T11" s="80">
        <v>0</v>
      </c>
      <c r="U11" s="80">
        <v>0</v>
      </c>
      <c r="V11" s="80">
        <v>0</v>
      </c>
      <c r="W11" s="80">
        <v>0</v>
      </c>
      <c r="X11" s="80">
        <v>0</v>
      </c>
      <c r="Y11" s="80">
        <v>0</v>
      </c>
      <c r="Z11" s="80">
        <v>0</v>
      </c>
      <c r="AA11" s="80">
        <v>0</v>
      </c>
      <c r="AB11" s="80">
        <v>0</v>
      </c>
      <c r="AC11" s="80">
        <v>0</v>
      </c>
      <c r="AD11" s="80">
        <v>0</v>
      </c>
      <c r="AE11" s="80">
        <v>0</v>
      </c>
      <c r="AF11" s="80">
        <v>0</v>
      </c>
      <c r="AG11" s="80">
        <v>0</v>
      </c>
      <c r="AH11" s="80">
        <v>0</v>
      </c>
      <c r="AI11" s="80">
        <v>0</v>
      </c>
      <c r="AJ11" s="80">
        <v>0</v>
      </c>
      <c r="AK11" s="80"/>
      <c r="AL11" s="80"/>
    </row>
    <row r="12" spans="1:38" ht="16.350000000000001" customHeight="1">
      <c r="A12" s="79" t="s">
        <v>362</v>
      </c>
      <c r="B12" s="80">
        <v>0</v>
      </c>
      <c r="C12" s="80">
        <v>0</v>
      </c>
      <c r="D12" s="80">
        <v>0</v>
      </c>
      <c r="E12" s="80">
        <v>0</v>
      </c>
      <c r="F12" s="80">
        <v>0</v>
      </c>
      <c r="G12" s="80">
        <v>0</v>
      </c>
      <c r="H12" s="80">
        <v>0</v>
      </c>
      <c r="I12" s="80">
        <v>0</v>
      </c>
      <c r="J12" s="80">
        <v>0</v>
      </c>
      <c r="K12" s="80">
        <v>0</v>
      </c>
      <c r="L12" s="80">
        <v>0</v>
      </c>
      <c r="M12" s="80">
        <v>0</v>
      </c>
      <c r="N12" s="80">
        <v>0</v>
      </c>
      <c r="O12" s="80">
        <v>0</v>
      </c>
      <c r="P12" s="80">
        <v>0</v>
      </c>
      <c r="Q12" s="80">
        <v>0</v>
      </c>
      <c r="R12" s="80">
        <v>0</v>
      </c>
      <c r="S12" s="80">
        <v>0</v>
      </c>
      <c r="T12" s="80">
        <v>0</v>
      </c>
      <c r="U12" s="80">
        <v>0</v>
      </c>
      <c r="V12" s="80">
        <v>0</v>
      </c>
      <c r="W12" s="80">
        <v>0</v>
      </c>
      <c r="X12" s="80">
        <v>0</v>
      </c>
      <c r="Y12" s="80">
        <v>0</v>
      </c>
      <c r="Z12" s="80">
        <v>0</v>
      </c>
      <c r="AA12" s="80">
        <v>0</v>
      </c>
      <c r="AB12" s="80">
        <v>0</v>
      </c>
      <c r="AC12" s="80">
        <v>0</v>
      </c>
      <c r="AD12" s="80">
        <v>0</v>
      </c>
      <c r="AE12" s="80">
        <v>0</v>
      </c>
      <c r="AF12" s="80">
        <v>0</v>
      </c>
      <c r="AG12" s="80">
        <v>0</v>
      </c>
      <c r="AH12" s="80">
        <v>0</v>
      </c>
      <c r="AI12" s="80">
        <v>0</v>
      </c>
      <c r="AJ12" s="80">
        <v>0</v>
      </c>
      <c r="AK12" s="80"/>
      <c r="AL12" s="80"/>
    </row>
    <row r="13" spans="1:38" ht="16.350000000000001" customHeight="1">
      <c r="A13" s="79" t="s">
        <v>363</v>
      </c>
      <c r="B13" s="80">
        <v>0</v>
      </c>
      <c r="C13" s="80">
        <v>0</v>
      </c>
      <c r="D13" s="80">
        <v>0</v>
      </c>
      <c r="E13" s="80">
        <v>0</v>
      </c>
      <c r="F13" s="80">
        <v>0</v>
      </c>
      <c r="G13" s="80">
        <v>0</v>
      </c>
      <c r="H13" s="80">
        <v>0</v>
      </c>
      <c r="I13" s="80">
        <v>0</v>
      </c>
      <c r="J13" s="80">
        <v>0</v>
      </c>
      <c r="K13" s="80">
        <v>0</v>
      </c>
      <c r="L13" s="80">
        <v>0</v>
      </c>
      <c r="M13" s="80">
        <v>0</v>
      </c>
      <c r="N13" s="80">
        <v>0</v>
      </c>
      <c r="O13" s="80">
        <v>0</v>
      </c>
      <c r="P13" s="80">
        <v>0</v>
      </c>
      <c r="Q13" s="80">
        <v>0</v>
      </c>
      <c r="R13" s="80">
        <v>0</v>
      </c>
      <c r="S13" s="80">
        <v>0</v>
      </c>
      <c r="T13" s="80">
        <v>0</v>
      </c>
      <c r="U13" s="80">
        <v>0</v>
      </c>
      <c r="V13" s="80">
        <v>0</v>
      </c>
      <c r="W13" s="80">
        <v>0</v>
      </c>
      <c r="X13" s="80">
        <v>0</v>
      </c>
      <c r="Y13" s="80">
        <v>0</v>
      </c>
      <c r="Z13" s="80">
        <v>0</v>
      </c>
      <c r="AA13" s="80">
        <v>0</v>
      </c>
      <c r="AB13" s="80">
        <v>0</v>
      </c>
      <c r="AC13" s="80">
        <v>0</v>
      </c>
      <c r="AD13" s="80">
        <v>0</v>
      </c>
      <c r="AE13" s="80">
        <v>0</v>
      </c>
      <c r="AF13" s="80">
        <v>0</v>
      </c>
      <c r="AG13" s="80">
        <v>0</v>
      </c>
      <c r="AH13" s="80">
        <v>0</v>
      </c>
      <c r="AI13" s="80">
        <v>0</v>
      </c>
      <c r="AJ13" s="80">
        <v>0</v>
      </c>
      <c r="AK13" s="80"/>
      <c r="AL13" s="80"/>
    </row>
    <row r="14" spans="1:38" ht="16.350000000000001" customHeight="1">
      <c r="A14" s="79" t="s">
        <v>364</v>
      </c>
      <c r="B14" s="80">
        <v>0</v>
      </c>
      <c r="C14" s="80">
        <v>0</v>
      </c>
      <c r="D14" s="80">
        <v>0</v>
      </c>
      <c r="E14" s="80">
        <v>0</v>
      </c>
      <c r="F14" s="80">
        <v>0</v>
      </c>
      <c r="G14" s="80">
        <v>0</v>
      </c>
      <c r="H14" s="80">
        <v>0</v>
      </c>
      <c r="I14" s="80">
        <v>0</v>
      </c>
      <c r="J14" s="80">
        <v>0</v>
      </c>
      <c r="K14" s="80">
        <v>0</v>
      </c>
      <c r="L14" s="80">
        <v>0</v>
      </c>
      <c r="M14" s="80">
        <v>0</v>
      </c>
      <c r="N14" s="80">
        <v>0</v>
      </c>
      <c r="O14" s="80">
        <v>0</v>
      </c>
      <c r="P14" s="80">
        <v>0</v>
      </c>
      <c r="Q14" s="80">
        <v>0</v>
      </c>
      <c r="R14" s="80">
        <v>0</v>
      </c>
      <c r="S14" s="80">
        <v>0</v>
      </c>
      <c r="T14" s="80">
        <v>0</v>
      </c>
      <c r="U14" s="80">
        <v>0</v>
      </c>
      <c r="V14" s="80">
        <v>0</v>
      </c>
      <c r="W14" s="80">
        <v>0</v>
      </c>
      <c r="X14" s="80">
        <v>0</v>
      </c>
      <c r="Y14" s="80">
        <v>0</v>
      </c>
      <c r="Z14" s="80">
        <v>0</v>
      </c>
      <c r="AA14" s="80">
        <v>0</v>
      </c>
      <c r="AB14" s="80">
        <v>0</v>
      </c>
      <c r="AC14" s="80">
        <v>0</v>
      </c>
      <c r="AD14" s="80">
        <v>0</v>
      </c>
      <c r="AE14" s="80">
        <v>0</v>
      </c>
      <c r="AF14" s="80">
        <v>0</v>
      </c>
      <c r="AG14" s="80">
        <v>0</v>
      </c>
      <c r="AH14" s="80">
        <v>0</v>
      </c>
      <c r="AI14" s="80">
        <v>0</v>
      </c>
      <c r="AJ14" s="80">
        <v>0</v>
      </c>
      <c r="AK14" s="80"/>
      <c r="AL14" s="80"/>
    </row>
    <row r="15" spans="1:38" ht="16.350000000000001" customHeight="1">
      <c r="A15" s="79" t="s">
        <v>365</v>
      </c>
      <c r="B15" s="80">
        <v>0</v>
      </c>
      <c r="C15" s="80">
        <v>0</v>
      </c>
      <c r="D15" s="80">
        <v>0</v>
      </c>
      <c r="E15" s="80">
        <v>0</v>
      </c>
      <c r="F15" s="80">
        <v>0</v>
      </c>
      <c r="G15" s="80">
        <v>0</v>
      </c>
      <c r="H15" s="80">
        <v>0</v>
      </c>
      <c r="I15" s="80">
        <v>0</v>
      </c>
      <c r="J15" s="80">
        <v>0</v>
      </c>
      <c r="K15" s="80">
        <v>0</v>
      </c>
      <c r="L15" s="80">
        <v>0</v>
      </c>
      <c r="M15" s="80">
        <v>0</v>
      </c>
      <c r="N15" s="80">
        <v>0</v>
      </c>
      <c r="O15" s="80">
        <v>0</v>
      </c>
      <c r="P15" s="80">
        <v>0</v>
      </c>
      <c r="Q15" s="80">
        <v>0</v>
      </c>
      <c r="R15" s="80">
        <v>0</v>
      </c>
      <c r="S15" s="80">
        <v>0</v>
      </c>
      <c r="T15" s="80">
        <v>0</v>
      </c>
      <c r="U15" s="80">
        <v>0</v>
      </c>
      <c r="V15" s="80">
        <v>0</v>
      </c>
      <c r="W15" s="80">
        <v>0</v>
      </c>
      <c r="X15" s="80">
        <v>0</v>
      </c>
      <c r="Y15" s="80">
        <v>0</v>
      </c>
      <c r="Z15" s="80">
        <v>0</v>
      </c>
      <c r="AA15" s="80">
        <v>0</v>
      </c>
      <c r="AB15" s="80">
        <v>0</v>
      </c>
      <c r="AC15" s="80">
        <v>0</v>
      </c>
      <c r="AD15" s="80">
        <v>0</v>
      </c>
      <c r="AE15" s="80">
        <v>0</v>
      </c>
      <c r="AF15" s="80">
        <v>0</v>
      </c>
      <c r="AG15" s="80">
        <v>0</v>
      </c>
      <c r="AH15" s="80">
        <v>0</v>
      </c>
      <c r="AI15" s="80">
        <v>0</v>
      </c>
      <c r="AJ15" s="80">
        <v>0</v>
      </c>
      <c r="AK15" s="80"/>
      <c r="AL15" s="80"/>
    </row>
    <row r="16" spans="1:38" ht="16.350000000000001" customHeight="1">
      <c r="A16" s="79" t="s">
        <v>366</v>
      </c>
      <c r="B16" s="80">
        <v>0</v>
      </c>
      <c r="C16" s="80">
        <v>0</v>
      </c>
      <c r="D16" s="80">
        <v>0</v>
      </c>
      <c r="E16" s="80">
        <v>0</v>
      </c>
      <c r="F16" s="80">
        <v>0</v>
      </c>
      <c r="G16" s="80">
        <v>0</v>
      </c>
      <c r="H16" s="80">
        <v>0</v>
      </c>
      <c r="I16" s="80">
        <v>0</v>
      </c>
      <c r="J16" s="80">
        <v>0</v>
      </c>
      <c r="K16" s="80">
        <v>0</v>
      </c>
      <c r="L16" s="80">
        <v>0</v>
      </c>
      <c r="M16" s="80">
        <v>0</v>
      </c>
      <c r="N16" s="80">
        <v>0</v>
      </c>
      <c r="O16" s="80">
        <v>0</v>
      </c>
      <c r="P16" s="80">
        <v>0</v>
      </c>
      <c r="Q16" s="80">
        <v>0</v>
      </c>
      <c r="R16" s="80">
        <v>0</v>
      </c>
      <c r="S16" s="80">
        <v>0</v>
      </c>
      <c r="T16" s="80">
        <v>0</v>
      </c>
      <c r="U16" s="80">
        <v>0</v>
      </c>
      <c r="V16" s="80">
        <v>0</v>
      </c>
      <c r="W16" s="80">
        <v>0</v>
      </c>
      <c r="X16" s="80">
        <v>0</v>
      </c>
      <c r="Y16" s="80">
        <v>0</v>
      </c>
      <c r="Z16" s="80">
        <v>0</v>
      </c>
      <c r="AA16" s="80">
        <v>0</v>
      </c>
      <c r="AB16" s="80">
        <v>0</v>
      </c>
      <c r="AC16" s="80">
        <v>0</v>
      </c>
      <c r="AD16" s="80">
        <v>0</v>
      </c>
      <c r="AE16" s="80">
        <v>0</v>
      </c>
      <c r="AF16" s="80">
        <v>0</v>
      </c>
      <c r="AG16" s="80">
        <v>0</v>
      </c>
      <c r="AH16" s="80">
        <v>0</v>
      </c>
      <c r="AI16" s="80">
        <v>0</v>
      </c>
      <c r="AJ16" s="80">
        <v>0</v>
      </c>
      <c r="AK16" s="80"/>
      <c r="AL16" s="80"/>
    </row>
    <row r="17" spans="1:38" ht="16.350000000000001" customHeight="1">
      <c r="A17" s="79" t="s">
        <v>367</v>
      </c>
      <c r="B17" s="80">
        <v>0</v>
      </c>
      <c r="C17" s="80">
        <v>0</v>
      </c>
      <c r="D17" s="80">
        <v>0</v>
      </c>
      <c r="E17" s="80">
        <v>0</v>
      </c>
      <c r="F17" s="80">
        <v>0</v>
      </c>
      <c r="G17" s="80">
        <v>0</v>
      </c>
      <c r="H17" s="80">
        <v>0</v>
      </c>
      <c r="I17" s="80">
        <v>0</v>
      </c>
      <c r="J17" s="80">
        <v>0</v>
      </c>
      <c r="K17" s="80">
        <v>0</v>
      </c>
      <c r="L17" s="80">
        <v>0</v>
      </c>
      <c r="M17" s="80">
        <v>0</v>
      </c>
      <c r="N17" s="80">
        <v>0</v>
      </c>
      <c r="O17" s="80">
        <v>0</v>
      </c>
      <c r="P17" s="80">
        <v>0</v>
      </c>
      <c r="Q17" s="80">
        <v>0</v>
      </c>
      <c r="R17" s="80">
        <v>0</v>
      </c>
      <c r="S17" s="80">
        <v>0</v>
      </c>
      <c r="T17" s="80">
        <v>0</v>
      </c>
      <c r="U17" s="80">
        <v>0</v>
      </c>
      <c r="V17" s="80">
        <v>0</v>
      </c>
      <c r="W17" s="80">
        <v>0</v>
      </c>
      <c r="X17" s="80">
        <v>0</v>
      </c>
      <c r="Y17" s="80">
        <v>0</v>
      </c>
      <c r="Z17" s="80">
        <v>0</v>
      </c>
      <c r="AA17" s="80">
        <v>0</v>
      </c>
      <c r="AB17" s="80">
        <v>0</v>
      </c>
      <c r="AC17" s="80">
        <v>0</v>
      </c>
      <c r="AD17" s="80">
        <v>0</v>
      </c>
      <c r="AE17" s="80">
        <v>0</v>
      </c>
      <c r="AF17" s="80">
        <v>0</v>
      </c>
      <c r="AG17" s="80">
        <v>0</v>
      </c>
      <c r="AH17" s="80">
        <v>0</v>
      </c>
      <c r="AI17" s="80">
        <v>0</v>
      </c>
      <c r="AJ17" s="80">
        <v>0</v>
      </c>
      <c r="AK17" s="80"/>
      <c r="AL17" s="80"/>
    </row>
    <row r="18" spans="1:38" ht="16.350000000000001" customHeight="1">
      <c r="A18" s="79" t="s">
        <v>368</v>
      </c>
      <c r="B18" s="80">
        <v>0</v>
      </c>
      <c r="C18" s="80">
        <v>0</v>
      </c>
      <c r="D18" s="80">
        <v>0</v>
      </c>
      <c r="E18" s="80">
        <v>0</v>
      </c>
      <c r="F18" s="80">
        <v>0</v>
      </c>
      <c r="G18" s="80">
        <v>0</v>
      </c>
      <c r="H18" s="80">
        <v>0</v>
      </c>
      <c r="I18" s="80">
        <v>0</v>
      </c>
      <c r="J18" s="80">
        <v>0</v>
      </c>
      <c r="K18" s="80">
        <v>0</v>
      </c>
      <c r="L18" s="80">
        <v>0</v>
      </c>
      <c r="M18" s="80">
        <v>0</v>
      </c>
      <c r="N18" s="80">
        <v>0</v>
      </c>
      <c r="O18" s="80">
        <v>0</v>
      </c>
      <c r="P18" s="80">
        <v>0</v>
      </c>
      <c r="Q18" s="80">
        <v>0</v>
      </c>
      <c r="R18" s="80">
        <v>0</v>
      </c>
      <c r="S18" s="80">
        <v>0</v>
      </c>
      <c r="T18" s="80">
        <v>0</v>
      </c>
      <c r="U18" s="80">
        <v>0</v>
      </c>
      <c r="V18" s="80">
        <v>0</v>
      </c>
      <c r="W18" s="80">
        <v>0</v>
      </c>
      <c r="X18" s="80">
        <v>0</v>
      </c>
      <c r="Y18" s="80">
        <v>0</v>
      </c>
      <c r="Z18" s="80">
        <v>0</v>
      </c>
      <c r="AA18" s="80">
        <v>0</v>
      </c>
      <c r="AB18" s="80">
        <v>0</v>
      </c>
      <c r="AC18" s="80">
        <v>0</v>
      </c>
      <c r="AD18" s="80">
        <v>0</v>
      </c>
      <c r="AE18" s="80">
        <v>0</v>
      </c>
      <c r="AF18" s="80">
        <v>0</v>
      </c>
      <c r="AG18" s="80">
        <v>0</v>
      </c>
      <c r="AH18" s="80">
        <v>0</v>
      </c>
      <c r="AI18" s="80">
        <v>0</v>
      </c>
      <c r="AJ18" s="80">
        <v>0</v>
      </c>
      <c r="AK18" s="80"/>
      <c r="AL18" s="80"/>
    </row>
    <row r="19" spans="1:38" ht="16.350000000000001" customHeight="1">
      <c r="A19" s="79" t="s">
        <v>369</v>
      </c>
      <c r="B19" s="80">
        <v>0</v>
      </c>
      <c r="C19" s="80">
        <v>0</v>
      </c>
      <c r="D19" s="80">
        <v>0</v>
      </c>
      <c r="E19" s="80">
        <v>0</v>
      </c>
      <c r="F19" s="80">
        <v>0</v>
      </c>
      <c r="G19" s="80">
        <v>0</v>
      </c>
      <c r="H19" s="80">
        <v>0</v>
      </c>
      <c r="I19" s="80">
        <v>0</v>
      </c>
      <c r="J19" s="80">
        <v>0</v>
      </c>
      <c r="K19" s="80">
        <v>0</v>
      </c>
      <c r="L19" s="80">
        <v>0</v>
      </c>
      <c r="M19" s="80">
        <v>0</v>
      </c>
      <c r="N19" s="80">
        <v>0</v>
      </c>
      <c r="O19" s="80">
        <v>0</v>
      </c>
      <c r="P19" s="80">
        <v>0</v>
      </c>
      <c r="Q19" s="80">
        <v>0</v>
      </c>
      <c r="R19" s="80">
        <v>0</v>
      </c>
      <c r="S19" s="80">
        <v>0</v>
      </c>
      <c r="T19" s="80">
        <v>0</v>
      </c>
      <c r="U19" s="80">
        <v>0</v>
      </c>
      <c r="V19" s="80">
        <v>0</v>
      </c>
      <c r="W19" s="80">
        <v>0</v>
      </c>
      <c r="X19" s="80">
        <v>0</v>
      </c>
      <c r="Y19" s="80">
        <v>0</v>
      </c>
      <c r="Z19" s="80">
        <v>0</v>
      </c>
      <c r="AA19" s="80">
        <v>0</v>
      </c>
      <c r="AB19" s="80">
        <v>0</v>
      </c>
      <c r="AC19" s="80">
        <v>0</v>
      </c>
      <c r="AD19" s="80">
        <v>0</v>
      </c>
      <c r="AE19" s="80">
        <v>0</v>
      </c>
      <c r="AF19" s="80">
        <v>0</v>
      </c>
      <c r="AG19" s="80">
        <v>0</v>
      </c>
      <c r="AH19" s="80">
        <v>0</v>
      </c>
      <c r="AI19" s="80">
        <v>0</v>
      </c>
      <c r="AJ19" s="80">
        <v>0</v>
      </c>
      <c r="AK19" s="80"/>
      <c r="AL19" s="80"/>
    </row>
    <row r="20" spans="1:38" ht="16.350000000000001" customHeight="1">
      <c r="A20" s="79" t="s">
        <v>370</v>
      </c>
      <c r="B20" s="80">
        <v>0</v>
      </c>
      <c r="C20" s="80">
        <v>0</v>
      </c>
      <c r="D20" s="80">
        <v>0</v>
      </c>
      <c r="E20" s="80">
        <v>0</v>
      </c>
      <c r="F20" s="80">
        <v>0</v>
      </c>
      <c r="G20" s="80">
        <v>0</v>
      </c>
      <c r="H20" s="80">
        <v>0</v>
      </c>
      <c r="I20" s="80">
        <v>0</v>
      </c>
      <c r="J20" s="80">
        <v>0</v>
      </c>
      <c r="K20" s="80">
        <v>0</v>
      </c>
      <c r="L20" s="80">
        <v>0</v>
      </c>
      <c r="M20" s="80">
        <v>0</v>
      </c>
      <c r="N20" s="80">
        <v>0</v>
      </c>
      <c r="O20" s="80">
        <v>0</v>
      </c>
      <c r="P20" s="80">
        <v>0</v>
      </c>
      <c r="Q20" s="80">
        <v>0</v>
      </c>
      <c r="R20" s="80">
        <v>0</v>
      </c>
      <c r="S20" s="80">
        <v>0</v>
      </c>
      <c r="T20" s="80">
        <v>0</v>
      </c>
      <c r="U20" s="80">
        <v>0</v>
      </c>
      <c r="V20" s="80">
        <v>0</v>
      </c>
      <c r="W20" s="80">
        <v>0</v>
      </c>
      <c r="X20" s="80">
        <v>0</v>
      </c>
      <c r="Y20" s="80">
        <v>0</v>
      </c>
      <c r="Z20" s="80">
        <v>0</v>
      </c>
      <c r="AA20" s="80">
        <v>0</v>
      </c>
      <c r="AB20" s="80">
        <v>0</v>
      </c>
      <c r="AC20" s="80">
        <v>0</v>
      </c>
      <c r="AD20" s="80">
        <v>0</v>
      </c>
      <c r="AE20" s="80">
        <v>0</v>
      </c>
      <c r="AF20" s="80">
        <v>0</v>
      </c>
      <c r="AG20" s="80">
        <v>0</v>
      </c>
      <c r="AH20" s="80">
        <v>0</v>
      </c>
      <c r="AI20" s="80">
        <v>0</v>
      </c>
      <c r="AJ20" s="80">
        <v>0</v>
      </c>
      <c r="AK20" s="80"/>
      <c r="AL20" s="80"/>
    </row>
    <row r="21" spans="1:38" ht="16.350000000000001" customHeight="1">
      <c r="A21" s="79" t="s">
        <v>371</v>
      </c>
      <c r="B21" s="80">
        <v>0</v>
      </c>
      <c r="C21" s="80">
        <v>0</v>
      </c>
      <c r="D21" s="80">
        <v>0</v>
      </c>
      <c r="E21" s="80">
        <v>0</v>
      </c>
      <c r="F21" s="80">
        <v>0</v>
      </c>
      <c r="G21" s="80">
        <v>0</v>
      </c>
      <c r="H21" s="80">
        <v>0</v>
      </c>
      <c r="I21" s="80">
        <v>0</v>
      </c>
      <c r="J21" s="80">
        <v>0</v>
      </c>
      <c r="K21" s="80">
        <v>0</v>
      </c>
      <c r="L21" s="80">
        <v>0</v>
      </c>
      <c r="M21" s="80">
        <v>0</v>
      </c>
      <c r="N21" s="80">
        <v>0</v>
      </c>
      <c r="O21" s="80">
        <v>0</v>
      </c>
      <c r="P21" s="80">
        <v>0</v>
      </c>
      <c r="Q21" s="80">
        <v>0</v>
      </c>
      <c r="R21" s="80">
        <v>0</v>
      </c>
      <c r="S21" s="80">
        <v>0</v>
      </c>
      <c r="T21" s="80">
        <v>0</v>
      </c>
      <c r="U21" s="80">
        <v>0</v>
      </c>
      <c r="V21" s="80">
        <v>0</v>
      </c>
      <c r="W21" s="80">
        <v>0</v>
      </c>
      <c r="X21" s="80">
        <v>0</v>
      </c>
      <c r="Y21" s="80">
        <v>0</v>
      </c>
      <c r="Z21" s="80">
        <v>0</v>
      </c>
      <c r="AA21" s="80">
        <v>0</v>
      </c>
      <c r="AB21" s="80">
        <v>0</v>
      </c>
      <c r="AC21" s="80">
        <v>0</v>
      </c>
      <c r="AD21" s="80">
        <v>0</v>
      </c>
      <c r="AE21" s="80">
        <v>0</v>
      </c>
      <c r="AF21" s="80">
        <v>0</v>
      </c>
      <c r="AG21" s="80">
        <v>0</v>
      </c>
      <c r="AH21" s="80">
        <v>0</v>
      </c>
      <c r="AI21" s="80">
        <v>0</v>
      </c>
      <c r="AJ21" s="80">
        <v>0</v>
      </c>
      <c r="AK21" s="80"/>
      <c r="AL21" s="80"/>
    </row>
    <row r="22" spans="1:38" ht="16.350000000000001" customHeight="1">
      <c r="A22" s="79" t="s">
        <v>372</v>
      </c>
      <c r="B22" s="80">
        <v>0</v>
      </c>
      <c r="C22" s="80">
        <v>0</v>
      </c>
      <c r="D22" s="80">
        <v>0</v>
      </c>
      <c r="E22" s="80">
        <v>0</v>
      </c>
      <c r="F22" s="80">
        <v>0</v>
      </c>
      <c r="G22" s="80">
        <v>0</v>
      </c>
      <c r="H22" s="80">
        <v>0</v>
      </c>
      <c r="I22" s="80">
        <v>0</v>
      </c>
      <c r="J22" s="80">
        <v>0</v>
      </c>
      <c r="K22" s="80">
        <v>0</v>
      </c>
      <c r="L22" s="80">
        <v>0</v>
      </c>
      <c r="M22" s="80">
        <v>0</v>
      </c>
      <c r="N22" s="80">
        <v>0</v>
      </c>
      <c r="O22" s="80">
        <v>0</v>
      </c>
      <c r="P22" s="80">
        <v>0</v>
      </c>
      <c r="Q22" s="80">
        <v>0</v>
      </c>
      <c r="R22" s="80">
        <v>0</v>
      </c>
      <c r="S22" s="80">
        <v>0</v>
      </c>
      <c r="T22" s="80">
        <v>0</v>
      </c>
      <c r="U22" s="80">
        <v>0</v>
      </c>
      <c r="V22" s="80">
        <v>0</v>
      </c>
      <c r="W22" s="80">
        <v>0</v>
      </c>
      <c r="X22" s="80">
        <v>0</v>
      </c>
      <c r="Y22" s="80">
        <v>0</v>
      </c>
      <c r="Z22" s="80">
        <v>0</v>
      </c>
      <c r="AA22" s="80">
        <v>0</v>
      </c>
      <c r="AB22" s="80">
        <v>0</v>
      </c>
      <c r="AC22" s="80">
        <v>0</v>
      </c>
      <c r="AD22" s="80">
        <v>0</v>
      </c>
      <c r="AE22" s="80">
        <v>0</v>
      </c>
      <c r="AF22" s="80">
        <v>0</v>
      </c>
      <c r="AG22" s="80">
        <v>0</v>
      </c>
      <c r="AH22" s="80">
        <v>0</v>
      </c>
      <c r="AI22" s="80">
        <v>0</v>
      </c>
      <c r="AJ22" s="80">
        <v>0</v>
      </c>
      <c r="AK22" s="80"/>
      <c r="AL22" s="80"/>
    </row>
    <row r="23" spans="1:38" ht="16.350000000000001" customHeight="1">
      <c r="A23" s="79" t="s">
        <v>373</v>
      </c>
      <c r="B23" s="80">
        <v>0</v>
      </c>
      <c r="C23" s="80">
        <v>0</v>
      </c>
      <c r="D23" s="80">
        <v>0</v>
      </c>
      <c r="E23" s="80">
        <v>0</v>
      </c>
      <c r="F23" s="80">
        <v>0</v>
      </c>
      <c r="G23" s="80">
        <v>0</v>
      </c>
      <c r="H23" s="80">
        <v>0</v>
      </c>
      <c r="I23" s="80">
        <v>0</v>
      </c>
      <c r="J23" s="80">
        <v>0</v>
      </c>
      <c r="K23" s="80">
        <v>0</v>
      </c>
      <c r="L23" s="80">
        <v>0</v>
      </c>
      <c r="M23" s="80">
        <v>0</v>
      </c>
      <c r="N23" s="80">
        <v>0</v>
      </c>
      <c r="O23" s="80">
        <v>0</v>
      </c>
      <c r="P23" s="80">
        <v>0</v>
      </c>
      <c r="Q23" s="80">
        <v>0</v>
      </c>
      <c r="R23" s="80">
        <v>0</v>
      </c>
      <c r="S23" s="80">
        <v>0</v>
      </c>
      <c r="T23" s="80">
        <v>0</v>
      </c>
      <c r="U23" s="80">
        <v>0</v>
      </c>
      <c r="V23" s="80">
        <v>0</v>
      </c>
      <c r="W23" s="80">
        <v>0</v>
      </c>
      <c r="X23" s="80">
        <v>0</v>
      </c>
      <c r="Y23" s="80">
        <v>0</v>
      </c>
      <c r="Z23" s="80">
        <v>0</v>
      </c>
      <c r="AA23" s="80">
        <v>0</v>
      </c>
      <c r="AB23" s="80">
        <v>0</v>
      </c>
      <c r="AC23" s="80">
        <v>0</v>
      </c>
      <c r="AD23" s="80">
        <v>0</v>
      </c>
      <c r="AE23" s="80">
        <v>0</v>
      </c>
      <c r="AF23" s="80">
        <v>0</v>
      </c>
      <c r="AG23" s="80">
        <v>0</v>
      </c>
      <c r="AH23" s="80">
        <v>0</v>
      </c>
      <c r="AI23" s="80">
        <v>0</v>
      </c>
      <c r="AJ23" s="80">
        <v>0</v>
      </c>
      <c r="AK23" s="80"/>
      <c r="AL23" s="80"/>
    </row>
    <row r="24" spans="1:38" ht="16.350000000000001" customHeight="1">
      <c r="A24" s="79" t="s">
        <v>374</v>
      </c>
      <c r="B24" s="80">
        <v>0</v>
      </c>
      <c r="C24" s="80">
        <v>0</v>
      </c>
      <c r="D24" s="80">
        <v>0</v>
      </c>
      <c r="E24" s="80">
        <v>0</v>
      </c>
      <c r="F24" s="80">
        <v>0</v>
      </c>
      <c r="G24" s="80">
        <v>0</v>
      </c>
      <c r="H24" s="80">
        <v>0</v>
      </c>
      <c r="I24" s="80">
        <v>0</v>
      </c>
      <c r="J24" s="80">
        <v>0</v>
      </c>
      <c r="K24" s="80">
        <v>0</v>
      </c>
      <c r="L24" s="80">
        <v>0</v>
      </c>
      <c r="M24" s="80">
        <v>0</v>
      </c>
      <c r="N24" s="80">
        <v>0</v>
      </c>
      <c r="O24" s="80">
        <v>0</v>
      </c>
      <c r="P24" s="80">
        <v>0</v>
      </c>
      <c r="Q24" s="80">
        <v>0</v>
      </c>
      <c r="R24" s="80">
        <v>0</v>
      </c>
      <c r="S24" s="80">
        <v>0</v>
      </c>
      <c r="T24" s="80">
        <v>0</v>
      </c>
      <c r="U24" s="80">
        <v>0</v>
      </c>
      <c r="V24" s="80">
        <v>0</v>
      </c>
      <c r="W24" s="80">
        <v>0</v>
      </c>
      <c r="X24" s="80">
        <v>0</v>
      </c>
      <c r="Y24" s="80">
        <v>0</v>
      </c>
      <c r="Z24" s="80">
        <v>0</v>
      </c>
      <c r="AA24" s="80">
        <v>0</v>
      </c>
      <c r="AB24" s="80">
        <v>0</v>
      </c>
      <c r="AC24" s="80">
        <v>0</v>
      </c>
      <c r="AD24" s="80">
        <v>0</v>
      </c>
      <c r="AE24" s="80">
        <v>0</v>
      </c>
      <c r="AF24" s="80">
        <v>0</v>
      </c>
      <c r="AG24" s="80">
        <v>0</v>
      </c>
      <c r="AH24" s="80">
        <v>0</v>
      </c>
      <c r="AI24" s="80">
        <v>0</v>
      </c>
      <c r="AJ24" s="80">
        <v>0</v>
      </c>
      <c r="AK24" s="80"/>
      <c r="AL24" s="80"/>
    </row>
    <row r="25" spans="1:38" ht="16.350000000000001" customHeight="1">
      <c r="A25" s="79" t="s">
        <v>375</v>
      </c>
      <c r="B25" s="80">
        <v>0</v>
      </c>
      <c r="C25" s="80">
        <v>0</v>
      </c>
      <c r="D25" s="80">
        <v>0</v>
      </c>
      <c r="E25" s="80">
        <v>0</v>
      </c>
      <c r="F25" s="80">
        <v>0</v>
      </c>
      <c r="G25" s="80">
        <v>0</v>
      </c>
      <c r="H25" s="80">
        <v>0</v>
      </c>
      <c r="I25" s="80">
        <v>0</v>
      </c>
      <c r="J25" s="80">
        <v>0</v>
      </c>
      <c r="K25" s="80">
        <v>0</v>
      </c>
      <c r="L25" s="80">
        <v>0</v>
      </c>
      <c r="M25" s="80">
        <v>0</v>
      </c>
      <c r="N25" s="80">
        <v>0</v>
      </c>
      <c r="O25" s="80">
        <v>0</v>
      </c>
      <c r="P25" s="80">
        <v>0</v>
      </c>
      <c r="Q25" s="80">
        <v>0</v>
      </c>
      <c r="R25" s="80">
        <v>0</v>
      </c>
      <c r="S25" s="80">
        <v>0</v>
      </c>
      <c r="T25" s="80">
        <v>0</v>
      </c>
      <c r="U25" s="80">
        <v>0</v>
      </c>
      <c r="V25" s="80">
        <v>0</v>
      </c>
      <c r="W25" s="80">
        <v>0</v>
      </c>
      <c r="X25" s="80">
        <v>0</v>
      </c>
      <c r="Y25" s="80">
        <v>0</v>
      </c>
      <c r="Z25" s="80">
        <v>0</v>
      </c>
      <c r="AA25" s="80">
        <v>0</v>
      </c>
      <c r="AB25" s="80">
        <v>0</v>
      </c>
      <c r="AC25" s="80">
        <v>0</v>
      </c>
      <c r="AD25" s="80">
        <v>0</v>
      </c>
      <c r="AE25" s="80">
        <v>0</v>
      </c>
      <c r="AF25" s="80">
        <v>0</v>
      </c>
      <c r="AG25" s="80">
        <v>0</v>
      </c>
      <c r="AH25" s="80">
        <v>0</v>
      </c>
      <c r="AI25" s="80">
        <v>0</v>
      </c>
      <c r="AJ25" s="80">
        <v>0</v>
      </c>
      <c r="AK25" s="80"/>
      <c r="AL25" s="80"/>
    </row>
    <row r="26" spans="1:38" ht="16.350000000000001" customHeight="1">
      <c r="A26" s="79" t="s">
        <v>376</v>
      </c>
      <c r="B26" s="80">
        <v>0</v>
      </c>
      <c r="C26" s="80">
        <v>0</v>
      </c>
      <c r="D26" s="80">
        <v>0</v>
      </c>
      <c r="E26" s="80">
        <v>0</v>
      </c>
      <c r="F26" s="80">
        <v>0</v>
      </c>
      <c r="G26" s="80">
        <v>0</v>
      </c>
      <c r="H26" s="80">
        <v>0</v>
      </c>
      <c r="I26" s="80">
        <v>0</v>
      </c>
      <c r="J26" s="80">
        <v>0</v>
      </c>
      <c r="K26" s="80">
        <v>0</v>
      </c>
      <c r="L26" s="80">
        <v>0</v>
      </c>
      <c r="M26" s="80">
        <v>0</v>
      </c>
      <c r="N26" s="80">
        <v>0</v>
      </c>
      <c r="O26" s="80">
        <v>0</v>
      </c>
      <c r="P26" s="80">
        <v>0</v>
      </c>
      <c r="Q26" s="80">
        <v>0</v>
      </c>
      <c r="R26" s="80">
        <v>0</v>
      </c>
      <c r="S26" s="80">
        <v>0</v>
      </c>
      <c r="T26" s="80">
        <v>0</v>
      </c>
      <c r="U26" s="80">
        <v>0</v>
      </c>
      <c r="V26" s="80">
        <v>0</v>
      </c>
      <c r="W26" s="80">
        <v>0</v>
      </c>
      <c r="X26" s="80">
        <v>0</v>
      </c>
      <c r="Y26" s="80">
        <v>0</v>
      </c>
      <c r="Z26" s="80">
        <v>0</v>
      </c>
      <c r="AA26" s="80">
        <v>0</v>
      </c>
      <c r="AB26" s="80">
        <v>0</v>
      </c>
      <c r="AC26" s="80">
        <v>0</v>
      </c>
      <c r="AD26" s="80">
        <v>0</v>
      </c>
      <c r="AE26" s="80">
        <v>0</v>
      </c>
      <c r="AF26" s="80">
        <v>0</v>
      </c>
      <c r="AG26" s="80">
        <v>0</v>
      </c>
      <c r="AH26" s="80">
        <v>0</v>
      </c>
      <c r="AI26" s="80">
        <v>0</v>
      </c>
      <c r="AJ26" s="80">
        <v>0</v>
      </c>
      <c r="AK26" s="80"/>
      <c r="AL26" s="80"/>
    </row>
    <row r="27" spans="1:38" ht="16.350000000000001" customHeight="1">
      <c r="A27" s="79" t="s">
        <v>377</v>
      </c>
      <c r="B27" s="80">
        <v>0</v>
      </c>
      <c r="C27" s="80">
        <v>0</v>
      </c>
      <c r="D27" s="80">
        <v>0</v>
      </c>
      <c r="E27" s="80">
        <v>0</v>
      </c>
      <c r="F27" s="80">
        <v>0</v>
      </c>
      <c r="G27" s="80">
        <v>0</v>
      </c>
      <c r="H27" s="80">
        <v>0</v>
      </c>
      <c r="I27" s="80">
        <v>0</v>
      </c>
      <c r="J27" s="80">
        <v>0</v>
      </c>
      <c r="K27" s="80">
        <v>0</v>
      </c>
      <c r="L27" s="80">
        <v>0</v>
      </c>
      <c r="M27" s="80">
        <v>0</v>
      </c>
      <c r="N27" s="80">
        <v>0</v>
      </c>
      <c r="O27" s="80">
        <v>0</v>
      </c>
      <c r="P27" s="80">
        <v>0</v>
      </c>
      <c r="Q27" s="80">
        <v>0</v>
      </c>
      <c r="R27" s="80">
        <v>0</v>
      </c>
      <c r="S27" s="80">
        <v>0</v>
      </c>
      <c r="T27" s="80">
        <v>0</v>
      </c>
      <c r="U27" s="80">
        <v>0</v>
      </c>
      <c r="V27" s="80">
        <v>0</v>
      </c>
      <c r="W27" s="80">
        <v>0</v>
      </c>
      <c r="X27" s="80">
        <v>0</v>
      </c>
      <c r="Y27" s="80">
        <v>0</v>
      </c>
      <c r="Z27" s="80">
        <v>0</v>
      </c>
      <c r="AA27" s="80">
        <v>0</v>
      </c>
      <c r="AB27" s="80">
        <v>0</v>
      </c>
      <c r="AC27" s="80">
        <v>0</v>
      </c>
      <c r="AD27" s="80">
        <v>0</v>
      </c>
      <c r="AE27" s="80">
        <v>0</v>
      </c>
      <c r="AF27" s="80">
        <v>0</v>
      </c>
      <c r="AG27" s="80">
        <v>0</v>
      </c>
      <c r="AH27" s="80">
        <v>0</v>
      </c>
      <c r="AI27" s="80">
        <v>0</v>
      </c>
      <c r="AJ27" s="80">
        <v>0</v>
      </c>
      <c r="AK27" s="80"/>
      <c r="AL27" s="80"/>
    </row>
    <row r="28" spans="1:38" ht="16.350000000000001" customHeight="1">
      <c r="A28" s="79" t="s">
        <v>378</v>
      </c>
      <c r="B28" s="80">
        <v>0</v>
      </c>
      <c r="C28" s="80">
        <v>0</v>
      </c>
      <c r="D28" s="80">
        <v>0</v>
      </c>
      <c r="E28" s="80">
        <v>0</v>
      </c>
      <c r="F28" s="80">
        <v>0</v>
      </c>
      <c r="G28" s="80">
        <v>0</v>
      </c>
      <c r="H28" s="80">
        <v>0</v>
      </c>
      <c r="I28" s="80">
        <v>0</v>
      </c>
      <c r="J28" s="80">
        <v>0</v>
      </c>
      <c r="K28" s="80">
        <v>0</v>
      </c>
      <c r="L28" s="80">
        <v>0</v>
      </c>
      <c r="M28" s="80">
        <v>0</v>
      </c>
      <c r="N28" s="80">
        <v>0</v>
      </c>
      <c r="O28" s="80">
        <v>0</v>
      </c>
      <c r="P28" s="80">
        <v>0</v>
      </c>
      <c r="Q28" s="80">
        <v>0</v>
      </c>
      <c r="R28" s="80">
        <v>0</v>
      </c>
      <c r="S28" s="80">
        <v>0</v>
      </c>
      <c r="T28" s="80">
        <v>0</v>
      </c>
      <c r="U28" s="80">
        <v>0</v>
      </c>
      <c r="V28" s="80">
        <v>0</v>
      </c>
      <c r="W28" s="80">
        <v>0</v>
      </c>
      <c r="X28" s="80">
        <v>0</v>
      </c>
      <c r="Y28" s="80">
        <v>0</v>
      </c>
      <c r="Z28" s="80">
        <v>0</v>
      </c>
      <c r="AA28" s="80">
        <v>0</v>
      </c>
      <c r="AB28" s="80">
        <v>0</v>
      </c>
      <c r="AC28" s="80">
        <v>0</v>
      </c>
      <c r="AD28" s="80">
        <v>0</v>
      </c>
      <c r="AE28" s="80">
        <v>0</v>
      </c>
      <c r="AF28" s="80">
        <v>0</v>
      </c>
      <c r="AG28" s="80">
        <v>0</v>
      </c>
      <c r="AH28" s="80">
        <v>0</v>
      </c>
      <c r="AI28" s="80">
        <v>0</v>
      </c>
      <c r="AJ28" s="80">
        <v>0</v>
      </c>
      <c r="AK28" s="80"/>
      <c r="AL28" s="80"/>
    </row>
    <row r="29" spans="1:38" ht="16.350000000000001" customHeight="1">
      <c r="A29" s="79" t="s">
        <v>379</v>
      </c>
      <c r="B29" s="80">
        <v>0</v>
      </c>
      <c r="C29" s="80">
        <v>0</v>
      </c>
      <c r="D29" s="80">
        <v>0</v>
      </c>
      <c r="E29" s="80">
        <v>0</v>
      </c>
      <c r="F29" s="80">
        <v>0</v>
      </c>
      <c r="G29" s="80">
        <v>0</v>
      </c>
      <c r="H29" s="80">
        <v>0</v>
      </c>
      <c r="I29" s="80">
        <v>0</v>
      </c>
      <c r="J29" s="80">
        <v>0</v>
      </c>
      <c r="K29" s="80">
        <v>0</v>
      </c>
      <c r="L29" s="80">
        <v>0</v>
      </c>
      <c r="M29" s="80">
        <v>0</v>
      </c>
      <c r="N29" s="80">
        <v>0</v>
      </c>
      <c r="O29" s="80">
        <v>0</v>
      </c>
      <c r="P29" s="80">
        <v>0</v>
      </c>
      <c r="Q29" s="80">
        <v>0</v>
      </c>
      <c r="R29" s="80">
        <v>0</v>
      </c>
      <c r="S29" s="80">
        <v>0</v>
      </c>
      <c r="T29" s="80">
        <v>0</v>
      </c>
      <c r="U29" s="80">
        <v>0</v>
      </c>
      <c r="V29" s="80">
        <v>0</v>
      </c>
      <c r="W29" s="80">
        <v>0</v>
      </c>
      <c r="X29" s="80">
        <v>0</v>
      </c>
      <c r="Y29" s="80">
        <v>0</v>
      </c>
      <c r="Z29" s="80">
        <v>0</v>
      </c>
      <c r="AA29" s="80">
        <v>0</v>
      </c>
      <c r="AB29" s="80">
        <v>0</v>
      </c>
      <c r="AC29" s="80">
        <v>0</v>
      </c>
      <c r="AD29" s="80">
        <v>0</v>
      </c>
      <c r="AE29" s="80">
        <v>0</v>
      </c>
      <c r="AF29" s="80">
        <v>0</v>
      </c>
      <c r="AG29" s="80">
        <v>0</v>
      </c>
      <c r="AH29" s="80">
        <v>0</v>
      </c>
      <c r="AI29" s="80">
        <v>0</v>
      </c>
      <c r="AJ29" s="80">
        <v>0</v>
      </c>
      <c r="AK29" s="80"/>
      <c r="AL29" s="80"/>
    </row>
    <row r="30" spans="1:38" ht="16.350000000000001" customHeight="1">
      <c r="A30" s="79" t="s">
        <v>380</v>
      </c>
      <c r="B30" s="80">
        <v>0</v>
      </c>
      <c r="C30" s="80">
        <v>0</v>
      </c>
      <c r="D30" s="80">
        <v>0</v>
      </c>
      <c r="E30" s="80">
        <v>0</v>
      </c>
      <c r="F30" s="80">
        <v>0</v>
      </c>
      <c r="G30" s="80">
        <v>0</v>
      </c>
      <c r="H30" s="80">
        <v>0</v>
      </c>
      <c r="I30" s="80">
        <v>0</v>
      </c>
      <c r="J30" s="80">
        <v>0</v>
      </c>
      <c r="K30" s="80">
        <v>0</v>
      </c>
      <c r="L30" s="80">
        <v>0</v>
      </c>
      <c r="M30" s="80">
        <v>0</v>
      </c>
      <c r="N30" s="80">
        <v>0</v>
      </c>
      <c r="O30" s="80">
        <v>0</v>
      </c>
      <c r="P30" s="80">
        <v>0</v>
      </c>
      <c r="Q30" s="80">
        <v>0</v>
      </c>
      <c r="R30" s="80">
        <v>0</v>
      </c>
      <c r="S30" s="80">
        <v>0</v>
      </c>
      <c r="T30" s="80">
        <v>0</v>
      </c>
      <c r="U30" s="80">
        <v>0</v>
      </c>
      <c r="V30" s="80">
        <v>0</v>
      </c>
      <c r="W30" s="80">
        <v>0</v>
      </c>
      <c r="X30" s="80">
        <v>0</v>
      </c>
      <c r="Y30" s="80">
        <v>0</v>
      </c>
      <c r="Z30" s="80">
        <v>0</v>
      </c>
      <c r="AA30" s="80">
        <v>0</v>
      </c>
      <c r="AB30" s="80">
        <v>0</v>
      </c>
      <c r="AC30" s="80">
        <v>0</v>
      </c>
      <c r="AD30" s="80">
        <v>0</v>
      </c>
      <c r="AE30" s="80">
        <v>0</v>
      </c>
      <c r="AF30" s="80">
        <v>0</v>
      </c>
      <c r="AG30" s="80">
        <v>0</v>
      </c>
      <c r="AH30" s="80">
        <v>0</v>
      </c>
      <c r="AI30" s="80">
        <v>0</v>
      </c>
      <c r="AJ30" s="80">
        <v>0</v>
      </c>
      <c r="AK30" s="80"/>
      <c r="AL30" s="80"/>
    </row>
    <row r="31" spans="1:38" ht="16.350000000000001" customHeight="1">
      <c r="A31" s="79" t="s">
        <v>381</v>
      </c>
      <c r="B31" s="80">
        <v>0</v>
      </c>
      <c r="C31" s="80">
        <v>0</v>
      </c>
      <c r="D31" s="80">
        <v>0</v>
      </c>
      <c r="E31" s="80">
        <v>0</v>
      </c>
      <c r="F31" s="80">
        <v>0</v>
      </c>
      <c r="G31" s="80">
        <v>0</v>
      </c>
      <c r="H31" s="80">
        <v>0</v>
      </c>
      <c r="I31" s="80">
        <v>0</v>
      </c>
      <c r="J31" s="80">
        <v>0</v>
      </c>
      <c r="K31" s="80">
        <v>0</v>
      </c>
      <c r="L31" s="80">
        <v>0</v>
      </c>
      <c r="M31" s="80">
        <v>0</v>
      </c>
      <c r="N31" s="80">
        <v>0</v>
      </c>
      <c r="O31" s="80">
        <v>0</v>
      </c>
      <c r="P31" s="80">
        <v>0</v>
      </c>
      <c r="Q31" s="80">
        <v>0</v>
      </c>
      <c r="R31" s="80">
        <v>0</v>
      </c>
      <c r="S31" s="80">
        <v>0</v>
      </c>
      <c r="T31" s="80">
        <v>0</v>
      </c>
      <c r="U31" s="80">
        <v>0</v>
      </c>
      <c r="V31" s="80">
        <v>0</v>
      </c>
      <c r="W31" s="80">
        <v>0</v>
      </c>
      <c r="X31" s="80">
        <v>0</v>
      </c>
      <c r="Y31" s="80">
        <v>0</v>
      </c>
      <c r="Z31" s="80">
        <v>0</v>
      </c>
      <c r="AA31" s="80">
        <v>0</v>
      </c>
      <c r="AB31" s="80">
        <v>0</v>
      </c>
      <c r="AC31" s="80">
        <v>0</v>
      </c>
      <c r="AD31" s="80">
        <v>0</v>
      </c>
      <c r="AE31" s="80">
        <v>0</v>
      </c>
      <c r="AF31" s="80">
        <v>0</v>
      </c>
      <c r="AG31" s="80">
        <v>0</v>
      </c>
      <c r="AH31" s="80">
        <v>0</v>
      </c>
      <c r="AI31" s="80">
        <v>0</v>
      </c>
      <c r="AJ31" s="80">
        <v>0</v>
      </c>
      <c r="AK31" s="80"/>
      <c r="AL31" s="80"/>
    </row>
    <row r="32" spans="1:38" ht="16.350000000000001" customHeight="1">
      <c r="A32" s="79" t="s">
        <v>382</v>
      </c>
      <c r="B32" s="80">
        <v>0</v>
      </c>
      <c r="C32" s="80">
        <v>0</v>
      </c>
      <c r="D32" s="80">
        <v>0</v>
      </c>
      <c r="E32" s="80">
        <v>0</v>
      </c>
      <c r="F32" s="80">
        <v>0</v>
      </c>
      <c r="G32" s="80">
        <v>0</v>
      </c>
      <c r="H32" s="80">
        <v>0</v>
      </c>
      <c r="I32" s="80">
        <v>0</v>
      </c>
      <c r="J32" s="80">
        <v>0</v>
      </c>
      <c r="K32" s="80">
        <v>0</v>
      </c>
      <c r="L32" s="80">
        <v>0</v>
      </c>
      <c r="M32" s="80">
        <v>0</v>
      </c>
      <c r="N32" s="80">
        <v>0</v>
      </c>
      <c r="O32" s="80">
        <v>0</v>
      </c>
      <c r="P32" s="80">
        <v>0</v>
      </c>
      <c r="Q32" s="80">
        <v>0</v>
      </c>
      <c r="R32" s="80">
        <v>0</v>
      </c>
      <c r="S32" s="80">
        <v>0</v>
      </c>
      <c r="T32" s="80">
        <v>0</v>
      </c>
      <c r="U32" s="80">
        <v>0</v>
      </c>
      <c r="V32" s="80">
        <v>0</v>
      </c>
      <c r="W32" s="80">
        <v>0</v>
      </c>
      <c r="X32" s="80">
        <v>0</v>
      </c>
      <c r="Y32" s="80">
        <v>0</v>
      </c>
      <c r="Z32" s="80">
        <v>0</v>
      </c>
      <c r="AA32" s="80">
        <v>0</v>
      </c>
      <c r="AB32" s="80">
        <v>0</v>
      </c>
      <c r="AC32" s="80">
        <v>0</v>
      </c>
      <c r="AD32" s="80">
        <v>0</v>
      </c>
      <c r="AE32" s="80">
        <v>0</v>
      </c>
      <c r="AF32" s="80">
        <v>0</v>
      </c>
      <c r="AG32" s="80">
        <v>0</v>
      </c>
      <c r="AH32" s="80">
        <v>0</v>
      </c>
      <c r="AI32" s="80">
        <v>0</v>
      </c>
      <c r="AJ32" s="80">
        <v>0</v>
      </c>
      <c r="AK32" s="80"/>
      <c r="AL32" s="80"/>
    </row>
    <row r="33" spans="1:38" ht="16.350000000000001" customHeight="1">
      <c r="A33" s="79" t="s">
        <v>383</v>
      </c>
      <c r="B33" s="80">
        <v>0</v>
      </c>
      <c r="C33" s="80">
        <v>0</v>
      </c>
      <c r="D33" s="80">
        <v>0</v>
      </c>
      <c r="E33" s="80">
        <v>0</v>
      </c>
      <c r="F33" s="80">
        <v>0</v>
      </c>
      <c r="G33" s="80">
        <v>0</v>
      </c>
      <c r="H33" s="80">
        <v>0</v>
      </c>
      <c r="I33" s="80">
        <v>0</v>
      </c>
      <c r="J33" s="80">
        <v>0</v>
      </c>
      <c r="K33" s="80">
        <v>0</v>
      </c>
      <c r="L33" s="80">
        <v>0</v>
      </c>
      <c r="M33" s="80">
        <v>0</v>
      </c>
      <c r="N33" s="80">
        <v>0</v>
      </c>
      <c r="O33" s="80">
        <v>0</v>
      </c>
      <c r="P33" s="80">
        <v>0</v>
      </c>
      <c r="Q33" s="80">
        <v>0</v>
      </c>
      <c r="R33" s="80">
        <v>0</v>
      </c>
      <c r="S33" s="80">
        <v>0</v>
      </c>
      <c r="T33" s="80">
        <v>0</v>
      </c>
      <c r="U33" s="80">
        <v>0</v>
      </c>
      <c r="V33" s="80">
        <v>0</v>
      </c>
      <c r="W33" s="80">
        <v>0</v>
      </c>
      <c r="X33" s="80">
        <v>0</v>
      </c>
      <c r="Y33" s="80">
        <v>0</v>
      </c>
      <c r="Z33" s="80">
        <v>0</v>
      </c>
      <c r="AA33" s="80">
        <v>0</v>
      </c>
      <c r="AB33" s="80">
        <v>0</v>
      </c>
      <c r="AC33" s="80">
        <v>0</v>
      </c>
      <c r="AD33" s="80">
        <v>0</v>
      </c>
      <c r="AE33" s="80">
        <v>0</v>
      </c>
      <c r="AF33" s="80">
        <v>0</v>
      </c>
      <c r="AG33" s="80">
        <v>0</v>
      </c>
      <c r="AH33" s="80">
        <v>0</v>
      </c>
      <c r="AI33" s="80">
        <v>0</v>
      </c>
      <c r="AJ33" s="80">
        <v>0</v>
      </c>
      <c r="AK33" s="80"/>
      <c r="AL33" s="80"/>
    </row>
    <row r="34" spans="1:38" ht="16.350000000000001" customHeight="1">
      <c r="A34" s="79" t="s">
        <v>384</v>
      </c>
      <c r="B34" s="80">
        <v>0</v>
      </c>
      <c r="C34" s="80">
        <v>0</v>
      </c>
      <c r="D34" s="80">
        <v>0</v>
      </c>
      <c r="E34" s="80">
        <v>0</v>
      </c>
      <c r="F34" s="80">
        <v>0</v>
      </c>
      <c r="G34" s="80">
        <v>0</v>
      </c>
      <c r="H34" s="80">
        <v>0</v>
      </c>
      <c r="I34" s="80">
        <v>0</v>
      </c>
      <c r="J34" s="80">
        <v>0</v>
      </c>
      <c r="K34" s="80">
        <v>0</v>
      </c>
      <c r="L34" s="80">
        <v>0</v>
      </c>
      <c r="M34" s="80">
        <v>0</v>
      </c>
      <c r="N34" s="80">
        <v>0</v>
      </c>
      <c r="O34" s="80">
        <v>0</v>
      </c>
      <c r="P34" s="80">
        <v>0</v>
      </c>
      <c r="Q34" s="80">
        <v>0</v>
      </c>
      <c r="R34" s="80">
        <v>0</v>
      </c>
      <c r="S34" s="80">
        <v>0</v>
      </c>
      <c r="T34" s="80">
        <v>0</v>
      </c>
      <c r="U34" s="80">
        <v>0</v>
      </c>
      <c r="V34" s="80">
        <v>0</v>
      </c>
      <c r="W34" s="80">
        <v>0</v>
      </c>
      <c r="X34" s="80">
        <v>0</v>
      </c>
      <c r="Y34" s="80">
        <v>0</v>
      </c>
      <c r="Z34" s="80">
        <v>0</v>
      </c>
      <c r="AA34" s="80">
        <v>0</v>
      </c>
      <c r="AB34" s="80">
        <v>0</v>
      </c>
      <c r="AC34" s="80">
        <v>0</v>
      </c>
      <c r="AD34" s="80">
        <v>0</v>
      </c>
      <c r="AE34" s="80">
        <v>0</v>
      </c>
      <c r="AF34" s="80">
        <v>0</v>
      </c>
      <c r="AG34" s="80">
        <v>0</v>
      </c>
      <c r="AH34" s="80">
        <v>0</v>
      </c>
      <c r="AI34" s="80">
        <v>0</v>
      </c>
      <c r="AJ34" s="80">
        <v>0</v>
      </c>
      <c r="AK34" s="80"/>
      <c r="AL34" s="80"/>
    </row>
    <row r="35" spans="1:38" ht="16.350000000000001" customHeight="1">
      <c r="A35" s="79" t="s">
        <v>385</v>
      </c>
      <c r="B35" s="80">
        <v>0</v>
      </c>
      <c r="C35" s="80">
        <v>0</v>
      </c>
      <c r="D35" s="80">
        <v>0</v>
      </c>
      <c r="E35" s="80">
        <v>0</v>
      </c>
      <c r="F35" s="80">
        <v>0</v>
      </c>
      <c r="G35" s="80">
        <v>0</v>
      </c>
      <c r="H35" s="80">
        <v>0</v>
      </c>
      <c r="I35" s="80">
        <v>0</v>
      </c>
      <c r="J35" s="80">
        <v>0</v>
      </c>
      <c r="K35" s="80">
        <v>0</v>
      </c>
      <c r="L35" s="80">
        <v>0</v>
      </c>
      <c r="M35" s="80">
        <v>0</v>
      </c>
      <c r="N35" s="80">
        <v>0</v>
      </c>
      <c r="O35" s="80">
        <v>0</v>
      </c>
      <c r="P35" s="80">
        <v>0</v>
      </c>
      <c r="Q35" s="80">
        <v>0</v>
      </c>
      <c r="R35" s="80">
        <v>0</v>
      </c>
      <c r="S35" s="80">
        <v>0</v>
      </c>
      <c r="T35" s="80">
        <v>0</v>
      </c>
      <c r="U35" s="80">
        <v>0</v>
      </c>
      <c r="V35" s="80">
        <v>0</v>
      </c>
      <c r="W35" s="80">
        <v>0</v>
      </c>
      <c r="X35" s="80">
        <v>0</v>
      </c>
      <c r="Y35" s="80">
        <v>0</v>
      </c>
      <c r="Z35" s="80">
        <v>0</v>
      </c>
      <c r="AA35" s="80">
        <v>0</v>
      </c>
      <c r="AB35" s="80">
        <v>0</v>
      </c>
      <c r="AC35" s="80">
        <v>0</v>
      </c>
      <c r="AD35" s="80">
        <v>0</v>
      </c>
      <c r="AE35" s="80">
        <v>0</v>
      </c>
      <c r="AF35" s="80">
        <v>0</v>
      </c>
      <c r="AG35" s="80">
        <v>0</v>
      </c>
      <c r="AH35" s="80">
        <v>0</v>
      </c>
      <c r="AI35" s="80">
        <v>0</v>
      </c>
      <c r="AJ35" s="80">
        <v>0</v>
      </c>
      <c r="AK35" s="80"/>
      <c r="AL35" s="80"/>
    </row>
    <row r="36" spans="1:38" ht="16.350000000000001" customHeight="1">
      <c r="A36" s="79" t="s">
        <v>386</v>
      </c>
      <c r="B36" s="80">
        <v>0</v>
      </c>
      <c r="C36" s="80">
        <v>0</v>
      </c>
      <c r="D36" s="80">
        <v>0</v>
      </c>
      <c r="E36" s="80">
        <v>0</v>
      </c>
      <c r="F36" s="80">
        <v>0</v>
      </c>
      <c r="G36" s="80">
        <v>0</v>
      </c>
      <c r="H36" s="80">
        <v>0</v>
      </c>
      <c r="I36" s="80">
        <v>0</v>
      </c>
      <c r="J36" s="80">
        <v>0</v>
      </c>
      <c r="K36" s="80">
        <v>0</v>
      </c>
      <c r="L36" s="80">
        <v>0</v>
      </c>
      <c r="M36" s="80">
        <v>0</v>
      </c>
      <c r="N36" s="80">
        <v>0</v>
      </c>
      <c r="O36" s="80">
        <v>0</v>
      </c>
      <c r="P36" s="80">
        <v>0</v>
      </c>
      <c r="Q36" s="80">
        <v>0</v>
      </c>
      <c r="R36" s="80">
        <v>0</v>
      </c>
      <c r="S36" s="80">
        <v>0</v>
      </c>
      <c r="T36" s="80">
        <v>0</v>
      </c>
      <c r="U36" s="80">
        <v>0</v>
      </c>
      <c r="V36" s="80">
        <v>0</v>
      </c>
      <c r="W36" s="80">
        <v>0</v>
      </c>
      <c r="X36" s="80">
        <v>0</v>
      </c>
      <c r="Y36" s="80">
        <v>0</v>
      </c>
      <c r="Z36" s="80">
        <v>0</v>
      </c>
      <c r="AA36" s="80">
        <v>0</v>
      </c>
      <c r="AB36" s="80">
        <v>0</v>
      </c>
      <c r="AC36" s="80">
        <v>0</v>
      </c>
      <c r="AD36" s="80">
        <v>0</v>
      </c>
      <c r="AE36" s="80">
        <v>0</v>
      </c>
      <c r="AF36" s="80">
        <v>0</v>
      </c>
      <c r="AG36" s="80">
        <v>0</v>
      </c>
      <c r="AH36" s="80">
        <v>0</v>
      </c>
      <c r="AI36" s="80">
        <v>0</v>
      </c>
      <c r="AJ36" s="80">
        <v>0</v>
      </c>
      <c r="AK36" s="80"/>
      <c r="AL36" s="80"/>
    </row>
    <row r="37" spans="1:38" ht="16.350000000000001" customHeight="1">
      <c r="A37" s="79" t="s">
        <v>387</v>
      </c>
      <c r="B37" s="80">
        <v>0</v>
      </c>
      <c r="C37" s="80">
        <v>0</v>
      </c>
      <c r="D37" s="80">
        <v>0</v>
      </c>
      <c r="E37" s="80">
        <v>0</v>
      </c>
      <c r="F37" s="80">
        <v>0</v>
      </c>
      <c r="G37" s="80">
        <v>0</v>
      </c>
      <c r="H37" s="80">
        <v>0</v>
      </c>
      <c r="I37" s="80">
        <v>0</v>
      </c>
      <c r="J37" s="80">
        <v>0</v>
      </c>
      <c r="K37" s="80">
        <v>0</v>
      </c>
      <c r="L37" s="80">
        <v>0</v>
      </c>
      <c r="M37" s="80">
        <v>0</v>
      </c>
      <c r="N37" s="80">
        <v>0</v>
      </c>
      <c r="O37" s="80">
        <v>0</v>
      </c>
      <c r="P37" s="80">
        <v>0</v>
      </c>
      <c r="Q37" s="80">
        <v>0</v>
      </c>
      <c r="R37" s="80">
        <v>0</v>
      </c>
      <c r="S37" s="80">
        <v>0</v>
      </c>
      <c r="T37" s="80">
        <v>0</v>
      </c>
      <c r="U37" s="80">
        <v>0</v>
      </c>
      <c r="V37" s="80">
        <v>0</v>
      </c>
      <c r="W37" s="80">
        <v>0</v>
      </c>
      <c r="X37" s="80">
        <v>0</v>
      </c>
      <c r="Y37" s="80">
        <v>0</v>
      </c>
      <c r="Z37" s="80">
        <v>0</v>
      </c>
      <c r="AA37" s="80">
        <v>0</v>
      </c>
      <c r="AB37" s="80">
        <v>0</v>
      </c>
      <c r="AC37" s="80">
        <v>0</v>
      </c>
      <c r="AD37" s="80">
        <v>0</v>
      </c>
      <c r="AE37" s="80">
        <v>0</v>
      </c>
      <c r="AF37" s="80">
        <v>0</v>
      </c>
      <c r="AG37" s="80">
        <v>0</v>
      </c>
      <c r="AH37" s="80">
        <v>0</v>
      </c>
      <c r="AI37" s="80">
        <v>0</v>
      </c>
      <c r="AJ37" s="80">
        <v>0</v>
      </c>
      <c r="AK37" s="80"/>
      <c r="AL37" s="80"/>
    </row>
    <row r="38" spans="1:38" ht="16.350000000000001" customHeight="1">
      <c r="A38" s="79" t="s">
        <v>388</v>
      </c>
      <c r="B38" s="80">
        <v>0</v>
      </c>
      <c r="C38" s="80">
        <v>0</v>
      </c>
      <c r="D38" s="80">
        <v>0</v>
      </c>
      <c r="E38" s="80">
        <v>0</v>
      </c>
      <c r="F38" s="80">
        <v>0</v>
      </c>
      <c r="G38" s="80">
        <v>0</v>
      </c>
      <c r="H38" s="80">
        <v>0</v>
      </c>
      <c r="I38" s="80">
        <v>0</v>
      </c>
      <c r="J38" s="80">
        <v>0</v>
      </c>
      <c r="K38" s="80">
        <v>0</v>
      </c>
      <c r="L38" s="80">
        <v>0</v>
      </c>
      <c r="M38" s="80">
        <v>0</v>
      </c>
      <c r="N38" s="80">
        <v>0</v>
      </c>
      <c r="O38" s="80">
        <v>0</v>
      </c>
      <c r="P38" s="80">
        <v>0</v>
      </c>
      <c r="Q38" s="80">
        <v>0</v>
      </c>
      <c r="R38" s="80">
        <v>0</v>
      </c>
      <c r="S38" s="80">
        <v>0</v>
      </c>
      <c r="T38" s="80">
        <v>0</v>
      </c>
      <c r="U38" s="80">
        <v>0</v>
      </c>
      <c r="V38" s="80">
        <v>0</v>
      </c>
      <c r="W38" s="80">
        <v>0</v>
      </c>
      <c r="X38" s="80">
        <v>0</v>
      </c>
      <c r="Y38" s="80">
        <v>0</v>
      </c>
      <c r="Z38" s="80">
        <v>0</v>
      </c>
      <c r="AA38" s="80">
        <v>0</v>
      </c>
      <c r="AB38" s="80">
        <v>0</v>
      </c>
      <c r="AC38" s="80">
        <v>0</v>
      </c>
      <c r="AD38" s="80">
        <v>0</v>
      </c>
      <c r="AE38" s="80">
        <v>0</v>
      </c>
      <c r="AF38" s="80">
        <v>0</v>
      </c>
      <c r="AG38" s="80">
        <v>0</v>
      </c>
      <c r="AH38" s="80">
        <v>0</v>
      </c>
      <c r="AI38" s="80">
        <v>0</v>
      </c>
      <c r="AJ38" s="80">
        <v>0</v>
      </c>
      <c r="AK38" s="80"/>
      <c r="AL38" s="80"/>
    </row>
    <row r="39" spans="1:38" ht="16.350000000000001" customHeight="1">
      <c r="A39" s="79" t="s">
        <v>389</v>
      </c>
      <c r="B39" s="80">
        <v>0</v>
      </c>
      <c r="C39" s="80">
        <v>0</v>
      </c>
      <c r="D39" s="80">
        <v>0</v>
      </c>
      <c r="E39" s="80">
        <v>0</v>
      </c>
      <c r="F39" s="80">
        <v>0</v>
      </c>
      <c r="G39" s="80">
        <v>0</v>
      </c>
      <c r="H39" s="80">
        <v>0</v>
      </c>
      <c r="I39" s="80">
        <v>0</v>
      </c>
      <c r="J39" s="80">
        <v>0</v>
      </c>
      <c r="K39" s="80">
        <v>0</v>
      </c>
      <c r="L39" s="80">
        <v>0</v>
      </c>
      <c r="M39" s="80">
        <v>0</v>
      </c>
      <c r="N39" s="80">
        <v>0</v>
      </c>
      <c r="O39" s="80">
        <v>0</v>
      </c>
      <c r="P39" s="80">
        <v>0</v>
      </c>
      <c r="Q39" s="80">
        <v>0</v>
      </c>
      <c r="R39" s="80">
        <v>0</v>
      </c>
      <c r="S39" s="80">
        <v>0</v>
      </c>
      <c r="T39" s="80">
        <v>0</v>
      </c>
      <c r="U39" s="80">
        <v>0</v>
      </c>
      <c r="V39" s="80">
        <v>0</v>
      </c>
      <c r="W39" s="80">
        <v>0</v>
      </c>
      <c r="X39" s="80">
        <v>0</v>
      </c>
      <c r="Y39" s="80">
        <v>0</v>
      </c>
      <c r="Z39" s="80">
        <v>0</v>
      </c>
      <c r="AA39" s="80">
        <v>0</v>
      </c>
      <c r="AB39" s="80">
        <v>0</v>
      </c>
      <c r="AC39" s="80">
        <v>0</v>
      </c>
      <c r="AD39" s="80">
        <v>0</v>
      </c>
      <c r="AE39" s="80">
        <v>0</v>
      </c>
      <c r="AF39" s="80">
        <v>0</v>
      </c>
      <c r="AG39" s="80">
        <v>0</v>
      </c>
      <c r="AH39" s="80">
        <v>0</v>
      </c>
      <c r="AI39" s="80">
        <v>0</v>
      </c>
      <c r="AJ39" s="80">
        <v>0</v>
      </c>
      <c r="AK39" s="80"/>
      <c r="AL39" s="80"/>
    </row>
    <row r="40" spans="1:38" ht="16.350000000000001" customHeight="1">
      <c r="A40" s="79" t="s">
        <v>390</v>
      </c>
      <c r="B40" s="80">
        <v>0</v>
      </c>
      <c r="C40" s="80">
        <v>0</v>
      </c>
      <c r="D40" s="80">
        <v>0</v>
      </c>
      <c r="E40" s="80">
        <v>0</v>
      </c>
      <c r="F40" s="80">
        <v>0</v>
      </c>
      <c r="G40" s="80">
        <v>0</v>
      </c>
      <c r="H40" s="80">
        <v>0</v>
      </c>
      <c r="I40" s="80">
        <v>0</v>
      </c>
      <c r="J40" s="80">
        <v>0</v>
      </c>
      <c r="K40" s="80">
        <v>0</v>
      </c>
      <c r="L40" s="80">
        <v>0</v>
      </c>
      <c r="M40" s="80">
        <v>0</v>
      </c>
      <c r="N40" s="80">
        <v>0</v>
      </c>
      <c r="O40" s="80">
        <v>0</v>
      </c>
      <c r="P40" s="80">
        <v>0</v>
      </c>
      <c r="Q40" s="80">
        <v>0</v>
      </c>
      <c r="R40" s="80">
        <v>0</v>
      </c>
      <c r="S40" s="80">
        <v>0</v>
      </c>
      <c r="T40" s="80">
        <v>0</v>
      </c>
      <c r="U40" s="80">
        <v>0</v>
      </c>
      <c r="V40" s="80">
        <v>0</v>
      </c>
      <c r="W40" s="80">
        <v>0</v>
      </c>
      <c r="X40" s="80">
        <v>0</v>
      </c>
      <c r="Y40" s="80">
        <v>0</v>
      </c>
      <c r="Z40" s="80">
        <v>0</v>
      </c>
      <c r="AA40" s="80">
        <v>0</v>
      </c>
      <c r="AB40" s="80">
        <v>0</v>
      </c>
      <c r="AC40" s="80">
        <v>0</v>
      </c>
      <c r="AD40" s="80">
        <v>0</v>
      </c>
      <c r="AE40" s="80">
        <v>0</v>
      </c>
      <c r="AF40" s="80">
        <v>0</v>
      </c>
      <c r="AG40" s="80">
        <v>0</v>
      </c>
      <c r="AH40" s="80">
        <v>0</v>
      </c>
      <c r="AI40" s="80">
        <v>0</v>
      </c>
      <c r="AJ40" s="80">
        <v>0</v>
      </c>
      <c r="AK40" s="80"/>
      <c r="AL40" s="80"/>
    </row>
    <row r="41" spans="1:38" ht="16.350000000000001" customHeight="1">
      <c r="A41" s="79" t="s">
        <v>391</v>
      </c>
      <c r="B41" s="80">
        <v>0</v>
      </c>
      <c r="C41" s="80">
        <v>0</v>
      </c>
      <c r="D41" s="80">
        <v>0</v>
      </c>
      <c r="E41" s="80">
        <v>0</v>
      </c>
      <c r="F41" s="80">
        <v>0</v>
      </c>
      <c r="G41" s="80">
        <v>0</v>
      </c>
      <c r="H41" s="80">
        <v>0</v>
      </c>
      <c r="I41" s="80">
        <v>0</v>
      </c>
      <c r="J41" s="80">
        <v>0</v>
      </c>
      <c r="K41" s="80">
        <v>0</v>
      </c>
      <c r="L41" s="80">
        <v>0</v>
      </c>
      <c r="M41" s="80">
        <v>0</v>
      </c>
      <c r="N41" s="80">
        <v>0</v>
      </c>
      <c r="O41" s="80">
        <v>0</v>
      </c>
      <c r="P41" s="80">
        <v>0</v>
      </c>
      <c r="Q41" s="80">
        <v>0</v>
      </c>
      <c r="R41" s="80">
        <v>0</v>
      </c>
      <c r="S41" s="80">
        <v>0</v>
      </c>
      <c r="T41" s="80">
        <v>0</v>
      </c>
      <c r="U41" s="80">
        <v>0</v>
      </c>
      <c r="V41" s="80">
        <v>0</v>
      </c>
      <c r="W41" s="80">
        <v>0</v>
      </c>
      <c r="X41" s="80">
        <v>0</v>
      </c>
      <c r="Y41" s="80">
        <v>0</v>
      </c>
      <c r="Z41" s="80">
        <v>0</v>
      </c>
      <c r="AA41" s="80">
        <v>0</v>
      </c>
      <c r="AB41" s="80">
        <v>0</v>
      </c>
      <c r="AC41" s="80">
        <v>0</v>
      </c>
      <c r="AD41" s="80">
        <v>0</v>
      </c>
      <c r="AE41" s="80">
        <v>0</v>
      </c>
      <c r="AF41" s="80">
        <v>0</v>
      </c>
      <c r="AG41" s="80">
        <v>0</v>
      </c>
      <c r="AH41" s="80">
        <v>0</v>
      </c>
      <c r="AI41" s="80">
        <v>0</v>
      </c>
      <c r="AJ41" s="80">
        <v>0</v>
      </c>
      <c r="AK41" s="80"/>
      <c r="AL41" s="80"/>
    </row>
    <row r="42" spans="1:38" ht="16.350000000000001" customHeight="1">
      <c r="A42" s="79" t="s">
        <v>392</v>
      </c>
      <c r="B42" s="80">
        <v>0</v>
      </c>
      <c r="C42" s="80">
        <v>0</v>
      </c>
      <c r="D42" s="80">
        <v>0</v>
      </c>
      <c r="E42" s="80">
        <v>0</v>
      </c>
      <c r="F42" s="80">
        <v>0</v>
      </c>
      <c r="G42" s="80">
        <v>0</v>
      </c>
      <c r="H42" s="80">
        <v>0</v>
      </c>
      <c r="I42" s="80">
        <v>0</v>
      </c>
      <c r="J42" s="80">
        <v>0</v>
      </c>
      <c r="K42" s="80">
        <v>0</v>
      </c>
      <c r="L42" s="80">
        <v>0</v>
      </c>
      <c r="M42" s="80">
        <v>0</v>
      </c>
      <c r="N42" s="80">
        <v>0</v>
      </c>
      <c r="O42" s="80">
        <v>0</v>
      </c>
      <c r="P42" s="80">
        <v>0</v>
      </c>
      <c r="Q42" s="80">
        <v>0</v>
      </c>
      <c r="R42" s="80">
        <v>0</v>
      </c>
      <c r="S42" s="80">
        <v>0</v>
      </c>
      <c r="T42" s="80">
        <v>0</v>
      </c>
      <c r="U42" s="80">
        <v>0</v>
      </c>
      <c r="V42" s="80">
        <v>0</v>
      </c>
      <c r="W42" s="80">
        <v>0</v>
      </c>
      <c r="X42" s="80">
        <v>0</v>
      </c>
      <c r="Y42" s="80">
        <v>0</v>
      </c>
      <c r="Z42" s="80">
        <v>0</v>
      </c>
      <c r="AA42" s="80">
        <v>0</v>
      </c>
      <c r="AB42" s="80">
        <v>0</v>
      </c>
      <c r="AC42" s="80">
        <v>0</v>
      </c>
      <c r="AD42" s="80">
        <v>0</v>
      </c>
      <c r="AE42" s="80">
        <v>0</v>
      </c>
      <c r="AF42" s="80">
        <v>0</v>
      </c>
      <c r="AG42" s="80">
        <v>0</v>
      </c>
      <c r="AH42" s="80">
        <v>0</v>
      </c>
      <c r="AI42" s="80">
        <v>0</v>
      </c>
      <c r="AJ42" s="80">
        <v>0</v>
      </c>
      <c r="AK42" s="80"/>
      <c r="AL42" s="80"/>
    </row>
    <row r="43" spans="1:38" ht="16.350000000000001" customHeight="1">
      <c r="A43" s="79" t="s">
        <v>393</v>
      </c>
      <c r="B43" s="80">
        <v>0</v>
      </c>
      <c r="C43" s="80">
        <v>0</v>
      </c>
      <c r="D43" s="80">
        <v>0</v>
      </c>
      <c r="E43" s="80">
        <v>0</v>
      </c>
      <c r="F43" s="80">
        <v>0</v>
      </c>
      <c r="G43" s="80">
        <v>0</v>
      </c>
      <c r="H43" s="80">
        <v>0</v>
      </c>
      <c r="I43" s="80">
        <v>0</v>
      </c>
      <c r="J43" s="80">
        <v>0</v>
      </c>
      <c r="K43" s="80">
        <v>0</v>
      </c>
      <c r="L43" s="80">
        <v>0</v>
      </c>
      <c r="M43" s="80">
        <v>0</v>
      </c>
      <c r="N43" s="80">
        <v>0</v>
      </c>
      <c r="O43" s="80">
        <v>0</v>
      </c>
      <c r="P43" s="80">
        <v>0</v>
      </c>
      <c r="Q43" s="80">
        <v>0</v>
      </c>
      <c r="R43" s="80">
        <v>0</v>
      </c>
      <c r="S43" s="80">
        <v>0</v>
      </c>
      <c r="T43" s="80">
        <v>0</v>
      </c>
      <c r="U43" s="80">
        <v>0</v>
      </c>
      <c r="V43" s="80">
        <v>0</v>
      </c>
      <c r="W43" s="80">
        <v>0</v>
      </c>
      <c r="X43" s="80">
        <v>0</v>
      </c>
      <c r="Y43" s="80">
        <v>0</v>
      </c>
      <c r="Z43" s="80">
        <v>0</v>
      </c>
      <c r="AA43" s="80">
        <v>0</v>
      </c>
      <c r="AB43" s="80">
        <v>0</v>
      </c>
      <c r="AC43" s="80">
        <v>0</v>
      </c>
      <c r="AD43" s="80">
        <v>0</v>
      </c>
      <c r="AE43" s="80">
        <v>0</v>
      </c>
      <c r="AF43" s="80">
        <v>0</v>
      </c>
      <c r="AG43" s="80">
        <v>0</v>
      </c>
      <c r="AH43" s="80">
        <v>0</v>
      </c>
      <c r="AI43" s="80">
        <v>0</v>
      </c>
      <c r="AJ43" s="80">
        <v>0</v>
      </c>
      <c r="AK43" s="80"/>
      <c r="AL43" s="80"/>
    </row>
    <row r="44" spans="1:38" ht="16.350000000000001" customHeight="1">
      <c r="A44" s="79" t="s">
        <v>394</v>
      </c>
      <c r="B44" s="80">
        <v>0</v>
      </c>
      <c r="C44" s="80">
        <v>0</v>
      </c>
      <c r="D44" s="80">
        <v>0</v>
      </c>
      <c r="E44" s="80">
        <v>0</v>
      </c>
      <c r="F44" s="80">
        <v>0</v>
      </c>
      <c r="G44" s="80">
        <v>0</v>
      </c>
      <c r="H44" s="80">
        <v>0</v>
      </c>
      <c r="I44" s="80">
        <v>0</v>
      </c>
      <c r="J44" s="80">
        <v>0</v>
      </c>
      <c r="K44" s="80">
        <v>0</v>
      </c>
      <c r="L44" s="80">
        <v>0</v>
      </c>
      <c r="M44" s="80">
        <v>0</v>
      </c>
      <c r="N44" s="80">
        <v>0</v>
      </c>
      <c r="O44" s="80">
        <v>0</v>
      </c>
      <c r="P44" s="80">
        <v>0</v>
      </c>
      <c r="Q44" s="80">
        <v>0</v>
      </c>
      <c r="R44" s="80">
        <v>0</v>
      </c>
      <c r="S44" s="80">
        <v>0</v>
      </c>
      <c r="T44" s="80">
        <v>0</v>
      </c>
      <c r="U44" s="80">
        <v>0</v>
      </c>
      <c r="V44" s="80">
        <v>0</v>
      </c>
      <c r="W44" s="80">
        <v>0</v>
      </c>
      <c r="X44" s="80">
        <v>0</v>
      </c>
      <c r="Y44" s="80">
        <v>0</v>
      </c>
      <c r="Z44" s="80">
        <v>0</v>
      </c>
      <c r="AA44" s="80">
        <v>0</v>
      </c>
      <c r="AB44" s="80">
        <v>0</v>
      </c>
      <c r="AC44" s="80">
        <v>0</v>
      </c>
      <c r="AD44" s="80">
        <v>0</v>
      </c>
      <c r="AE44" s="80">
        <v>0</v>
      </c>
      <c r="AF44" s="80">
        <v>0</v>
      </c>
      <c r="AG44" s="80">
        <v>0</v>
      </c>
      <c r="AH44" s="80">
        <v>0</v>
      </c>
      <c r="AI44" s="80">
        <v>0</v>
      </c>
      <c r="AJ44" s="80">
        <v>0</v>
      </c>
      <c r="AK44" s="80"/>
      <c r="AL44" s="80"/>
    </row>
    <row r="45" spans="1:38" ht="16.350000000000001" customHeight="1">
      <c r="A45" s="79" t="s">
        <v>395</v>
      </c>
      <c r="B45" s="80">
        <v>0</v>
      </c>
      <c r="C45" s="80">
        <v>0</v>
      </c>
      <c r="D45" s="80">
        <v>0</v>
      </c>
      <c r="E45" s="80">
        <v>0</v>
      </c>
      <c r="F45" s="80">
        <v>0</v>
      </c>
      <c r="G45" s="80">
        <v>0</v>
      </c>
      <c r="H45" s="80">
        <v>0</v>
      </c>
      <c r="I45" s="80">
        <v>0</v>
      </c>
      <c r="J45" s="80">
        <v>0</v>
      </c>
      <c r="K45" s="80">
        <v>0</v>
      </c>
      <c r="L45" s="80">
        <v>0</v>
      </c>
      <c r="M45" s="80">
        <v>0</v>
      </c>
      <c r="N45" s="80">
        <v>0</v>
      </c>
      <c r="O45" s="80">
        <v>0</v>
      </c>
      <c r="P45" s="80">
        <v>0</v>
      </c>
      <c r="Q45" s="80">
        <v>0</v>
      </c>
      <c r="R45" s="80">
        <v>0</v>
      </c>
      <c r="S45" s="80">
        <v>0</v>
      </c>
      <c r="T45" s="80">
        <v>0</v>
      </c>
      <c r="U45" s="80">
        <v>0</v>
      </c>
      <c r="V45" s="80">
        <v>0</v>
      </c>
      <c r="W45" s="80">
        <v>0</v>
      </c>
      <c r="X45" s="80">
        <v>0</v>
      </c>
      <c r="Y45" s="80">
        <v>0</v>
      </c>
      <c r="Z45" s="80">
        <v>0</v>
      </c>
      <c r="AA45" s="80">
        <v>0</v>
      </c>
      <c r="AB45" s="80">
        <v>0</v>
      </c>
      <c r="AC45" s="80">
        <v>0</v>
      </c>
      <c r="AD45" s="80">
        <v>0</v>
      </c>
      <c r="AE45" s="80">
        <v>0</v>
      </c>
      <c r="AF45" s="80">
        <v>0</v>
      </c>
      <c r="AG45" s="80">
        <v>0</v>
      </c>
      <c r="AH45" s="80">
        <v>0</v>
      </c>
      <c r="AI45" s="80">
        <v>0</v>
      </c>
      <c r="AJ45" s="80">
        <v>0</v>
      </c>
      <c r="AK45" s="80"/>
      <c r="AL45" s="80"/>
    </row>
    <row r="46" spans="1:38" ht="16.350000000000001" customHeight="1">
      <c r="A46" s="79" t="s">
        <v>396</v>
      </c>
      <c r="B46" s="80">
        <v>0</v>
      </c>
      <c r="C46" s="80">
        <v>0</v>
      </c>
      <c r="D46" s="80">
        <v>0</v>
      </c>
      <c r="E46" s="80">
        <v>0</v>
      </c>
      <c r="F46" s="80">
        <v>0</v>
      </c>
      <c r="G46" s="80">
        <v>0</v>
      </c>
      <c r="H46" s="80">
        <v>0</v>
      </c>
      <c r="I46" s="80">
        <v>0</v>
      </c>
      <c r="J46" s="80">
        <v>0</v>
      </c>
      <c r="K46" s="80">
        <v>0</v>
      </c>
      <c r="L46" s="80">
        <v>0</v>
      </c>
      <c r="M46" s="80">
        <v>0</v>
      </c>
      <c r="N46" s="80">
        <v>0</v>
      </c>
      <c r="O46" s="80">
        <v>0</v>
      </c>
      <c r="P46" s="80">
        <v>0</v>
      </c>
      <c r="Q46" s="80">
        <v>0</v>
      </c>
      <c r="R46" s="80">
        <v>0</v>
      </c>
      <c r="S46" s="80">
        <v>0</v>
      </c>
      <c r="T46" s="80">
        <v>0</v>
      </c>
      <c r="U46" s="80">
        <v>0</v>
      </c>
      <c r="V46" s="80">
        <v>0</v>
      </c>
      <c r="W46" s="80">
        <v>0</v>
      </c>
      <c r="X46" s="80">
        <v>0</v>
      </c>
      <c r="Y46" s="80">
        <v>0</v>
      </c>
      <c r="Z46" s="80">
        <v>0</v>
      </c>
      <c r="AA46" s="80">
        <v>0</v>
      </c>
      <c r="AB46" s="80">
        <v>0</v>
      </c>
      <c r="AC46" s="80">
        <v>0</v>
      </c>
      <c r="AD46" s="80">
        <v>0</v>
      </c>
      <c r="AE46" s="80">
        <v>0</v>
      </c>
      <c r="AF46" s="80">
        <v>0</v>
      </c>
      <c r="AG46" s="80">
        <v>0</v>
      </c>
      <c r="AH46" s="80">
        <v>0</v>
      </c>
      <c r="AI46" s="80">
        <v>0</v>
      </c>
      <c r="AJ46" s="80">
        <v>0</v>
      </c>
      <c r="AK46" s="80"/>
      <c r="AL46" s="80"/>
    </row>
    <row r="47" spans="1:38" ht="16.350000000000001" customHeight="1">
      <c r="A47" s="79" t="s">
        <v>397</v>
      </c>
      <c r="B47" s="80">
        <v>0</v>
      </c>
      <c r="C47" s="80">
        <v>0</v>
      </c>
      <c r="D47" s="80">
        <v>0</v>
      </c>
      <c r="E47" s="80">
        <v>0</v>
      </c>
      <c r="F47" s="80">
        <v>0</v>
      </c>
      <c r="G47" s="80">
        <v>0</v>
      </c>
      <c r="H47" s="80">
        <v>0</v>
      </c>
      <c r="I47" s="80">
        <v>0</v>
      </c>
      <c r="J47" s="80">
        <v>0</v>
      </c>
      <c r="K47" s="80">
        <v>0</v>
      </c>
      <c r="L47" s="80">
        <v>0</v>
      </c>
      <c r="M47" s="80">
        <v>0</v>
      </c>
      <c r="N47" s="80">
        <v>0</v>
      </c>
      <c r="O47" s="80">
        <v>0</v>
      </c>
      <c r="P47" s="80">
        <v>0</v>
      </c>
      <c r="Q47" s="80">
        <v>0</v>
      </c>
      <c r="R47" s="80">
        <v>0</v>
      </c>
      <c r="S47" s="80">
        <v>0</v>
      </c>
      <c r="T47" s="80">
        <v>0</v>
      </c>
      <c r="U47" s="80">
        <v>0</v>
      </c>
      <c r="V47" s="80">
        <v>0</v>
      </c>
      <c r="W47" s="80">
        <v>0</v>
      </c>
      <c r="X47" s="80">
        <v>0</v>
      </c>
      <c r="Y47" s="80">
        <v>0</v>
      </c>
      <c r="Z47" s="80">
        <v>0</v>
      </c>
      <c r="AA47" s="80">
        <v>0</v>
      </c>
      <c r="AB47" s="80">
        <v>0</v>
      </c>
      <c r="AC47" s="80">
        <v>0</v>
      </c>
      <c r="AD47" s="80">
        <v>0</v>
      </c>
      <c r="AE47" s="80">
        <v>0</v>
      </c>
      <c r="AF47" s="80">
        <v>0</v>
      </c>
      <c r="AG47" s="80">
        <v>0</v>
      </c>
      <c r="AH47" s="80">
        <v>0</v>
      </c>
      <c r="AI47" s="80">
        <v>0</v>
      </c>
      <c r="AJ47" s="80">
        <v>0</v>
      </c>
      <c r="AK47" s="80"/>
      <c r="AL47" s="80"/>
    </row>
    <row r="48" spans="1:38" ht="16.350000000000001" customHeight="1">
      <c r="A48" s="79" t="s">
        <v>398</v>
      </c>
      <c r="B48" s="80">
        <v>0</v>
      </c>
      <c r="C48" s="80">
        <v>0</v>
      </c>
      <c r="D48" s="80">
        <v>0</v>
      </c>
      <c r="E48" s="80">
        <v>0</v>
      </c>
      <c r="F48" s="80">
        <v>0</v>
      </c>
      <c r="G48" s="80">
        <v>0</v>
      </c>
      <c r="H48" s="80">
        <v>0</v>
      </c>
      <c r="I48" s="80">
        <v>0</v>
      </c>
      <c r="J48" s="80">
        <v>0</v>
      </c>
      <c r="K48" s="80">
        <v>0</v>
      </c>
      <c r="L48" s="80">
        <v>0</v>
      </c>
      <c r="M48" s="80">
        <v>0</v>
      </c>
      <c r="N48" s="80">
        <v>0</v>
      </c>
      <c r="O48" s="80">
        <v>0</v>
      </c>
      <c r="P48" s="80">
        <v>0</v>
      </c>
      <c r="Q48" s="80">
        <v>0</v>
      </c>
      <c r="R48" s="80">
        <v>0</v>
      </c>
      <c r="S48" s="80">
        <v>0</v>
      </c>
      <c r="T48" s="80">
        <v>0</v>
      </c>
      <c r="U48" s="80">
        <v>0</v>
      </c>
      <c r="V48" s="80">
        <v>0</v>
      </c>
      <c r="W48" s="80">
        <v>0</v>
      </c>
      <c r="X48" s="80">
        <v>0</v>
      </c>
      <c r="Y48" s="80">
        <v>0</v>
      </c>
      <c r="Z48" s="80">
        <v>0</v>
      </c>
      <c r="AA48" s="80">
        <v>0</v>
      </c>
      <c r="AB48" s="80">
        <v>0</v>
      </c>
      <c r="AC48" s="80">
        <v>0</v>
      </c>
      <c r="AD48" s="80">
        <v>0</v>
      </c>
      <c r="AE48" s="80">
        <v>0</v>
      </c>
      <c r="AF48" s="80">
        <v>0</v>
      </c>
      <c r="AG48" s="80">
        <v>0</v>
      </c>
      <c r="AH48" s="80">
        <v>0</v>
      </c>
      <c r="AI48" s="80">
        <v>0</v>
      </c>
      <c r="AJ48" s="80">
        <v>0</v>
      </c>
      <c r="AK48" s="80"/>
      <c r="AL48" s="80"/>
    </row>
    <row r="49" spans="1:38" ht="16.350000000000001" customHeight="1">
      <c r="A49" s="79" t="s">
        <v>399</v>
      </c>
      <c r="B49" s="80">
        <v>0</v>
      </c>
      <c r="C49" s="80">
        <v>0</v>
      </c>
      <c r="D49" s="80">
        <v>0</v>
      </c>
      <c r="E49" s="80">
        <v>0</v>
      </c>
      <c r="F49" s="80">
        <v>0</v>
      </c>
      <c r="G49" s="80">
        <v>0</v>
      </c>
      <c r="H49" s="80">
        <v>0</v>
      </c>
      <c r="I49" s="80">
        <v>0</v>
      </c>
      <c r="J49" s="80">
        <v>0</v>
      </c>
      <c r="K49" s="80">
        <v>0</v>
      </c>
      <c r="L49" s="80">
        <v>0</v>
      </c>
      <c r="M49" s="80">
        <v>0</v>
      </c>
      <c r="N49" s="80">
        <v>0</v>
      </c>
      <c r="O49" s="80">
        <v>0</v>
      </c>
      <c r="P49" s="80">
        <v>0</v>
      </c>
      <c r="Q49" s="80">
        <v>0</v>
      </c>
      <c r="R49" s="80">
        <v>0</v>
      </c>
      <c r="S49" s="80">
        <v>0</v>
      </c>
      <c r="T49" s="80">
        <v>0</v>
      </c>
      <c r="U49" s="80">
        <v>0</v>
      </c>
      <c r="V49" s="80">
        <v>0</v>
      </c>
      <c r="W49" s="80">
        <v>0</v>
      </c>
      <c r="X49" s="80">
        <v>0</v>
      </c>
      <c r="Y49" s="80">
        <v>0</v>
      </c>
      <c r="Z49" s="80">
        <v>0</v>
      </c>
      <c r="AA49" s="80">
        <v>0</v>
      </c>
      <c r="AB49" s="80">
        <v>0</v>
      </c>
      <c r="AC49" s="80">
        <v>0</v>
      </c>
      <c r="AD49" s="80">
        <v>0</v>
      </c>
      <c r="AE49" s="80">
        <v>0</v>
      </c>
      <c r="AF49" s="80">
        <v>0</v>
      </c>
      <c r="AG49" s="80">
        <v>0</v>
      </c>
      <c r="AH49" s="80">
        <v>0</v>
      </c>
      <c r="AI49" s="80">
        <v>0</v>
      </c>
      <c r="AJ49" s="80">
        <v>0</v>
      </c>
      <c r="AK49" s="80"/>
      <c r="AL49" s="80"/>
    </row>
    <row r="50" spans="1:38" ht="16.350000000000001" customHeight="1">
      <c r="A50" s="79" t="s">
        <v>400</v>
      </c>
      <c r="B50" s="80">
        <v>0</v>
      </c>
      <c r="C50" s="80">
        <v>0</v>
      </c>
      <c r="D50" s="80">
        <v>0</v>
      </c>
      <c r="E50" s="80">
        <v>0</v>
      </c>
      <c r="F50" s="80">
        <v>0</v>
      </c>
      <c r="G50" s="80">
        <v>0</v>
      </c>
      <c r="H50" s="80">
        <v>0</v>
      </c>
      <c r="I50" s="80">
        <v>0</v>
      </c>
      <c r="J50" s="80">
        <v>0</v>
      </c>
      <c r="K50" s="80">
        <v>0</v>
      </c>
      <c r="L50" s="80">
        <v>0</v>
      </c>
      <c r="M50" s="80">
        <v>0</v>
      </c>
      <c r="N50" s="80">
        <v>0</v>
      </c>
      <c r="O50" s="80">
        <v>0</v>
      </c>
      <c r="P50" s="80">
        <v>0</v>
      </c>
      <c r="Q50" s="80">
        <v>0</v>
      </c>
      <c r="R50" s="80">
        <v>0</v>
      </c>
      <c r="S50" s="80">
        <v>0</v>
      </c>
      <c r="T50" s="80">
        <v>0</v>
      </c>
      <c r="U50" s="80">
        <v>0</v>
      </c>
      <c r="V50" s="80">
        <v>0</v>
      </c>
      <c r="W50" s="80">
        <v>0</v>
      </c>
      <c r="X50" s="80">
        <v>0</v>
      </c>
      <c r="Y50" s="80">
        <v>0</v>
      </c>
      <c r="Z50" s="80">
        <v>0</v>
      </c>
      <c r="AA50" s="80">
        <v>0</v>
      </c>
      <c r="AB50" s="80">
        <v>0</v>
      </c>
      <c r="AC50" s="80">
        <v>0</v>
      </c>
      <c r="AD50" s="80">
        <v>0</v>
      </c>
      <c r="AE50" s="80">
        <v>0</v>
      </c>
      <c r="AF50" s="80">
        <v>0</v>
      </c>
      <c r="AG50" s="80">
        <v>0</v>
      </c>
      <c r="AH50" s="80">
        <v>0</v>
      </c>
      <c r="AI50" s="80">
        <v>0</v>
      </c>
      <c r="AJ50" s="80">
        <v>0</v>
      </c>
      <c r="AK50" s="80"/>
      <c r="AL50" s="80"/>
    </row>
    <row r="51" spans="1:38" ht="16.350000000000001" customHeight="1">
      <c r="A51" s="79" t="s">
        <v>401</v>
      </c>
      <c r="B51" s="80">
        <v>0</v>
      </c>
      <c r="C51" s="80">
        <v>0</v>
      </c>
      <c r="D51" s="80">
        <v>0</v>
      </c>
      <c r="E51" s="80">
        <v>0</v>
      </c>
      <c r="F51" s="80">
        <v>0</v>
      </c>
      <c r="G51" s="80">
        <v>0</v>
      </c>
      <c r="H51" s="80">
        <v>0</v>
      </c>
      <c r="I51" s="80">
        <v>0</v>
      </c>
      <c r="J51" s="80">
        <v>0</v>
      </c>
      <c r="K51" s="80">
        <v>0</v>
      </c>
      <c r="L51" s="80">
        <v>0</v>
      </c>
      <c r="M51" s="80">
        <v>0</v>
      </c>
      <c r="N51" s="80">
        <v>0</v>
      </c>
      <c r="O51" s="80">
        <v>0</v>
      </c>
      <c r="P51" s="80">
        <v>0</v>
      </c>
      <c r="Q51" s="80">
        <v>0</v>
      </c>
      <c r="R51" s="80">
        <v>0</v>
      </c>
      <c r="S51" s="80">
        <v>0</v>
      </c>
      <c r="T51" s="80">
        <v>0</v>
      </c>
      <c r="U51" s="80">
        <v>0</v>
      </c>
      <c r="V51" s="80">
        <v>0</v>
      </c>
      <c r="W51" s="80">
        <v>0</v>
      </c>
      <c r="X51" s="80">
        <v>0</v>
      </c>
      <c r="Y51" s="80">
        <v>0</v>
      </c>
      <c r="Z51" s="80">
        <v>0</v>
      </c>
      <c r="AA51" s="80">
        <v>0</v>
      </c>
      <c r="AB51" s="80">
        <v>0</v>
      </c>
      <c r="AC51" s="80">
        <v>0</v>
      </c>
      <c r="AD51" s="80">
        <v>0</v>
      </c>
      <c r="AE51" s="80">
        <v>0</v>
      </c>
      <c r="AF51" s="80">
        <v>0</v>
      </c>
      <c r="AG51" s="80">
        <v>0</v>
      </c>
      <c r="AH51" s="80">
        <v>0</v>
      </c>
      <c r="AI51" s="80">
        <v>0</v>
      </c>
      <c r="AJ51" s="80">
        <v>0</v>
      </c>
      <c r="AK51" s="80"/>
      <c r="AL51" s="80"/>
    </row>
    <row r="52" spans="1:38" ht="16.350000000000001" customHeight="1">
      <c r="A52" s="79" t="s">
        <v>402</v>
      </c>
      <c r="B52" s="80">
        <v>0</v>
      </c>
      <c r="C52" s="80">
        <v>0</v>
      </c>
      <c r="D52" s="80">
        <v>0</v>
      </c>
      <c r="E52" s="80">
        <v>0</v>
      </c>
      <c r="F52" s="80">
        <v>0</v>
      </c>
      <c r="G52" s="80">
        <v>0</v>
      </c>
      <c r="H52" s="80">
        <v>0</v>
      </c>
      <c r="I52" s="80">
        <v>0</v>
      </c>
      <c r="J52" s="80">
        <v>0</v>
      </c>
      <c r="K52" s="80">
        <v>0</v>
      </c>
      <c r="L52" s="80">
        <v>0</v>
      </c>
      <c r="M52" s="80">
        <v>0</v>
      </c>
      <c r="N52" s="80">
        <v>0</v>
      </c>
      <c r="O52" s="80">
        <v>0</v>
      </c>
      <c r="P52" s="80">
        <v>0</v>
      </c>
      <c r="Q52" s="80">
        <v>0</v>
      </c>
      <c r="R52" s="80">
        <v>0</v>
      </c>
      <c r="S52" s="80">
        <v>0</v>
      </c>
      <c r="T52" s="80">
        <v>0</v>
      </c>
      <c r="U52" s="80">
        <v>0</v>
      </c>
      <c r="V52" s="80">
        <v>0</v>
      </c>
      <c r="W52" s="80">
        <v>0</v>
      </c>
      <c r="X52" s="80">
        <v>0</v>
      </c>
      <c r="Y52" s="80">
        <v>0</v>
      </c>
      <c r="Z52" s="80">
        <v>0</v>
      </c>
      <c r="AA52" s="80">
        <v>0</v>
      </c>
      <c r="AB52" s="80">
        <v>0</v>
      </c>
      <c r="AC52" s="80">
        <v>0</v>
      </c>
      <c r="AD52" s="80">
        <v>0</v>
      </c>
      <c r="AE52" s="80">
        <v>0</v>
      </c>
      <c r="AF52" s="80">
        <v>0</v>
      </c>
      <c r="AG52" s="80">
        <v>0</v>
      </c>
      <c r="AH52" s="80">
        <v>0</v>
      </c>
      <c r="AI52" s="80">
        <v>0</v>
      </c>
      <c r="AJ52" s="80">
        <v>0</v>
      </c>
      <c r="AK52" s="80"/>
      <c r="AL52" s="80"/>
    </row>
    <row r="53" spans="1:38" ht="16.350000000000001" customHeight="1">
      <c r="A53" s="79" t="s">
        <v>403</v>
      </c>
      <c r="B53" s="80">
        <v>0</v>
      </c>
      <c r="C53" s="80">
        <v>0</v>
      </c>
      <c r="D53" s="80">
        <v>0</v>
      </c>
      <c r="E53" s="80">
        <v>0</v>
      </c>
      <c r="F53" s="80">
        <v>0</v>
      </c>
      <c r="G53" s="80">
        <v>0</v>
      </c>
      <c r="H53" s="80">
        <v>0</v>
      </c>
      <c r="I53" s="80">
        <v>0</v>
      </c>
      <c r="J53" s="80">
        <v>0</v>
      </c>
      <c r="K53" s="80">
        <v>0</v>
      </c>
      <c r="L53" s="80">
        <v>0</v>
      </c>
      <c r="M53" s="80">
        <v>0</v>
      </c>
      <c r="N53" s="80">
        <v>0</v>
      </c>
      <c r="O53" s="80">
        <v>0</v>
      </c>
      <c r="P53" s="80">
        <v>0</v>
      </c>
      <c r="Q53" s="80">
        <v>0</v>
      </c>
      <c r="R53" s="80">
        <v>0</v>
      </c>
      <c r="S53" s="80">
        <v>0</v>
      </c>
      <c r="T53" s="80">
        <v>0</v>
      </c>
      <c r="U53" s="80">
        <v>0</v>
      </c>
      <c r="V53" s="80">
        <v>0</v>
      </c>
      <c r="W53" s="80">
        <v>0</v>
      </c>
      <c r="X53" s="80">
        <v>0</v>
      </c>
      <c r="Y53" s="80">
        <v>0</v>
      </c>
      <c r="Z53" s="80">
        <v>0</v>
      </c>
      <c r="AA53" s="80">
        <v>0</v>
      </c>
      <c r="AB53" s="80">
        <v>0</v>
      </c>
      <c r="AC53" s="80">
        <v>0</v>
      </c>
      <c r="AD53" s="80">
        <v>0</v>
      </c>
      <c r="AE53" s="80">
        <v>0</v>
      </c>
      <c r="AF53" s="80">
        <v>0</v>
      </c>
      <c r="AG53" s="80">
        <v>0</v>
      </c>
      <c r="AH53" s="80">
        <v>0</v>
      </c>
      <c r="AI53" s="80">
        <v>0</v>
      </c>
      <c r="AJ53" s="80">
        <v>0</v>
      </c>
      <c r="AK53" s="80"/>
      <c r="AL53" s="80"/>
    </row>
    <row r="54" spans="1:38" ht="16.350000000000001" customHeight="1">
      <c r="A54" s="79" t="s">
        <v>404</v>
      </c>
      <c r="B54" s="80">
        <v>0</v>
      </c>
      <c r="C54" s="80">
        <v>0</v>
      </c>
      <c r="D54" s="80">
        <v>0</v>
      </c>
      <c r="E54" s="80">
        <v>0</v>
      </c>
      <c r="F54" s="80">
        <v>0</v>
      </c>
      <c r="G54" s="80">
        <v>0</v>
      </c>
      <c r="H54" s="80">
        <v>0</v>
      </c>
      <c r="I54" s="80">
        <v>0</v>
      </c>
      <c r="J54" s="80">
        <v>0</v>
      </c>
      <c r="K54" s="80">
        <v>0</v>
      </c>
      <c r="L54" s="80">
        <v>0</v>
      </c>
      <c r="M54" s="80">
        <v>0</v>
      </c>
      <c r="N54" s="80">
        <v>0</v>
      </c>
      <c r="O54" s="80">
        <v>0</v>
      </c>
      <c r="P54" s="80">
        <v>0</v>
      </c>
      <c r="Q54" s="80">
        <v>0</v>
      </c>
      <c r="R54" s="80">
        <v>0</v>
      </c>
      <c r="S54" s="80">
        <v>0</v>
      </c>
      <c r="T54" s="80">
        <v>0</v>
      </c>
      <c r="U54" s="80">
        <v>0</v>
      </c>
      <c r="V54" s="80">
        <v>0</v>
      </c>
      <c r="W54" s="80">
        <v>0</v>
      </c>
      <c r="X54" s="80">
        <v>0</v>
      </c>
      <c r="Y54" s="80">
        <v>0</v>
      </c>
      <c r="Z54" s="80">
        <v>0</v>
      </c>
      <c r="AA54" s="80">
        <v>0</v>
      </c>
      <c r="AB54" s="80">
        <v>0</v>
      </c>
      <c r="AC54" s="80">
        <v>0</v>
      </c>
      <c r="AD54" s="80">
        <v>0</v>
      </c>
      <c r="AE54" s="80">
        <v>0</v>
      </c>
      <c r="AF54" s="80">
        <v>0</v>
      </c>
      <c r="AG54" s="80">
        <v>0</v>
      </c>
      <c r="AH54" s="80">
        <v>0</v>
      </c>
      <c r="AI54" s="80">
        <v>0</v>
      </c>
      <c r="AJ54" s="80">
        <v>0</v>
      </c>
      <c r="AK54" s="80"/>
      <c r="AL54" s="80"/>
    </row>
    <row r="55" spans="1:38" ht="16.350000000000001" customHeight="1">
      <c r="A55" s="79" t="s">
        <v>405</v>
      </c>
      <c r="B55" s="80">
        <v>0</v>
      </c>
      <c r="C55" s="80">
        <v>53323007.759999998</v>
      </c>
      <c r="D55" s="80">
        <v>0</v>
      </c>
      <c r="E55" s="80">
        <v>0</v>
      </c>
      <c r="F55" s="80">
        <v>7266879.1399999997</v>
      </c>
      <c r="G55" s="80">
        <v>15024650.300000001</v>
      </c>
      <c r="H55" s="80">
        <v>4551123.84</v>
      </c>
      <c r="I55" s="80">
        <v>2313192.3199999998</v>
      </c>
      <c r="J55" s="80">
        <v>1589847.24</v>
      </c>
      <c r="K55" s="80">
        <v>1282100.03</v>
      </c>
      <c r="L55" s="80">
        <v>0</v>
      </c>
      <c r="M55" s="80">
        <v>2859438.31</v>
      </c>
      <c r="N55" s="80">
        <v>42836938.780000001</v>
      </c>
      <c r="O55" s="80">
        <v>0</v>
      </c>
      <c r="P55" s="80">
        <v>742991.45</v>
      </c>
      <c r="Q55" s="80">
        <v>665726.38</v>
      </c>
      <c r="R55" s="80">
        <v>831284.98</v>
      </c>
      <c r="S55" s="80">
        <v>2235964.4700000002</v>
      </c>
      <c r="T55" s="80">
        <v>1360783.84</v>
      </c>
      <c r="U55" s="80">
        <v>1055558.02</v>
      </c>
      <c r="V55" s="80">
        <v>374570</v>
      </c>
      <c r="W55" s="80">
        <v>0</v>
      </c>
      <c r="X55" s="80">
        <v>2694691.25</v>
      </c>
      <c r="Y55" s="80">
        <v>3850653.7</v>
      </c>
      <c r="Z55" s="80">
        <v>4217309.34</v>
      </c>
      <c r="AA55" s="80">
        <v>2000112.82</v>
      </c>
      <c r="AB55" s="80">
        <v>759442</v>
      </c>
      <c r="AC55" s="80">
        <v>974246.26</v>
      </c>
      <c r="AD55" s="80">
        <v>528194.93000000005</v>
      </c>
      <c r="AE55" s="80">
        <v>0</v>
      </c>
      <c r="AF55" s="80">
        <v>0</v>
      </c>
      <c r="AG55" s="80">
        <v>876666.21</v>
      </c>
      <c r="AH55" s="80">
        <v>1361543.19</v>
      </c>
      <c r="AI55" s="80">
        <v>1549035.03</v>
      </c>
      <c r="AJ55" s="80">
        <v>763879.41</v>
      </c>
      <c r="AK55" s="80"/>
      <c r="AL55" s="80"/>
    </row>
    <row r="56" spans="1:38" ht="16.350000000000001" customHeight="1">
      <c r="A56" s="79" t="s">
        <v>406</v>
      </c>
      <c r="B56" s="80">
        <v>0</v>
      </c>
      <c r="C56" s="80">
        <v>507664.36</v>
      </c>
      <c r="D56" s="80">
        <v>0</v>
      </c>
      <c r="E56" s="80">
        <v>0</v>
      </c>
      <c r="F56" s="80">
        <v>27036.87</v>
      </c>
      <c r="G56" s="80">
        <v>270759.14</v>
      </c>
      <c r="H56" s="80">
        <v>86635</v>
      </c>
      <c r="I56" s="80">
        <v>13090</v>
      </c>
      <c r="J56" s="80">
        <v>12444.66</v>
      </c>
      <c r="K56" s="80">
        <v>9389.84</v>
      </c>
      <c r="L56" s="80">
        <v>0</v>
      </c>
      <c r="M56" s="80">
        <v>63990.68</v>
      </c>
      <c r="N56" s="80">
        <v>862907.78</v>
      </c>
      <c r="O56" s="80">
        <v>0</v>
      </c>
      <c r="P56" s="80">
        <v>4040</v>
      </c>
      <c r="Q56" s="80">
        <v>5155.3500000000004</v>
      </c>
      <c r="R56" s="80">
        <v>2581.52</v>
      </c>
      <c r="S56" s="80">
        <v>7525</v>
      </c>
      <c r="T56" s="80">
        <v>0</v>
      </c>
      <c r="U56" s="80">
        <v>4375</v>
      </c>
      <c r="V56" s="80">
        <v>3360</v>
      </c>
      <c r="W56" s="80">
        <v>0</v>
      </c>
      <c r="X56" s="80">
        <v>83199.89</v>
      </c>
      <c r="Y56" s="80">
        <v>107980.02</v>
      </c>
      <c r="Z56" s="80">
        <v>39775</v>
      </c>
      <c r="AA56" s="80">
        <v>16310</v>
      </c>
      <c r="AB56" s="80">
        <v>16485</v>
      </c>
      <c r="AC56" s="80">
        <v>5584.23</v>
      </c>
      <c r="AD56" s="80">
        <v>1425</v>
      </c>
      <c r="AE56" s="80">
        <v>0</v>
      </c>
      <c r="AF56" s="80">
        <v>0</v>
      </c>
      <c r="AG56" s="80">
        <v>2545</v>
      </c>
      <c r="AH56" s="80">
        <v>36040</v>
      </c>
      <c r="AI56" s="80">
        <v>43095</v>
      </c>
      <c r="AJ56" s="80">
        <v>4955</v>
      </c>
      <c r="AK56" s="80"/>
      <c r="AL56" s="80"/>
    </row>
    <row r="57" spans="1:38" ht="16.350000000000001" customHeight="1">
      <c r="A57" s="79" t="s">
        <v>407</v>
      </c>
      <c r="B57" s="80">
        <v>0</v>
      </c>
      <c r="C57" s="80">
        <v>883668.22</v>
      </c>
      <c r="D57" s="80">
        <v>0</v>
      </c>
      <c r="E57" s="80">
        <v>0</v>
      </c>
      <c r="F57" s="80">
        <v>145337.60000000001</v>
      </c>
      <c r="G57" s="80">
        <v>316057.67</v>
      </c>
      <c r="H57" s="80">
        <v>101852.52</v>
      </c>
      <c r="I57" s="80">
        <v>66370.75</v>
      </c>
      <c r="J57" s="80">
        <v>32355.96</v>
      </c>
      <c r="K57" s="80">
        <v>26413.18</v>
      </c>
      <c r="L57" s="80">
        <v>0</v>
      </c>
      <c r="M57" s="80">
        <v>60046.79</v>
      </c>
      <c r="N57" s="80">
        <v>1106060.3400000001</v>
      </c>
      <c r="O57" s="80">
        <v>0</v>
      </c>
      <c r="P57" s="80">
        <v>14859.84</v>
      </c>
      <c r="Q57" s="80">
        <v>13314.53</v>
      </c>
      <c r="R57" s="80">
        <v>16625.71</v>
      </c>
      <c r="S57" s="80">
        <v>44719.28</v>
      </c>
      <c r="T57" s="80">
        <v>27215.68</v>
      </c>
      <c r="U57" s="80">
        <v>21111.16</v>
      </c>
      <c r="V57" s="80">
        <v>7491.4</v>
      </c>
      <c r="W57" s="80">
        <v>0</v>
      </c>
      <c r="X57" s="80">
        <v>53893.83</v>
      </c>
      <c r="Y57" s="80">
        <v>77044.59</v>
      </c>
      <c r="Z57" s="80">
        <v>85190.76</v>
      </c>
      <c r="AA57" s="80">
        <v>53861.9</v>
      </c>
      <c r="AB57" s="80">
        <v>16017.76</v>
      </c>
      <c r="AC57" s="80">
        <v>19484.93</v>
      </c>
      <c r="AD57" s="80">
        <v>10563.9</v>
      </c>
      <c r="AE57" s="80">
        <v>0</v>
      </c>
      <c r="AF57" s="80">
        <v>0</v>
      </c>
      <c r="AG57" s="80">
        <v>17871.45</v>
      </c>
      <c r="AH57" s="80">
        <v>28310.46</v>
      </c>
      <c r="AI57" s="80">
        <v>31745.5</v>
      </c>
      <c r="AJ57" s="80">
        <v>23925.11</v>
      </c>
      <c r="AK57" s="80"/>
      <c r="AL57" s="80"/>
    </row>
    <row r="58" spans="1:38" ht="16.350000000000001" customHeight="1">
      <c r="A58" s="79" t="s">
        <v>408</v>
      </c>
      <c r="B58" s="80">
        <v>0</v>
      </c>
      <c r="C58" s="80">
        <v>0</v>
      </c>
      <c r="D58" s="80">
        <v>0</v>
      </c>
      <c r="E58" s="80">
        <v>0</v>
      </c>
      <c r="F58" s="80">
        <v>46464.37</v>
      </c>
      <c r="G58" s="80">
        <v>71598.34</v>
      </c>
      <c r="H58" s="80">
        <v>27932.5</v>
      </c>
      <c r="I58" s="80">
        <v>1195.25</v>
      </c>
      <c r="J58" s="80">
        <v>6702.58</v>
      </c>
      <c r="K58" s="80">
        <v>897</v>
      </c>
      <c r="L58" s="80">
        <v>0</v>
      </c>
      <c r="M58" s="80">
        <v>13166.39</v>
      </c>
      <c r="N58" s="80">
        <v>312118.73</v>
      </c>
      <c r="O58" s="80">
        <v>0</v>
      </c>
      <c r="P58" s="80">
        <v>8898.68</v>
      </c>
      <c r="Q58" s="80">
        <v>4051.04</v>
      </c>
      <c r="R58" s="80">
        <v>11408.56</v>
      </c>
      <c r="S58" s="80">
        <v>0</v>
      </c>
      <c r="T58" s="80">
        <v>0</v>
      </c>
      <c r="U58" s="80">
        <v>3615.53</v>
      </c>
      <c r="V58" s="80">
        <v>18490.560000000001</v>
      </c>
      <c r="W58" s="80">
        <v>0</v>
      </c>
      <c r="X58" s="80">
        <v>25411.05</v>
      </c>
      <c r="Y58" s="80">
        <v>19683.189999999999</v>
      </c>
      <c r="Z58" s="80">
        <v>8786.07</v>
      </c>
      <c r="AA58" s="80">
        <v>7976.52</v>
      </c>
      <c r="AB58" s="80">
        <v>5399.4</v>
      </c>
      <c r="AC58" s="80">
        <v>0</v>
      </c>
      <c r="AD58" s="80">
        <v>4342.1099999999997</v>
      </c>
      <c r="AE58" s="80">
        <v>0</v>
      </c>
      <c r="AF58" s="80">
        <v>0</v>
      </c>
      <c r="AG58" s="80">
        <v>0</v>
      </c>
      <c r="AH58" s="80">
        <v>22821.23</v>
      </c>
      <c r="AI58" s="80">
        <v>1996.27</v>
      </c>
      <c r="AJ58" s="80">
        <v>3115</v>
      </c>
      <c r="AK58" s="80"/>
      <c r="AL58" s="80"/>
    </row>
    <row r="59" spans="1:38" ht="16.350000000000001" customHeight="1">
      <c r="A59" s="79" t="s">
        <v>409</v>
      </c>
      <c r="B59" s="80">
        <v>0</v>
      </c>
      <c r="C59" s="80">
        <v>5499181.2999999998</v>
      </c>
      <c r="D59" s="80">
        <v>0</v>
      </c>
      <c r="E59" s="80">
        <v>0</v>
      </c>
      <c r="F59" s="80">
        <v>1518932.85</v>
      </c>
      <c r="G59" s="80">
        <v>3505480.23</v>
      </c>
      <c r="H59" s="80">
        <v>1047074.77</v>
      </c>
      <c r="I59" s="80">
        <v>1615057.64</v>
      </c>
      <c r="J59" s="80">
        <v>208236.58</v>
      </c>
      <c r="K59" s="80">
        <v>268717.64</v>
      </c>
      <c r="L59" s="80">
        <v>0</v>
      </c>
      <c r="M59" s="80">
        <v>740959.34</v>
      </c>
      <c r="N59" s="80">
        <v>11734286.369999999</v>
      </c>
      <c r="O59" s="80">
        <v>0</v>
      </c>
      <c r="P59" s="80">
        <v>211166.11</v>
      </c>
      <c r="Q59" s="80">
        <v>126104.12</v>
      </c>
      <c r="R59" s="80">
        <v>207577.27</v>
      </c>
      <c r="S59" s="80">
        <v>408461.6</v>
      </c>
      <c r="T59" s="80">
        <v>254809.8</v>
      </c>
      <c r="U59" s="80">
        <v>229754.72</v>
      </c>
      <c r="V59" s="80">
        <v>81059.23</v>
      </c>
      <c r="W59" s="80">
        <v>0</v>
      </c>
      <c r="X59" s="80">
        <v>586694.02</v>
      </c>
      <c r="Y59" s="80">
        <v>973250.03</v>
      </c>
      <c r="Z59" s="80">
        <v>790590.86</v>
      </c>
      <c r="AA59" s="80">
        <v>506795.44</v>
      </c>
      <c r="AB59" s="80">
        <v>183452.09</v>
      </c>
      <c r="AC59" s="80">
        <v>297933.31</v>
      </c>
      <c r="AD59" s="80">
        <v>166764.48000000001</v>
      </c>
      <c r="AE59" s="80">
        <v>0</v>
      </c>
      <c r="AF59" s="80">
        <v>0</v>
      </c>
      <c r="AG59" s="80">
        <v>159463.16</v>
      </c>
      <c r="AH59" s="80">
        <v>356442.47</v>
      </c>
      <c r="AI59" s="80">
        <v>383227.43</v>
      </c>
      <c r="AJ59" s="80">
        <v>147941.71</v>
      </c>
      <c r="AK59" s="80"/>
      <c r="AL59" s="80"/>
    </row>
    <row r="60" spans="1:38" ht="16.350000000000001" customHeight="1">
      <c r="A60" s="79" t="s">
        <v>410</v>
      </c>
      <c r="B60" s="80">
        <v>0</v>
      </c>
      <c r="C60" s="80">
        <v>0</v>
      </c>
      <c r="D60" s="80">
        <v>0</v>
      </c>
      <c r="E60" s="80">
        <v>0</v>
      </c>
      <c r="F60" s="80">
        <v>0</v>
      </c>
      <c r="G60" s="80">
        <v>0</v>
      </c>
      <c r="H60" s="80">
        <v>0</v>
      </c>
      <c r="I60" s="80">
        <v>0</v>
      </c>
      <c r="J60" s="80">
        <v>0</v>
      </c>
      <c r="K60" s="80">
        <v>0</v>
      </c>
      <c r="L60" s="80">
        <v>0</v>
      </c>
      <c r="M60" s="80">
        <v>0</v>
      </c>
      <c r="N60" s="80">
        <v>200000</v>
      </c>
      <c r="O60" s="80">
        <v>0</v>
      </c>
      <c r="P60" s="80">
        <v>0</v>
      </c>
      <c r="Q60" s="80">
        <v>0</v>
      </c>
      <c r="R60" s="80">
        <v>0</v>
      </c>
      <c r="S60" s="80">
        <v>0</v>
      </c>
      <c r="T60" s="80">
        <v>0</v>
      </c>
      <c r="U60" s="80">
        <v>0</v>
      </c>
      <c r="V60" s="80">
        <v>0</v>
      </c>
      <c r="W60" s="80">
        <v>0</v>
      </c>
      <c r="X60" s="80">
        <v>0</v>
      </c>
      <c r="Y60" s="80">
        <v>0</v>
      </c>
      <c r="Z60" s="80">
        <v>0</v>
      </c>
      <c r="AA60" s="80">
        <v>0</v>
      </c>
      <c r="AB60" s="80">
        <v>0</v>
      </c>
      <c r="AC60" s="80">
        <v>0</v>
      </c>
      <c r="AD60" s="80">
        <v>0</v>
      </c>
      <c r="AE60" s="80">
        <v>0</v>
      </c>
      <c r="AF60" s="80">
        <v>0</v>
      </c>
      <c r="AG60" s="80">
        <v>0</v>
      </c>
      <c r="AH60" s="80">
        <v>0</v>
      </c>
      <c r="AI60" s="80">
        <v>0</v>
      </c>
      <c r="AJ60" s="80">
        <v>0</v>
      </c>
      <c r="AK60" s="80"/>
      <c r="AL60" s="80"/>
    </row>
    <row r="61" spans="1:38" ht="16.350000000000001" customHeight="1">
      <c r="A61" s="79" t="s">
        <v>411</v>
      </c>
      <c r="B61" s="80">
        <v>0</v>
      </c>
      <c r="C61" s="80">
        <v>-10499.12</v>
      </c>
      <c r="D61" s="80">
        <v>0</v>
      </c>
      <c r="E61" s="80">
        <v>0</v>
      </c>
      <c r="F61" s="80">
        <v>9197.15</v>
      </c>
      <c r="G61" s="80">
        <v>29826.77</v>
      </c>
      <c r="H61" s="80">
        <v>-915.68</v>
      </c>
      <c r="I61" s="80">
        <v>-1575.5</v>
      </c>
      <c r="J61" s="80">
        <v>8079.49</v>
      </c>
      <c r="K61" s="80">
        <v>1747.86</v>
      </c>
      <c r="L61" s="80">
        <v>0</v>
      </c>
      <c r="M61" s="80">
        <v>13465.81</v>
      </c>
      <c r="N61" s="80">
        <v>345733.45</v>
      </c>
      <c r="O61" s="80">
        <v>0</v>
      </c>
      <c r="P61" s="80">
        <v>10772.65</v>
      </c>
      <c r="Q61" s="80">
        <v>0</v>
      </c>
      <c r="R61" s="80">
        <v>0</v>
      </c>
      <c r="S61" s="80">
        <v>-1575.5</v>
      </c>
      <c r="T61" s="80">
        <v>0</v>
      </c>
      <c r="U61" s="80">
        <v>0</v>
      </c>
      <c r="V61" s="80">
        <v>0</v>
      </c>
      <c r="W61" s="80">
        <v>0</v>
      </c>
      <c r="X61" s="80">
        <v>-1575.5</v>
      </c>
      <c r="Y61" s="80">
        <v>2693.16</v>
      </c>
      <c r="Z61" s="80">
        <v>30284.61</v>
      </c>
      <c r="AA61" s="80">
        <v>-1575.5</v>
      </c>
      <c r="AB61" s="80">
        <v>0</v>
      </c>
      <c r="AC61" s="80">
        <v>0</v>
      </c>
      <c r="AD61" s="80">
        <v>0</v>
      </c>
      <c r="AE61" s="80">
        <v>0</v>
      </c>
      <c r="AF61" s="80">
        <v>0</v>
      </c>
      <c r="AG61" s="80">
        <v>-2033.34</v>
      </c>
      <c r="AH61" s="80">
        <v>-1575.5</v>
      </c>
      <c r="AI61" s="80">
        <v>2693.16</v>
      </c>
      <c r="AJ61" s="80">
        <v>0</v>
      </c>
      <c r="AK61" s="80"/>
      <c r="AL61" s="80"/>
    </row>
    <row r="62" spans="1:38" ht="16.350000000000001" customHeight="1">
      <c r="A62" s="79" t="s">
        <v>412</v>
      </c>
      <c r="B62" s="80">
        <v>0</v>
      </c>
      <c r="C62" s="80">
        <v>603930.75</v>
      </c>
      <c r="D62" s="80">
        <v>0</v>
      </c>
      <c r="E62" s="80">
        <v>0</v>
      </c>
      <c r="F62" s="80">
        <v>0</v>
      </c>
      <c r="G62" s="80">
        <v>5387.59</v>
      </c>
      <c r="H62" s="80">
        <v>121306.21</v>
      </c>
      <c r="I62" s="80">
        <v>79061.38</v>
      </c>
      <c r="J62" s="80">
        <v>24780</v>
      </c>
      <c r="K62" s="80">
        <v>17867.59</v>
      </c>
      <c r="L62" s="80">
        <v>0</v>
      </c>
      <c r="M62" s="80">
        <v>142900</v>
      </c>
      <c r="N62" s="80">
        <v>852204.82</v>
      </c>
      <c r="O62" s="80">
        <v>0</v>
      </c>
      <c r="P62" s="80">
        <v>0</v>
      </c>
      <c r="Q62" s="80">
        <v>0</v>
      </c>
      <c r="R62" s="80">
        <v>0</v>
      </c>
      <c r="S62" s="80">
        <v>0</v>
      </c>
      <c r="T62" s="80">
        <v>0</v>
      </c>
      <c r="U62" s="80">
        <v>0</v>
      </c>
      <c r="V62" s="80">
        <v>0</v>
      </c>
      <c r="W62" s="80">
        <v>0</v>
      </c>
      <c r="X62" s="80">
        <v>0</v>
      </c>
      <c r="Y62" s="80">
        <v>0</v>
      </c>
      <c r="Z62" s="80">
        <v>5387.59</v>
      </c>
      <c r="AA62" s="80">
        <v>0</v>
      </c>
      <c r="AB62" s="80">
        <v>0</v>
      </c>
      <c r="AC62" s="80">
        <v>0</v>
      </c>
      <c r="AD62" s="80">
        <v>0</v>
      </c>
      <c r="AE62" s="80">
        <v>0</v>
      </c>
      <c r="AF62" s="80">
        <v>0</v>
      </c>
      <c r="AG62" s="80">
        <v>16906.21</v>
      </c>
      <c r="AH62" s="80">
        <v>53980</v>
      </c>
      <c r="AI62" s="80">
        <v>38240</v>
      </c>
      <c r="AJ62" s="80">
        <v>12180</v>
      </c>
      <c r="AK62" s="80"/>
      <c r="AL62" s="80"/>
    </row>
    <row r="63" spans="1:38" ht="16.350000000000001" customHeight="1">
      <c r="A63" s="79" t="s">
        <v>413</v>
      </c>
      <c r="B63" s="80">
        <v>0</v>
      </c>
      <c r="C63" s="80">
        <v>720352.83</v>
      </c>
      <c r="D63" s="80">
        <v>0</v>
      </c>
      <c r="E63" s="80">
        <v>0</v>
      </c>
      <c r="F63" s="80">
        <v>181135.14</v>
      </c>
      <c r="G63" s="80">
        <v>29198.2</v>
      </c>
      <c r="H63" s="80">
        <v>0</v>
      </c>
      <c r="I63" s="80">
        <v>0</v>
      </c>
      <c r="J63" s="80">
        <v>0</v>
      </c>
      <c r="K63" s="80">
        <v>0</v>
      </c>
      <c r="L63" s="80">
        <v>0</v>
      </c>
      <c r="M63" s="80">
        <v>811539.59</v>
      </c>
      <c r="N63" s="80">
        <v>0</v>
      </c>
      <c r="O63" s="80">
        <v>0</v>
      </c>
      <c r="P63" s="80">
        <v>181135.14</v>
      </c>
      <c r="Q63" s="80">
        <v>0</v>
      </c>
      <c r="R63" s="80">
        <v>0</v>
      </c>
      <c r="S63" s="80">
        <v>0</v>
      </c>
      <c r="T63" s="80">
        <v>0</v>
      </c>
      <c r="U63" s="80">
        <v>0</v>
      </c>
      <c r="V63" s="80">
        <v>0</v>
      </c>
      <c r="W63" s="80">
        <v>0</v>
      </c>
      <c r="X63" s="80">
        <v>29198.2</v>
      </c>
      <c r="Y63" s="80">
        <v>0</v>
      </c>
      <c r="Z63" s="80">
        <v>0</v>
      </c>
      <c r="AA63" s="80">
        <v>0</v>
      </c>
      <c r="AB63" s="80">
        <v>0</v>
      </c>
      <c r="AC63" s="80">
        <v>0</v>
      </c>
      <c r="AD63" s="80">
        <v>0</v>
      </c>
      <c r="AE63" s="80">
        <v>0</v>
      </c>
      <c r="AF63" s="80">
        <v>0</v>
      </c>
      <c r="AG63" s="80">
        <v>0</v>
      </c>
      <c r="AH63" s="80">
        <v>0</v>
      </c>
      <c r="AI63" s="80">
        <v>0</v>
      </c>
      <c r="AJ63" s="80">
        <v>0</v>
      </c>
      <c r="AK63" s="80"/>
      <c r="AL63" s="80"/>
    </row>
    <row r="64" spans="1:38" ht="16.350000000000001" customHeight="1">
      <c r="A64" s="79" t="s">
        <v>414</v>
      </c>
      <c r="B64" s="80">
        <v>0</v>
      </c>
      <c r="C64" s="80">
        <v>0</v>
      </c>
      <c r="D64" s="80">
        <v>0</v>
      </c>
      <c r="E64" s="80">
        <v>0</v>
      </c>
      <c r="F64" s="80">
        <v>0</v>
      </c>
      <c r="G64" s="80">
        <v>0</v>
      </c>
      <c r="H64" s="80">
        <v>0</v>
      </c>
      <c r="I64" s="80">
        <v>0</v>
      </c>
      <c r="J64" s="80">
        <v>0</v>
      </c>
      <c r="K64" s="80">
        <v>0</v>
      </c>
      <c r="L64" s="80">
        <v>0</v>
      </c>
      <c r="M64" s="80">
        <v>0</v>
      </c>
      <c r="N64" s="80">
        <v>0</v>
      </c>
      <c r="O64" s="80">
        <v>0</v>
      </c>
      <c r="P64" s="80">
        <v>0</v>
      </c>
      <c r="Q64" s="80">
        <v>0</v>
      </c>
      <c r="R64" s="80">
        <v>0</v>
      </c>
      <c r="S64" s="80">
        <v>0</v>
      </c>
      <c r="T64" s="80">
        <v>0</v>
      </c>
      <c r="U64" s="80">
        <v>0</v>
      </c>
      <c r="V64" s="80">
        <v>0</v>
      </c>
      <c r="W64" s="80">
        <v>0</v>
      </c>
      <c r="X64" s="80">
        <v>0</v>
      </c>
      <c r="Y64" s="80">
        <v>0</v>
      </c>
      <c r="Z64" s="80">
        <v>0</v>
      </c>
      <c r="AA64" s="80">
        <v>0</v>
      </c>
      <c r="AB64" s="80">
        <v>0</v>
      </c>
      <c r="AC64" s="80">
        <v>0</v>
      </c>
      <c r="AD64" s="80">
        <v>0</v>
      </c>
      <c r="AE64" s="80">
        <v>0</v>
      </c>
      <c r="AF64" s="80">
        <v>0</v>
      </c>
      <c r="AG64" s="80">
        <v>0</v>
      </c>
      <c r="AH64" s="80">
        <v>0</v>
      </c>
      <c r="AI64" s="80">
        <v>0</v>
      </c>
      <c r="AJ64" s="80">
        <v>0</v>
      </c>
      <c r="AK64" s="80"/>
      <c r="AL64" s="80"/>
    </row>
    <row r="65" spans="1:38" ht="16.350000000000001" customHeight="1">
      <c r="A65" s="79" t="s">
        <v>415</v>
      </c>
      <c r="B65" s="80">
        <v>0</v>
      </c>
      <c r="C65" s="80">
        <v>61527306.100000001</v>
      </c>
      <c r="D65" s="80">
        <v>0</v>
      </c>
      <c r="E65" s="80">
        <v>0</v>
      </c>
      <c r="F65" s="80">
        <v>9194983.1199999992</v>
      </c>
      <c r="G65" s="80">
        <v>19252958.239999998</v>
      </c>
      <c r="H65" s="80">
        <v>5935009.1600000001</v>
      </c>
      <c r="I65" s="80">
        <v>4086391.84</v>
      </c>
      <c r="J65" s="80">
        <v>1882446.51</v>
      </c>
      <c r="K65" s="80">
        <v>1607133.14</v>
      </c>
      <c r="L65" s="80">
        <v>0</v>
      </c>
      <c r="M65" s="80">
        <v>4705506.91</v>
      </c>
      <c r="N65" s="80">
        <v>58250250.270000003</v>
      </c>
      <c r="O65" s="80">
        <v>0</v>
      </c>
      <c r="P65" s="80">
        <v>1173863.8700000001</v>
      </c>
      <c r="Q65" s="80">
        <v>814351.42</v>
      </c>
      <c r="R65" s="80">
        <v>1069478.04</v>
      </c>
      <c r="S65" s="80">
        <v>2695094.85</v>
      </c>
      <c r="T65" s="80">
        <v>1642809.32</v>
      </c>
      <c r="U65" s="80">
        <v>1314414.43</v>
      </c>
      <c r="V65" s="80">
        <v>484971.19</v>
      </c>
      <c r="W65" s="80">
        <v>0</v>
      </c>
      <c r="X65" s="80">
        <v>3471512.74</v>
      </c>
      <c r="Y65" s="80">
        <v>5031304.6900000004</v>
      </c>
      <c r="Z65" s="80">
        <v>5177324.2300000004</v>
      </c>
      <c r="AA65" s="80">
        <v>2583481.1800000002</v>
      </c>
      <c r="AB65" s="80">
        <v>980796.25</v>
      </c>
      <c r="AC65" s="80">
        <v>1297248.73</v>
      </c>
      <c r="AD65" s="80">
        <v>711290.42</v>
      </c>
      <c r="AE65" s="80">
        <v>0</v>
      </c>
      <c r="AF65" s="80">
        <v>0</v>
      </c>
      <c r="AG65" s="80">
        <v>1071418.69</v>
      </c>
      <c r="AH65" s="80">
        <v>1857561.85</v>
      </c>
      <c r="AI65" s="80">
        <v>2050032.39</v>
      </c>
      <c r="AJ65" s="80">
        <v>955996.23</v>
      </c>
      <c r="AK65" s="80"/>
      <c r="AL65" s="80"/>
    </row>
    <row r="66" spans="1:38" ht="16.350000000000001" customHeight="1">
      <c r="A66" s="79" t="s">
        <v>416</v>
      </c>
      <c r="B66" s="80">
        <v>0</v>
      </c>
      <c r="C66" s="80">
        <v>0</v>
      </c>
      <c r="D66" s="80">
        <v>0</v>
      </c>
      <c r="E66" s="80">
        <v>0</v>
      </c>
      <c r="F66" s="80">
        <v>0</v>
      </c>
      <c r="G66" s="80">
        <v>3268629.15</v>
      </c>
      <c r="H66" s="80">
        <v>420195.86</v>
      </c>
      <c r="I66" s="80">
        <v>82500</v>
      </c>
      <c r="J66" s="80">
        <v>0</v>
      </c>
      <c r="K66" s="80">
        <v>20691.21</v>
      </c>
      <c r="L66" s="80">
        <v>0</v>
      </c>
      <c r="M66" s="80">
        <v>0</v>
      </c>
      <c r="N66" s="80">
        <v>9821632.1500000004</v>
      </c>
      <c r="O66" s="80">
        <v>0</v>
      </c>
      <c r="P66" s="80">
        <v>0</v>
      </c>
      <c r="Q66" s="80">
        <v>0</v>
      </c>
      <c r="R66" s="80">
        <v>0</v>
      </c>
      <c r="S66" s="80">
        <v>0</v>
      </c>
      <c r="T66" s="80">
        <v>0</v>
      </c>
      <c r="U66" s="80">
        <v>0</v>
      </c>
      <c r="V66" s="80">
        <v>0</v>
      </c>
      <c r="W66" s="80">
        <v>0</v>
      </c>
      <c r="X66" s="80">
        <v>0</v>
      </c>
      <c r="Y66" s="80">
        <v>2352500</v>
      </c>
      <c r="Z66" s="80">
        <v>36841.15</v>
      </c>
      <c r="AA66" s="80">
        <v>814632</v>
      </c>
      <c r="AB66" s="80">
        <v>64656</v>
      </c>
      <c r="AC66" s="80">
        <v>0</v>
      </c>
      <c r="AD66" s="80">
        <v>0</v>
      </c>
      <c r="AE66" s="80">
        <v>0</v>
      </c>
      <c r="AF66" s="80">
        <v>0</v>
      </c>
      <c r="AG66" s="80">
        <v>0</v>
      </c>
      <c r="AH66" s="80">
        <v>0</v>
      </c>
      <c r="AI66" s="80">
        <v>0</v>
      </c>
      <c r="AJ66" s="80">
        <v>420195.86</v>
      </c>
      <c r="AK66" s="80"/>
      <c r="AL66" s="80"/>
    </row>
    <row r="67" spans="1:38" ht="16.350000000000001" customHeight="1">
      <c r="A67" s="79" t="s">
        <v>417</v>
      </c>
      <c r="B67" s="80">
        <v>0</v>
      </c>
      <c r="C67" s="80">
        <v>0</v>
      </c>
      <c r="D67" s="80">
        <v>0</v>
      </c>
      <c r="E67" s="80">
        <v>0</v>
      </c>
      <c r="F67" s="80">
        <v>0</v>
      </c>
      <c r="G67" s="80">
        <v>385473.02</v>
      </c>
      <c r="H67" s="80">
        <v>630765.38</v>
      </c>
      <c r="I67" s="80">
        <v>0</v>
      </c>
      <c r="J67" s="80">
        <v>0</v>
      </c>
      <c r="K67" s="80">
        <v>0</v>
      </c>
      <c r="L67" s="80">
        <v>0</v>
      </c>
      <c r="M67" s="80">
        <v>0</v>
      </c>
      <c r="N67" s="80">
        <v>27599599.739999998</v>
      </c>
      <c r="O67" s="80">
        <v>0</v>
      </c>
      <c r="P67" s="80">
        <v>0</v>
      </c>
      <c r="Q67" s="80">
        <v>0</v>
      </c>
      <c r="R67" s="80">
        <v>0</v>
      </c>
      <c r="S67" s="80">
        <v>0</v>
      </c>
      <c r="T67" s="80">
        <v>0</v>
      </c>
      <c r="U67" s="80">
        <v>0</v>
      </c>
      <c r="V67" s="80">
        <v>0</v>
      </c>
      <c r="W67" s="80">
        <v>0</v>
      </c>
      <c r="X67" s="80">
        <v>0</v>
      </c>
      <c r="Y67" s="80">
        <v>161817.38</v>
      </c>
      <c r="Z67" s="80">
        <v>0</v>
      </c>
      <c r="AA67" s="80">
        <v>223655.64</v>
      </c>
      <c r="AB67" s="80">
        <v>0</v>
      </c>
      <c r="AC67" s="80">
        <v>0</v>
      </c>
      <c r="AD67" s="80">
        <v>0</v>
      </c>
      <c r="AE67" s="80">
        <v>0</v>
      </c>
      <c r="AF67" s="80">
        <v>0</v>
      </c>
      <c r="AG67" s="80">
        <v>0</v>
      </c>
      <c r="AH67" s="80">
        <v>0</v>
      </c>
      <c r="AI67" s="80">
        <v>0</v>
      </c>
      <c r="AJ67" s="80">
        <v>630765.38</v>
      </c>
      <c r="AK67" s="80"/>
      <c r="AL67" s="80"/>
    </row>
    <row r="68" spans="1:38" ht="16.350000000000001" customHeight="1">
      <c r="A68" s="79" t="s">
        <v>418</v>
      </c>
      <c r="B68" s="80">
        <v>0</v>
      </c>
      <c r="C68" s="80">
        <v>-2371105.86</v>
      </c>
      <c r="D68" s="80">
        <v>15212.99</v>
      </c>
      <c r="E68" s="80">
        <v>0</v>
      </c>
      <c r="F68" s="80">
        <v>-204842.16</v>
      </c>
      <c r="G68" s="80">
        <v>453605</v>
      </c>
      <c r="H68" s="80">
        <v>-6058574.1299999999</v>
      </c>
      <c r="I68" s="80">
        <v>0</v>
      </c>
      <c r="J68" s="80">
        <v>-1.41</v>
      </c>
      <c r="K68" s="80">
        <v>-0.74</v>
      </c>
      <c r="L68" s="80">
        <v>0</v>
      </c>
      <c r="M68" s="80">
        <v>0</v>
      </c>
      <c r="N68" s="80">
        <v>6311363.9900000002</v>
      </c>
      <c r="O68" s="80">
        <v>0</v>
      </c>
      <c r="P68" s="80">
        <v>-18.96</v>
      </c>
      <c r="Q68" s="80">
        <v>553694.97</v>
      </c>
      <c r="R68" s="80">
        <v>426636.22</v>
      </c>
      <c r="S68" s="80">
        <v>156872.74</v>
      </c>
      <c r="T68" s="80">
        <v>-75417.48</v>
      </c>
      <c r="U68" s="80">
        <v>-1282900.8600000001</v>
      </c>
      <c r="V68" s="80">
        <v>16291.21</v>
      </c>
      <c r="W68" s="80">
        <v>0</v>
      </c>
      <c r="X68" s="80">
        <v>247.64</v>
      </c>
      <c r="Y68" s="80">
        <v>303084.45</v>
      </c>
      <c r="Z68" s="80">
        <v>4322.05</v>
      </c>
      <c r="AA68" s="80">
        <v>41030.47</v>
      </c>
      <c r="AB68" s="80">
        <v>3687.31</v>
      </c>
      <c r="AC68" s="80">
        <v>101233.05</v>
      </c>
      <c r="AD68" s="80">
        <v>0.03</v>
      </c>
      <c r="AE68" s="80">
        <v>0</v>
      </c>
      <c r="AF68" s="80">
        <v>0</v>
      </c>
      <c r="AG68" s="80">
        <v>-613.53</v>
      </c>
      <c r="AH68" s="80">
        <v>55167.27</v>
      </c>
      <c r="AI68" s="80">
        <v>-6344291.71</v>
      </c>
      <c r="AJ68" s="80">
        <v>231163.84</v>
      </c>
      <c r="AK68" s="80"/>
      <c r="AL68" s="80"/>
    </row>
    <row r="69" spans="1:38" ht="16.350000000000001" customHeight="1">
      <c r="A69" s="79" t="s">
        <v>419</v>
      </c>
      <c r="B69" s="80">
        <v>0</v>
      </c>
      <c r="C69" s="80">
        <v>2037200.02</v>
      </c>
      <c r="D69" s="80">
        <v>0</v>
      </c>
      <c r="E69" s="80">
        <v>0</v>
      </c>
      <c r="F69" s="80">
        <v>22910.44</v>
      </c>
      <c r="G69" s="80">
        <v>0</v>
      </c>
      <c r="H69" s="80">
        <v>0</v>
      </c>
      <c r="I69" s="80">
        <v>0</v>
      </c>
      <c r="J69" s="80">
        <v>0</v>
      </c>
      <c r="K69" s="80">
        <v>0</v>
      </c>
      <c r="L69" s="80">
        <v>0</v>
      </c>
      <c r="M69" s="80">
        <v>0</v>
      </c>
      <c r="N69" s="80">
        <v>138129.68</v>
      </c>
      <c r="O69" s="80">
        <v>0</v>
      </c>
      <c r="P69" s="80">
        <v>22910.44</v>
      </c>
      <c r="Q69" s="80">
        <v>0</v>
      </c>
      <c r="R69" s="80">
        <v>0</v>
      </c>
      <c r="S69" s="80">
        <v>0</v>
      </c>
      <c r="T69" s="80">
        <v>0</v>
      </c>
      <c r="U69" s="80">
        <v>0</v>
      </c>
      <c r="V69" s="80">
        <v>0</v>
      </c>
      <c r="W69" s="80">
        <v>0</v>
      </c>
      <c r="X69" s="80">
        <v>0</v>
      </c>
      <c r="Y69" s="80">
        <v>0</v>
      </c>
      <c r="Z69" s="80">
        <v>0</v>
      </c>
      <c r="AA69" s="80">
        <v>0</v>
      </c>
      <c r="AB69" s="80">
        <v>0</v>
      </c>
      <c r="AC69" s="80">
        <v>0</v>
      </c>
      <c r="AD69" s="80">
        <v>0</v>
      </c>
      <c r="AE69" s="80">
        <v>0</v>
      </c>
      <c r="AF69" s="80">
        <v>0</v>
      </c>
      <c r="AG69" s="80">
        <v>0</v>
      </c>
      <c r="AH69" s="80">
        <v>0</v>
      </c>
      <c r="AI69" s="80">
        <v>0</v>
      </c>
      <c r="AJ69" s="80">
        <v>0</v>
      </c>
      <c r="AK69" s="80"/>
      <c r="AL69" s="80"/>
    </row>
    <row r="70" spans="1:38" ht="16.350000000000001" customHeight="1">
      <c r="A70" s="79" t="s">
        <v>420</v>
      </c>
      <c r="B70" s="80">
        <v>0</v>
      </c>
      <c r="C70" s="80">
        <v>0</v>
      </c>
      <c r="D70" s="80">
        <v>0</v>
      </c>
      <c r="E70" s="80">
        <v>0</v>
      </c>
      <c r="F70" s="80">
        <v>0</v>
      </c>
      <c r="G70" s="80">
        <v>0</v>
      </c>
      <c r="H70" s="80">
        <v>0</v>
      </c>
      <c r="I70" s="80">
        <v>0</v>
      </c>
      <c r="J70" s="80">
        <v>0</v>
      </c>
      <c r="K70" s="80">
        <v>0</v>
      </c>
      <c r="L70" s="80">
        <v>0</v>
      </c>
      <c r="M70" s="80">
        <v>0</v>
      </c>
      <c r="N70" s="80">
        <v>-8493.15</v>
      </c>
      <c r="O70" s="80">
        <v>0</v>
      </c>
      <c r="P70" s="80">
        <v>0</v>
      </c>
      <c r="Q70" s="80">
        <v>0</v>
      </c>
      <c r="R70" s="80">
        <v>0</v>
      </c>
      <c r="S70" s="80">
        <v>0</v>
      </c>
      <c r="T70" s="80">
        <v>0</v>
      </c>
      <c r="U70" s="80">
        <v>0</v>
      </c>
      <c r="V70" s="80">
        <v>0</v>
      </c>
      <c r="W70" s="80">
        <v>0</v>
      </c>
      <c r="X70" s="80">
        <v>0</v>
      </c>
      <c r="Y70" s="80">
        <v>0</v>
      </c>
      <c r="Z70" s="80">
        <v>0</v>
      </c>
      <c r="AA70" s="80">
        <v>0</v>
      </c>
      <c r="AB70" s="80">
        <v>0</v>
      </c>
      <c r="AC70" s="80">
        <v>0</v>
      </c>
      <c r="AD70" s="80">
        <v>0</v>
      </c>
      <c r="AE70" s="80">
        <v>0</v>
      </c>
      <c r="AF70" s="80">
        <v>0</v>
      </c>
      <c r="AG70" s="80">
        <v>0</v>
      </c>
      <c r="AH70" s="80">
        <v>0</v>
      </c>
      <c r="AI70" s="80">
        <v>0</v>
      </c>
      <c r="AJ70" s="80">
        <v>0</v>
      </c>
      <c r="AK70" s="80"/>
      <c r="AL70" s="80"/>
    </row>
    <row r="71" spans="1:38" ht="16.350000000000001" customHeight="1">
      <c r="A71" s="79" t="s">
        <v>421</v>
      </c>
      <c r="B71" s="80">
        <v>0</v>
      </c>
      <c r="C71" s="80">
        <v>-333905.84000000003</v>
      </c>
      <c r="D71" s="80">
        <v>15212.99</v>
      </c>
      <c r="E71" s="80">
        <v>0</v>
      </c>
      <c r="F71" s="80">
        <v>-181931.72</v>
      </c>
      <c r="G71" s="80">
        <v>4107707.17</v>
      </c>
      <c r="H71" s="80">
        <v>-5007612.8899999997</v>
      </c>
      <c r="I71" s="80">
        <v>82500</v>
      </c>
      <c r="J71" s="80">
        <v>-1.41</v>
      </c>
      <c r="K71" s="80">
        <v>20690.47</v>
      </c>
      <c r="L71" s="80">
        <v>0</v>
      </c>
      <c r="M71" s="80">
        <v>0</v>
      </c>
      <c r="N71" s="80">
        <v>43862232.409999996</v>
      </c>
      <c r="O71" s="80">
        <v>0</v>
      </c>
      <c r="P71" s="80">
        <v>22891.48</v>
      </c>
      <c r="Q71" s="80">
        <v>553694.97</v>
      </c>
      <c r="R71" s="80">
        <v>426636.22</v>
      </c>
      <c r="S71" s="80">
        <v>156872.74</v>
      </c>
      <c r="T71" s="80">
        <v>-75417.48</v>
      </c>
      <c r="U71" s="80">
        <v>-1282900.8600000001</v>
      </c>
      <c r="V71" s="80">
        <v>16291.21</v>
      </c>
      <c r="W71" s="80">
        <v>0</v>
      </c>
      <c r="X71" s="80">
        <v>247.64</v>
      </c>
      <c r="Y71" s="80">
        <v>2817401.83</v>
      </c>
      <c r="Z71" s="80">
        <v>41163.199999999997</v>
      </c>
      <c r="AA71" s="80">
        <v>1079318.1100000001</v>
      </c>
      <c r="AB71" s="80">
        <v>68343.31</v>
      </c>
      <c r="AC71" s="80">
        <v>101233.05</v>
      </c>
      <c r="AD71" s="80">
        <v>0.03</v>
      </c>
      <c r="AE71" s="80">
        <v>0</v>
      </c>
      <c r="AF71" s="80">
        <v>0</v>
      </c>
      <c r="AG71" s="80">
        <v>-613.53</v>
      </c>
      <c r="AH71" s="80">
        <v>55167.27</v>
      </c>
      <c r="AI71" s="80">
        <v>-6344291.71</v>
      </c>
      <c r="AJ71" s="80">
        <v>1282125.08</v>
      </c>
      <c r="AK71" s="80"/>
      <c r="AL71" s="80"/>
    </row>
    <row r="72" spans="1:38" ht="16.350000000000001" customHeight="1">
      <c r="A72" s="79" t="s">
        <v>422</v>
      </c>
      <c r="B72" s="80">
        <v>0</v>
      </c>
      <c r="C72" s="80">
        <v>529043.01</v>
      </c>
      <c r="D72" s="80">
        <v>0</v>
      </c>
      <c r="E72" s="80">
        <v>0</v>
      </c>
      <c r="F72" s="80">
        <v>205045.59</v>
      </c>
      <c r="G72" s="80">
        <v>2075293.29</v>
      </c>
      <c r="H72" s="80">
        <v>322219.64</v>
      </c>
      <c r="I72" s="80">
        <v>86234.58</v>
      </c>
      <c r="J72" s="80">
        <v>82706.399999999994</v>
      </c>
      <c r="K72" s="80">
        <v>108832.9</v>
      </c>
      <c r="L72" s="80">
        <v>0</v>
      </c>
      <c r="M72" s="80">
        <v>51604.71</v>
      </c>
      <c r="N72" s="80">
        <v>3238983.41</v>
      </c>
      <c r="O72" s="80">
        <v>0</v>
      </c>
      <c r="P72" s="80">
        <v>69461.83</v>
      </c>
      <c r="Q72" s="80">
        <v>21891</v>
      </c>
      <c r="R72" s="80">
        <v>14490.5</v>
      </c>
      <c r="S72" s="80">
        <v>40676.76</v>
      </c>
      <c r="T72" s="80">
        <v>20669</v>
      </c>
      <c r="U72" s="80">
        <v>8739.5</v>
      </c>
      <c r="V72" s="80">
        <v>29117</v>
      </c>
      <c r="W72" s="80">
        <v>0</v>
      </c>
      <c r="X72" s="80">
        <v>123155.3</v>
      </c>
      <c r="Y72" s="80">
        <v>954113.22</v>
      </c>
      <c r="Z72" s="80">
        <v>159224.39000000001</v>
      </c>
      <c r="AA72" s="80">
        <v>438584.22</v>
      </c>
      <c r="AB72" s="80">
        <v>205449.60000000001</v>
      </c>
      <c r="AC72" s="80">
        <v>163293</v>
      </c>
      <c r="AD72" s="80">
        <v>31473.56</v>
      </c>
      <c r="AE72" s="80">
        <v>0</v>
      </c>
      <c r="AF72" s="80">
        <v>0</v>
      </c>
      <c r="AG72" s="80">
        <v>27301</v>
      </c>
      <c r="AH72" s="80">
        <v>169920.43</v>
      </c>
      <c r="AI72" s="80">
        <v>81014.100000000006</v>
      </c>
      <c r="AJ72" s="80">
        <v>43984.11</v>
      </c>
      <c r="AK72" s="80"/>
      <c r="AL72" s="80"/>
    </row>
    <row r="73" spans="1:38" ht="16.350000000000001" customHeight="1">
      <c r="A73" s="79" t="s">
        <v>423</v>
      </c>
      <c r="B73" s="80">
        <v>0</v>
      </c>
      <c r="C73" s="80">
        <v>480894.64</v>
      </c>
      <c r="D73" s="80">
        <v>0</v>
      </c>
      <c r="E73" s="80">
        <v>0</v>
      </c>
      <c r="F73" s="80">
        <v>189245.46</v>
      </c>
      <c r="G73" s="80">
        <v>2362483.59</v>
      </c>
      <c r="H73" s="80">
        <v>112107.55</v>
      </c>
      <c r="I73" s="80">
        <v>48630.01</v>
      </c>
      <c r="J73" s="80">
        <v>16611.259999999998</v>
      </c>
      <c r="K73" s="80">
        <v>21873.58</v>
      </c>
      <c r="L73" s="80">
        <v>0</v>
      </c>
      <c r="M73" s="80">
        <v>10391.17</v>
      </c>
      <c r="N73" s="80">
        <v>464768.7</v>
      </c>
      <c r="O73" s="80">
        <v>0</v>
      </c>
      <c r="P73" s="80">
        <v>13002.4</v>
      </c>
      <c r="Q73" s="80">
        <v>32814.61</v>
      </c>
      <c r="R73" s="80">
        <v>23685.82</v>
      </c>
      <c r="S73" s="80">
        <v>42233.26</v>
      </c>
      <c r="T73" s="80">
        <v>18975.86</v>
      </c>
      <c r="U73" s="80">
        <v>20533.5</v>
      </c>
      <c r="V73" s="80">
        <v>38000.01</v>
      </c>
      <c r="W73" s="80">
        <v>0</v>
      </c>
      <c r="X73" s="80">
        <v>155787.18</v>
      </c>
      <c r="Y73" s="80">
        <v>979136.49</v>
      </c>
      <c r="Z73" s="80">
        <v>287022.45</v>
      </c>
      <c r="AA73" s="80">
        <v>343761.21</v>
      </c>
      <c r="AB73" s="80">
        <v>197486.99</v>
      </c>
      <c r="AC73" s="80">
        <v>317843.84000000003</v>
      </c>
      <c r="AD73" s="80">
        <v>81445.429999999993</v>
      </c>
      <c r="AE73" s="80">
        <v>0</v>
      </c>
      <c r="AF73" s="80">
        <v>0</v>
      </c>
      <c r="AG73" s="80">
        <v>15670.55</v>
      </c>
      <c r="AH73" s="80">
        <v>57197.72</v>
      </c>
      <c r="AI73" s="80">
        <v>24735.78</v>
      </c>
      <c r="AJ73" s="80">
        <v>14503.5</v>
      </c>
      <c r="AK73" s="80"/>
      <c r="AL73" s="80"/>
    </row>
    <row r="74" spans="1:38" ht="16.350000000000001" customHeight="1">
      <c r="A74" s="79" t="s">
        <v>424</v>
      </c>
      <c r="B74" s="80">
        <v>0</v>
      </c>
      <c r="C74" s="80">
        <v>180739.97</v>
      </c>
      <c r="D74" s="80">
        <v>0</v>
      </c>
      <c r="E74" s="80">
        <v>0</v>
      </c>
      <c r="F74" s="80">
        <v>64352.38</v>
      </c>
      <c r="G74" s="80">
        <v>53150.98</v>
      </c>
      <c r="H74" s="80">
        <v>33066.25</v>
      </c>
      <c r="I74" s="80">
        <v>7791.42</v>
      </c>
      <c r="J74" s="80">
        <v>7995.9</v>
      </c>
      <c r="K74" s="80">
        <v>6503.6</v>
      </c>
      <c r="L74" s="80">
        <v>0</v>
      </c>
      <c r="M74" s="80">
        <v>18506.96</v>
      </c>
      <c r="N74" s="80">
        <v>378540.58</v>
      </c>
      <c r="O74" s="80">
        <v>0</v>
      </c>
      <c r="P74" s="80">
        <v>31305.95</v>
      </c>
      <c r="Q74" s="80">
        <v>4528.42</v>
      </c>
      <c r="R74" s="80">
        <v>6380.42</v>
      </c>
      <c r="S74" s="80">
        <v>7874.83</v>
      </c>
      <c r="T74" s="80">
        <v>5495.92</v>
      </c>
      <c r="U74" s="80">
        <v>5162.92</v>
      </c>
      <c r="V74" s="80">
        <v>3603.92</v>
      </c>
      <c r="W74" s="80">
        <v>0</v>
      </c>
      <c r="X74" s="80">
        <v>4044.86</v>
      </c>
      <c r="Y74" s="80">
        <v>17368.36</v>
      </c>
      <c r="Z74" s="80">
        <v>7093.74</v>
      </c>
      <c r="AA74" s="80">
        <v>6082.85</v>
      </c>
      <c r="AB74" s="80">
        <v>4968.3100000000004</v>
      </c>
      <c r="AC74" s="80">
        <v>12959.84</v>
      </c>
      <c r="AD74" s="80">
        <v>633.02</v>
      </c>
      <c r="AE74" s="80">
        <v>0</v>
      </c>
      <c r="AF74" s="80">
        <v>0</v>
      </c>
      <c r="AG74" s="80">
        <v>5115.92</v>
      </c>
      <c r="AH74" s="80">
        <v>19271.21</v>
      </c>
      <c r="AI74" s="80">
        <v>3191.4</v>
      </c>
      <c r="AJ74" s="80">
        <v>5487.72</v>
      </c>
      <c r="AK74" s="80"/>
      <c r="AL74" s="80"/>
    </row>
    <row r="75" spans="1:38" ht="16.350000000000001" customHeight="1">
      <c r="A75" s="79" t="s">
        <v>425</v>
      </c>
      <c r="B75" s="80">
        <v>0</v>
      </c>
      <c r="C75" s="80">
        <v>143715.94</v>
      </c>
      <c r="D75" s="80">
        <v>0</v>
      </c>
      <c r="E75" s="80">
        <v>0</v>
      </c>
      <c r="F75" s="80">
        <v>3502.96</v>
      </c>
      <c r="G75" s="80">
        <v>18525.68</v>
      </c>
      <c r="H75" s="80">
        <v>4034.38</v>
      </c>
      <c r="I75" s="80">
        <v>1004</v>
      </c>
      <c r="J75" s="80">
        <v>550</v>
      </c>
      <c r="K75" s="80">
        <v>1394.6</v>
      </c>
      <c r="L75" s="80">
        <v>0</v>
      </c>
      <c r="M75" s="80">
        <v>2898.06</v>
      </c>
      <c r="N75" s="80">
        <v>194536.25</v>
      </c>
      <c r="O75" s="80">
        <v>0</v>
      </c>
      <c r="P75" s="80">
        <v>62.23</v>
      </c>
      <c r="Q75" s="80">
        <v>370.15</v>
      </c>
      <c r="R75" s="80">
        <v>1188.1500000000001</v>
      </c>
      <c r="S75" s="80">
        <v>739.33</v>
      </c>
      <c r="T75" s="80">
        <v>62.15</v>
      </c>
      <c r="U75" s="80">
        <v>37.71</v>
      </c>
      <c r="V75" s="80">
        <v>1043.24</v>
      </c>
      <c r="W75" s="80">
        <v>0</v>
      </c>
      <c r="X75" s="80">
        <v>2718.45</v>
      </c>
      <c r="Y75" s="80">
        <v>11266.99</v>
      </c>
      <c r="Z75" s="80">
        <v>1262.1400000000001</v>
      </c>
      <c r="AA75" s="80">
        <v>1786.74</v>
      </c>
      <c r="AB75" s="80">
        <v>1240.49</v>
      </c>
      <c r="AC75" s="80">
        <v>0</v>
      </c>
      <c r="AD75" s="80">
        <v>250.87</v>
      </c>
      <c r="AE75" s="80">
        <v>0</v>
      </c>
      <c r="AF75" s="80">
        <v>0</v>
      </c>
      <c r="AG75" s="80">
        <v>312.14999999999998</v>
      </c>
      <c r="AH75" s="80">
        <v>2383.4899999999998</v>
      </c>
      <c r="AI75" s="80">
        <v>412.62</v>
      </c>
      <c r="AJ75" s="80">
        <v>926.12</v>
      </c>
      <c r="AK75" s="80"/>
      <c r="AL75" s="80"/>
    </row>
    <row r="76" spans="1:38" ht="16.350000000000001" customHeight="1">
      <c r="A76" s="79" t="s">
        <v>426</v>
      </c>
      <c r="B76" s="80">
        <v>0</v>
      </c>
      <c r="C76" s="80">
        <v>405065.6</v>
      </c>
      <c r="D76" s="80">
        <v>0</v>
      </c>
      <c r="E76" s="80">
        <v>0</v>
      </c>
      <c r="F76" s="80">
        <v>0</v>
      </c>
      <c r="G76" s="80">
        <v>5055</v>
      </c>
      <c r="H76" s="80">
        <v>367</v>
      </c>
      <c r="I76" s="80">
        <v>638657.16</v>
      </c>
      <c r="J76" s="80">
        <v>0</v>
      </c>
      <c r="K76" s="80">
        <v>0</v>
      </c>
      <c r="L76" s="80">
        <v>0</v>
      </c>
      <c r="M76" s="80">
        <v>0</v>
      </c>
      <c r="N76" s="80">
        <v>177595.25</v>
      </c>
      <c r="O76" s="80">
        <v>0</v>
      </c>
      <c r="P76" s="80">
        <v>0</v>
      </c>
      <c r="Q76" s="80">
        <v>0</v>
      </c>
      <c r="R76" s="80">
        <v>0</v>
      </c>
      <c r="S76" s="80">
        <v>0</v>
      </c>
      <c r="T76" s="80">
        <v>0</v>
      </c>
      <c r="U76" s="80">
        <v>0</v>
      </c>
      <c r="V76" s="80">
        <v>0</v>
      </c>
      <c r="W76" s="80">
        <v>0</v>
      </c>
      <c r="X76" s="80">
        <v>0</v>
      </c>
      <c r="Y76" s="80">
        <v>0</v>
      </c>
      <c r="Z76" s="80">
        <v>0</v>
      </c>
      <c r="AA76" s="80">
        <v>5055</v>
      </c>
      <c r="AB76" s="80">
        <v>0</v>
      </c>
      <c r="AC76" s="80">
        <v>0</v>
      </c>
      <c r="AD76" s="80">
        <v>0</v>
      </c>
      <c r="AE76" s="80">
        <v>0</v>
      </c>
      <c r="AF76" s="80">
        <v>0</v>
      </c>
      <c r="AG76" s="80">
        <v>0</v>
      </c>
      <c r="AH76" s="80">
        <v>367</v>
      </c>
      <c r="AI76" s="80">
        <v>0</v>
      </c>
      <c r="AJ76" s="80">
        <v>0</v>
      </c>
      <c r="AK76" s="80"/>
      <c r="AL76" s="80"/>
    </row>
    <row r="77" spans="1:38" ht="16.350000000000001" customHeight="1">
      <c r="A77" s="79" t="s">
        <v>427</v>
      </c>
      <c r="B77" s="80">
        <v>0</v>
      </c>
      <c r="C77" s="80">
        <v>141509.43</v>
      </c>
      <c r="D77" s="80">
        <v>0</v>
      </c>
      <c r="E77" s="80">
        <v>0</v>
      </c>
      <c r="F77" s="80">
        <v>125320.78</v>
      </c>
      <c r="G77" s="80">
        <v>43600</v>
      </c>
      <c r="H77" s="80">
        <v>98618.51</v>
      </c>
      <c r="I77" s="80">
        <v>378228.22</v>
      </c>
      <c r="J77" s="80">
        <v>0</v>
      </c>
      <c r="K77" s="80">
        <v>0</v>
      </c>
      <c r="L77" s="80">
        <v>0</v>
      </c>
      <c r="M77" s="80">
        <v>0</v>
      </c>
      <c r="N77" s="80">
        <v>99803.47</v>
      </c>
      <c r="O77" s="80">
        <v>0</v>
      </c>
      <c r="P77" s="80">
        <v>0</v>
      </c>
      <c r="Q77" s="80">
        <v>0</v>
      </c>
      <c r="R77" s="80">
        <v>0</v>
      </c>
      <c r="S77" s="80">
        <v>102201.3</v>
      </c>
      <c r="T77" s="80">
        <v>0</v>
      </c>
      <c r="U77" s="80">
        <v>23119.48</v>
      </c>
      <c r="V77" s="80">
        <v>0</v>
      </c>
      <c r="W77" s="80">
        <v>0</v>
      </c>
      <c r="X77" s="80">
        <v>0</v>
      </c>
      <c r="Y77" s="80">
        <v>23600</v>
      </c>
      <c r="Z77" s="80">
        <v>0</v>
      </c>
      <c r="AA77" s="80">
        <v>20000</v>
      </c>
      <c r="AB77" s="80">
        <v>0</v>
      </c>
      <c r="AC77" s="80">
        <v>0</v>
      </c>
      <c r="AD77" s="80">
        <v>0</v>
      </c>
      <c r="AE77" s="80">
        <v>0</v>
      </c>
      <c r="AF77" s="80">
        <v>0</v>
      </c>
      <c r="AG77" s="80">
        <v>0</v>
      </c>
      <c r="AH77" s="80">
        <v>98618.51</v>
      </c>
      <c r="AI77" s="80">
        <v>0</v>
      </c>
      <c r="AJ77" s="80">
        <v>0</v>
      </c>
      <c r="AK77" s="80"/>
      <c r="AL77" s="80"/>
    </row>
    <row r="78" spans="1:38" ht="16.350000000000001" customHeight="1">
      <c r="A78" s="79" t="s">
        <v>428</v>
      </c>
      <c r="B78" s="80">
        <v>0</v>
      </c>
      <c r="C78" s="80">
        <v>71929.87</v>
      </c>
      <c r="D78" s="80">
        <v>0</v>
      </c>
      <c r="E78" s="80">
        <v>0</v>
      </c>
      <c r="F78" s="80">
        <v>5283.02</v>
      </c>
      <c r="G78" s="80">
        <v>54534.92</v>
      </c>
      <c r="H78" s="80">
        <v>0</v>
      </c>
      <c r="I78" s="80">
        <v>5000</v>
      </c>
      <c r="J78" s="80">
        <v>0</v>
      </c>
      <c r="K78" s="80">
        <v>0</v>
      </c>
      <c r="L78" s="80">
        <v>0</v>
      </c>
      <c r="M78" s="80">
        <v>16601.939999999999</v>
      </c>
      <c r="N78" s="80">
        <v>162693.13</v>
      </c>
      <c r="O78" s="80">
        <v>0</v>
      </c>
      <c r="P78" s="80">
        <v>0</v>
      </c>
      <c r="Q78" s="80">
        <v>0</v>
      </c>
      <c r="R78" s="80">
        <v>0</v>
      </c>
      <c r="S78" s="80">
        <v>0</v>
      </c>
      <c r="T78" s="80">
        <v>0</v>
      </c>
      <c r="U78" s="80">
        <v>0</v>
      </c>
      <c r="V78" s="80">
        <v>5283.02</v>
      </c>
      <c r="W78" s="80">
        <v>0</v>
      </c>
      <c r="X78" s="80">
        <v>-10603.09</v>
      </c>
      <c r="Y78" s="80">
        <v>39082.81</v>
      </c>
      <c r="Z78" s="80">
        <v>0</v>
      </c>
      <c r="AA78" s="80">
        <v>23449.68</v>
      </c>
      <c r="AB78" s="80">
        <v>2605.52</v>
      </c>
      <c r="AC78" s="80">
        <v>0</v>
      </c>
      <c r="AD78" s="80">
        <v>0</v>
      </c>
      <c r="AE78" s="80">
        <v>0</v>
      </c>
      <c r="AF78" s="80">
        <v>0</v>
      </c>
      <c r="AG78" s="80">
        <v>0</v>
      </c>
      <c r="AH78" s="80">
        <v>0</v>
      </c>
      <c r="AI78" s="80">
        <v>0</v>
      </c>
      <c r="AJ78" s="80">
        <v>0</v>
      </c>
      <c r="AK78" s="80"/>
      <c r="AL78" s="80"/>
    </row>
    <row r="79" spans="1:38" ht="16.350000000000001" customHeight="1">
      <c r="A79" s="79" t="s">
        <v>429</v>
      </c>
      <c r="B79" s="80">
        <v>0</v>
      </c>
      <c r="C79" s="80">
        <v>81983.009999999995</v>
      </c>
      <c r="D79" s="80">
        <v>0</v>
      </c>
      <c r="E79" s="80">
        <v>0</v>
      </c>
      <c r="F79" s="80">
        <v>8135</v>
      </c>
      <c r="G79" s="80">
        <v>105152.85</v>
      </c>
      <c r="H79" s="80">
        <v>1619.33</v>
      </c>
      <c r="I79" s="80">
        <v>12840.08</v>
      </c>
      <c r="J79" s="80">
        <v>500.85</v>
      </c>
      <c r="K79" s="80">
        <v>1023.88</v>
      </c>
      <c r="L79" s="80">
        <v>0</v>
      </c>
      <c r="M79" s="80">
        <v>0</v>
      </c>
      <c r="N79" s="80">
        <v>112798.18</v>
      </c>
      <c r="O79" s="80">
        <v>0</v>
      </c>
      <c r="P79" s="80">
        <v>5966.84</v>
      </c>
      <c r="Q79" s="80">
        <v>780</v>
      </c>
      <c r="R79" s="80">
        <v>900</v>
      </c>
      <c r="S79" s="80">
        <v>0</v>
      </c>
      <c r="T79" s="80">
        <v>60</v>
      </c>
      <c r="U79" s="80">
        <v>188.16</v>
      </c>
      <c r="V79" s="80">
        <v>240</v>
      </c>
      <c r="W79" s="80">
        <v>0</v>
      </c>
      <c r="X79" s="80">
        <v>13257.97</v>
      </c>
      <c r="Y79" s="80">
        <v>65155.8</v>
      </c>
      <c r="Z79" s="80">
        <v>7474.47</v>
      </c>
      <c r="AA79" s="80">
        <v>4810.97</v>
      </c>
      <c r="AB79" s="80">
        <v>3848.43</v>
      </c>
      <c r="AC79" s="80">
        <v>7097.49</v>
      </c>
      <c r="AD79" s="80">
        <v>3507.72</v>
      </c>
      <c r="AE79" s="80">
        <v>0</v>
      </c>
      <c r="AF79" s="80">
        <v>0</v>
      </c>
      <c r="AG79" s="80">
        <v>120</v>
      </c>
      <c r="AH79" s="80">
        <v>725.74</v>
      </c>
      <c r="AI79" s="80">
        <v>413.59</v>
      </c>
      <c r="AJ79" s="80">
        <v>360</v>
      </c>
      <c r="AK79" s="80"/>
      <c r="AL79" s="80"/>
    </row>
    <row r="80" spans="1:38" ht="16.350000000000001" customHeight="1">
      <c r="A80" s="79" t="s">
        <v>430</v>
      </c>
      <c r="B80" s="80">
        <v>0</v>
      </c>
      <c r="C80" s="80">
        <v>4859.95</v>
      </c>
      <c r="D80" s="80">
        <v>0</v>
      </c>
      <c r="E80" s="80">
        <v>0</v>
      </c>
      <c r="F80" s="80">
        <v>796.8</v>
      </c>
      <c r="G80" s="80">
        <v>595.70000000000005</v>
      </c>
      <c r="H80" s="80">
        <v>887.15</v>
      </c>
      <c r="I80" s="80">
        <v>907.8</v>
      </c>
      <c r="J80" s="80">
        <v>0</v>
      </c>
      <c r="K80" s="80">
        <v>0</v>
      </c>
      <c r="L80" s="80">
        <v>0</v>
      </c>
      <c r="M80" s="80">
        <v>158.4</v>
      </c>
      <c r="N80" s="80">
        <v>46322.720000000001</v>
      </c>
      <c r="O80" s="80">
        <v>0</v>
      </c>
      <c r="P80" s="80">
        <v>0</v>
      </c>
      <c r="Q80" s="80">
        <v>0</v>
      </c>
      <c r="R80" s="80">
        <v>0</v>
      </c>
      <c r="S80" s="80">
        <v>796.8</v>
      </c>
      <c r="T80" s="80">
        <v>0</v>
      </c>
      <c r="U80" s="80">
        <v>0</v>
      </c>
      <c r="V80" s="80">
        <v>0</v>
      </c>
      <c r="W80" s="80">
        <v>0</v>
      </c>
      <c r="X80" s="80">
        <v>0</v>
      </c>
      <c r="Y80" s="80">
        <v>327.7</v>
      </c>
      <c r="Z80" s="80">
        <v>0</v>
      </c>
      <c r="AA80" s="80">
        <v>268</v>
      </c>
      <c r="AB80" s="80">
        <v>0</v>
      </c>
      <c r="AC80" s="80">
        <v>0</v>
      </c>
      <c r="AD80" s="80">
        <v>0</v>
      </c>
      <c r="AE80" s="80">
        <v>0</v>
      </c>
      <c r="AF80" s="80">
        <v>0</v>
      </c>
      <c r="AG80" s="80">
        <v>0</v>
      </c>
      <c r="AH80" s="80">
        <v>0</v>
      </c>
      <c r="AI80" s="80">
        <v>887.15</v>
      </c>
      <c r="AJ80" s="80">
        <v>0</v>
      </c>
      <c r="AK80" s="80"/>
      <c r="AL80" s="80"/>
    </row>
    <row r="81" spans="1:38" ht="16.350000000000001" customHeight="1">
      <c r="A81" s="79" t="s">
        <v>431</v>
      </c>
      <c r="B81" s="80">
        <v>0</v>
      </c>
      <c r="C81" s="80">
        <v>21773.49</v>
      </c>
      <c r="D81" s="80">
        <v>0</v>
      </c>
      <c r="E81" s="80">
        <v>0</v>
      </c>
      <c r="F81" s="80">
        <v>3108.71</v>
      </c>
      <c r="G81" s="80">
        <v>39736.33</v>
      </c>
      <c r="H81" s="80">
        <v>3644.77</v>
      </c>
      <c r="I81" s="80">
        <v>1166.1600000000001</v>
      </c>
      <c r="J81" s="80">
        <v>2034.31</v>
      </c>
      <c r="K81" s="80">
        <v>2017.59</v>
      </c>
      <c r="L81" s="80">
        <v>0</v>
      </c>
      <c r="M81" s="80">
        <v>0</v>
      </c>
      <c r="N81" s="80">
        <v>3408.74</v>
      </c>
      <c r="O81" s="80">
        <v>0</v>
      </c>
      <c r="P81" s="80">
        <v>807.8</v>
      </c>
      <c r="Q81" s="80">
        <v>140.31</v>
      </c>
      <c r="R81" s="80">
        <v>324.77999999999997</v>
      </c>
      <c r="S81" s="80">
        <v>0</v>
      </c>
      <c r="T81" s="80">
        <v>1268.8</v>
      </c>
      <c r="U81" s="80">
        <v>305.5</v>
      </c>
      <c r="V81" s="80">
        <v>261.52</v>
      </c>
      <c r="W81" s="80">
        <v>0</v>
      </c>
      <c r="X81" s="80">
        <v>1340.94</v>
      </c>
      <c r="Y81" s="80">
        <v>7368.26</v>
      </c>
      <c r="Z81" s="80">
        <v>3757.39</v>
      </c>
      <c r="AA81" s="80">
        <v>8143.39</v>
      </c>
      <c r="AB81" s="80">
        <v>12101.24</v>
      </c>
      <c r="AC81" s="80">
        <v>5948.91</v>
      </c>
      <c r="AD81" s="80">
        <v>1076.2</v>
      </c>
      <c r="AE81" s="80">
        <v>0</v>
      </c>
      <c r="AF81" s="80">
        <v>0</v>
      </c>
      <c r="AG81" s="80">
        <v>1684.45</v>
      </c>
      <c r="AH81" s="80">
        <v>175.24</v>
      </c>
      <c r="AI81" s="80">
        <v>1395.18</v>
      </c>
      <c r="AJ81" s="80">
        <v>389.9</v>
      </c>
      <c r="AK81" s="80"/>
      <c r="AL81" s="80"/>
    </row>
    <row r="82" spans="1:38" ht="16.350000000000001" customHeight="1">
      <c r="A82" s="79" t="s">
        <v>432</v>
      </c>
      <c r="B82" s="80">
        <v>0</v>
      </c>
      <c r="C82" s="80">
        <v>229638.95</v>
      </c>
      <c r="D82" s="80">
        <v>0</v>
      </c>
      <c r="E82" s="80">
        <v>0</v>
      </c>
      <c r="F82" s="80">
        <v>23342.6</v>
      </c>
      <c r="G82" s="80">
        <v>0</v>
      </c>
      <c r="H82" s="80">
        <v>0</v>
      </c>
      <c r="I82" s="80">
        <v>25249.89</v>
      </c>
      <c r="J82" s="80">
        <v>21247.85</v>
      </c>
      <c r="K82" s="80">
        <v>0</v>
      </c>
      <c r="L82" s="80">
        <v>0</v>
      </c>
      <c r="M82" s="80">
        <v>0</v>
      </c>
      <c r="N82" s="80">
        <v>142845.79</v>
      </c>
      <c r="O82" s="80">
        <v>0</v>
      </c>
      <c r="P82" s="80">
        <v>23342.6</v>
      </c>
      <c r="Q82" s="80">
        <v>0</v>
      </c>
      <c r="R82" s="80">
        <v>0</v>
      </c>
      <c r="S82" s="80">
        <v>0</v>
      </c>
      <c r="T82" s="80">
        <v>0</v>
      </c>
      <c r="U82" s="80">
        <v>0</v>
      </c>
      <c r="V82" s="80">
        <v>0</v>
      </c>
      <c r="W82" s="80">
        <v>0</v>
      </c>
      <c r="X82" s="80">
        <v>0</v>
      </c>
      <c r="Y82" s="80">
        <v>0</v>
      </c>
      <c r="Z82" s="80">
        <v>0</v>
      </c>
      <c r="AA82" s="80">
        <v>0</v>
      </c>
      <c r="AB82" s="80">
        <v>0</v>
      </c>
      <c r="AC82" s="80">
        <v>0</v>
      </c>
      <c r="AD82" s="80">
        <v>0</v>
      </c>
      <c r="AE82" s="80">
        <v>0</v>
      </c>
      <c r="AF82" s="80">
        <v>0</v>
      </c>
      <c r="AG82" s="80">
        <v>0</v>
      </c>
      <c r="AH82" s="80">
        <v>0</v>
      </c>
      <c r="AI82" s="80">
        <v>0</v>
      </c>
      <c r="AJ82" s="80">
        <v>0</v>
      </c>
      <c r="AK82" s="80"/>
      <c r="AL82" s="80"/>
    </row>
    <row r="83" spans="1:38" ht="16.350000000000001" customHeight="1">
      <c r="A83" s="79" t="s">
        <v>433</v>
      </c>
      <c r="B83" s="80">
        <v>0</v>
      </c>
      <c r="C83" s="80">
        <v>0</v>
      </c>
      <c r="D83" s="80">
        <v>0</v>
      </c>
      <c r="E83" s="80">
        <v>0</v>
      </c>
      <c r="F83" s="80">
        <v>0</v>
      </c>
      <c r="G83" s="80">
        <v>0</v>
      </c>
      <c r="H83" s="80">
        <v>0</v>
      </c>
      <c r="I83" s="80">
        <v>19500</v>
      </c>
      <c r="J83" s="80">
        <v>0</v>
      </c>
      <c r="K83" s="80">
        <v>0</v>
      </c>
      <c r="L83" s="80">
        <v>0</v>
      </c>
      <c r="M83" s="80">
        <v>0</v>
      </c>
      <c r="N83" s="80">
        <v>1893401.16</v>
      </c>
      <c r="O83" s="80">
        <v>0</v>
      </c>
      <c r="P83" s="80">
        <v>0</v>
      </c>
      <c r="Q83" s="80">
        <v>0</v>
      </c>
      <c r="R83" s="80">
        <v>0</v>
      </c>
      <c r="S83" s="80">
        <v>0</v>
      </c>
      <c r="T83" s="80">
        <v>0</v>
      </c>
      <c r="U83" s="80">
        <v>0</v>
      </c>
      <c r="V83" s="80">
        <v>0</v>
      </c>
      <c r="W83" s="80">
        <v>0</v>
      </c>
      <c r="X83" s="80">
        <v>0</v>
      </c>
      <c r="Y83" s="80">
        <v>0</v>
      </c>
      <c r="Z83" s="80">
        <v>0</v>
      </c>
      <c r="AA83" s="80">
        <v>0</v>
      </c>
      <c r="AB83" s="80">
        <v>0</v>
      </c>
      <c r="AC83" s="80">
        <v>0</v>
      </c>
      <c r="AD83" s="80">
        <v>0</v>
      </c>
      <c r="AE83" s="80">
        <v>0</v>
      </c>
      <c r="AF83" s="80">
        <v>0</v>
      </c>
      <c r="AG83" s="80">
        <v>0</v>
      </c>
      <c r="AH83" s="80">
        <v>0</v>
      </c>
      <c r="AI83" s="80">
        <v>0</v>
      </c>
      <c r="AJ83" s="80">
        <v>0</v>
      </c>
      <c r="AK83" s="80"/>
      <c r="AL83" s="80"/>
    </row>
    <row r="84" spans="1:38" ht="16.350000000000001" customHeight="1">
      <c r="A84" s="79" t="s">
        <v>434</v>
      </c>
      <c r="B84" s="80">
        <v>0</v>
      </c>
      <c r="C84" s="80">
        <v>0</v>
      </c>
      <c r="D84" s="80">
        <v>0</v>
      </c>
      <c r="E84" s="80">
        <v>0</v>
      </c>
      <c r="F84" s="80">
        <v>0</v>
      </c>
      <c r="G84" s="80">
        <v>0</v>
      </c>
      <c r="H84" s="80">
        <v>0</v>
      </c>
      <c r="I84" s="80">
        <v>0</v>
      </c>
      <c r="J84" s="80">
        <v>0</v>
      </c>
      <c r="K84" s="80">
        <v>0</v>
      </c>
      <c r="L84" s="80">
        <v>0</v>
      </c>
      <c r="M84" s="80">
        <v>326.2</v>
      </c>
      <c r="N84" s="80">
        <v>0</v>
      </c>
      <c r="O84" s="80">
        <v>0</v>
      </c>
      <c r="P84" s="80">
        <v>0</v>
      </c>
      <c r="Q84" s="80">
        <v>0</v>
      </c>
      <c r="R84" s="80">
        <v>0</v>
      </c>
      <c r="S84" s="80">
        <v>0</v>
      </c>
      <c r="T84" s="80">
        <v>0</v>
      </c>
      <c r="U84" s="80">
        <v>0</v>
      </c>
      <c r="V84" s="80">
        <v>0</v>
      </c>
      <c r="W84" s="80">
        <v>0</v>
      </c>
      <c r="X84" s="80">
        <v>0</v>
      </c>
      <c r="Y84" s="80">
        <v>0</v>
      </c>
      <c r="Z84" s="80">
        <v>0</v>
      </c>
      <c r="AA84" s="80">
        <v>0</v>
      </c>
      <c r="AB84" s="80">
        <v>0</v>
      </c>
      <c r="AC84" s="80">
        <v>0</v>
      </c>
      <c r="AD84" s="80">
        <v>0</v>
      </c>
      <c r="AE84" s="80">
        <v>0</v>
      </c>
      <c r="AF84" s="80">
        <v>0</v>
      </c>
      <c r="AG84" s="80">
        <v>0</v>
      </c>
      <c r="AH84" s="80">
        <v>0</v>
      </c>
      <c r="AI84" s="80">
        <v>0</v>
      </c>
      <c r="AJ84" s="80">
        <v>0</v>
      </c>
      <c r="AK84" s="80"/>
      <c r="AL84" s="80"/>
    </row>
    <row r="85" spans="1:38" ht="16.350000000000001" customHeight="1">
      <c r="A85" s="79" t="s">
        <v>435</v>
      </c>
      <c r="B85" s="80">
        <v>0</v>
      </c>
      <c r="C85" s="80">
        <v>2291153.86</v>
      </c>
      <c r="D85" s="80">
        <v>0</v>
      </c>
      <c r="E85" s="80">
        <v>0</v>
      </c>
      <c r="F85" s="80">
        <v>628133.30000000005</v>
      </c>
      <c r="G85" s="80">
        <v>4758128.34</v>
      </c>
      <c r="H85" s="80">
        <v>576564.57999999996</v>
      </c>
      <c r="I85" s="80">
        <v>1225209.32</v>
      </c>
      <c r="J85" s="80">
        <v>131646.57</v>
      </c>
      <c r="K85" s="80">
        <v>141646.15</v>
      </c>
      <c r="L85" s="80">
        <v>0</v>
      </c>
      <c r="M85" s="80">
        <v>100487.44</v>
      </c>
      <c r="N85" s="80">
        <v>6915697.3799999999</v>
      </c>
      <c r="O85" s="80">
        <v>0</v>
      </c>
      <c r="P85" s="80">
        <v>143949.65</v>
      </c>
      <c r="Q85" s="80">
        <v>60524.49</v>
      </c>
      <c r="R85" s="80">
        <v>46969.67</v>
      </c>
      <c r="S85" s="80">
        <v>194522.28</v>
      </c>
      <c r="T85" s="80">
        <v>46531.73</v>
      </c>
      <c r="U85" s="80">
        <v>58086.77</v>
      </c>
      <c r="V85" s="80">
        <v>77548.710000000006</v>
      </c>
      <c r="W85" s="80">
        <v>0</v>
      </c>
      <c r="X85" s="80">
        <v>289701.61</v>
      </c>
      <c r="Y85" s="80">
        <v>2097419.63</v>
      </c>
      <c r="Z85" s="80">
        <v>465834.58</v>
      </c>
      <c r="AA85" s="80">
        <v>851942.06</v>
      </c>
      <c r="AB85" s="80">
        <v>427700.58</v>
      </c>
      <c r="AC85" s="80">
        <v>507143.08</v>
      </c>
      <c r="AD85" s="80">
        <v>118386.8</v>
      </c>
      <c r="AE85" s="80">
        <v>0</v>
      </c>
      <c r="AF85" s="80">
        <v>0</v>
      </c>
      <c r="AG85" s="80">
        <v>50204.07</v>
      </c>
      <c r="AH85" s="80">
        <v>348659.34</v>
      </c>
      <c r="AI85" s="80">
        <v>112049.82</v>
      </c>
      <c r="AJ85" s="80">
        <v>65651.350000000006</v>
      </c>
      <c r="AK85" s="80"/>
      <c r="AL85" s="80"/>
    </row>
    <row r="86" spans="1:38" ht="16.350000000000001" customHeight="1">
      <c r="A86" s="79" t="s">
        <v>436</v>
      </c>
      <c r="B86" s="80">
        <v>0</v>
      </c>
      <c r="C86" s="80">
        <v>388762.07</v>
      </c>
      <c r="D86" s="80">
        <v>0</v>
      </c>
      <c r="E86" s="80">
        <v>0</v>
      </c>
      <c r="F86" s="80">
        <v>61930.78</v>
      </c>
      <c r="G86" s="80">
        <v>30710.44</v>
      </c>
      <c r="H86" s="80">
        <v>4749.66</v>
      </c>
      <c r="I86" s="80">
        <v>27415.919999999998</v>
      </c>
      <c r="J86" s="80">
        <v>12315.38</v>
      </c>
      <c r="K86" s="80">
        <v>0</v>
      </c>
      <c r="L86" s="80">
        <v>0</v>
      </c>
      <c r="M86" s="80">
        <v>0</v>
      </c>
      <c r="N86" s="80">
        <v>954744.44</v>
      </c>
      <c r="O86" s="80">
        <v>0</v>
      </c>
      <c r="P86" s="80">
        <v>47681.8</v>
      </c>
      <c r="Q86" s="80">
        <v>2374.83</v>
      </c>
      <c r="R86" s="80">
        <v>2374.83</v>
      </c>
      <c r="S86" s="80">
        <v>2374.83</v>
      </c>
      <c r="T86" s="80">
        <v>2374.83</v>
      </c>
      <c r="U86" s="80">
        <v>2374.83</v>
      </c>
      <c r="V86" s="80">
        <v>2374.83</v>
      </c>
      <c r="W86" s="80">
        <v>0</v>
      </c>
      <c r="X86" s="80">
        <v>0</v>
      </c>
      <c r="Y86" s="80">
        <v>18426.259999999998</v>
      </c>
      <c r="Z86" s="80">
        <v>12284.18</v>
      </c>
      <c r="AA86" s="80">
        <v>0</v>
      </c>
      <c r="AB86" s="80">
        <v>0</v>
      </c>
      <c r="AC86" s="80">
        <v>0</v>
      </c>
      <c r="AD86" s="80">
        <v>0</v>
      </c>
      <c r="AE86" s="80">
        <v>0</v>
      </c>
      <c r="AF86" s="80">
        <v>0</v>
      </c>
      <c r="AG86" s="80">
        <v>2374.83</v>
      </c>
      <c r="AH86" s="80">
        <v>0</v>
      </c>
      <c r="AI86" s="80">
        <v>0</v>
      </c>
      <c r="AJ86" s="80">
        <v>2374.83</v>
      </c>
      <c r="AK86" s="80"/>
      <c r="AL86" s="80"/>
    </row>
    <row r="87" spans="1:38" ht="16.350000000000001" customHeight="1">
      <c r="A87" s="79" t="s">
        <v>437</v>
      </c>
      <c r="B87" s="80">
        <v>0</v>
      </c>
      <c r="C87" s="80">
        <v>193932.83</v>
      </c>
      <c r="D87" s="80">
        <v>0</v>
      </c>
      <c r="E87" s="80">
        <v>0</v>
      </c>
      <c r="F87" s="80">
        <v>169811.39</v>
      </c>
      <c r="G87" s="80">
        <v>27030.31</v>
      </c>
      <c r="H87" s="80">
        <v>15506.78</v>
      </c>
      <c r="I87" s="80">
        <v>52933.3</v>
      </c>
      <c r="J87" s="80">
        <v>3220.99</v>
      </c>
      <c r="K87" s="80">
        <v>3080.59</v>
      </c>
      <c r="L87" s="80">
        <v>0</v>
      </c>
      <c r="M87" s="80">
        <v>38789.279999999999</v>
      </c>
      <c r="N87" s="80">
        <v>435980.48</v>
      </c>
      <c r="O87" s="80">
        <v>0</v>
      </c>
      <c r="P87" s="80">
        <v>138887.51</v>
      </c>
      <c r="Q87" s="80">
        <v>3908.52</v>
      </c>
      <c r="R87" s="80">
        <v>8025.79</v>
      </c>
      <c r="S87" s="80">
        <v>4650.25</v>
      </c>
      <c r="T87" s="80">
        <v>7370.98</v>
      </c>
      <c r="U87" s="80">
        <v>1190.82</v>
      </c>
      <c r="V87" s="80">
        <v>5777.52</v>
      </c>
      <c r="W87" s="80">
        <v>0</v>
      </c>
      <c r="X87" s="80">
        <v>4118.96</v>
      </c>
      <c r="Y87" s="80">
        <v>4715.91</v>
      </c>
      <c r="Z87" s="80">
        <v>6016</v>
      </c>
      <c r="AA87" s="80">
        <v>2804.79</v>
      </c>
      <c r="AB87" s="80">
        <v>1292.1099999999999</v>
      </c>
      <c r="AC87" s="80">
        <v>6779.18</v>
      </c>
      <c r="AD87" s="80">
        <v>1303.3599999999999</v>
      </c>
      <c r="AE87" s="80">
        <v>0</v>
      </c>
      <c r="AF87" s="80">
        <v>0</v>
      </c>
      <c r="AG87" s="80">
        <v>7219.42</v>
      </c>
      <c r="AH87" s="80">
        <v>3418.22</v>
      </c>
      <c r="AI87" s="80">
        <v>539.72</v>
      </c>
      <c r="AJ87" s="80">
        <v>4329.42</v>
      </c>
      <c r="AK87" s="80"/>
      <c r="AL87" s="80"/>
    </row>
    <row r="88" spans="1:38" ht="16.350000000000001" customHeight="1">
      <c r="A88" s="79" t="s">
        <v>438</v>
      </c>
      <c r="B88" s="80">
        <v>0</v>
      </c>
      <c r="C88" s="80">
        <v>329253.88</v>
      </c>
      <c r="D88" s="80">
        <v>0</v>
      </c>
      <c r="E88" s="80">
        <v>0</v>
      </c>
      <c r="F88" s="80">
        <v>0</v>
      </c>
      <c r="G88" s="80">
        <v>0</v>
      </c>
      <c r="H88" s="80">
        <v>0</v>
      </c>
      <c r="I88" s="80">
        <v>0</v>
      </c>
      <c r="J88" s="80">
        <v>0</v>
      </c>
      <c r="K88" s="80">
        <v>0</v>
      </c>
      <c r="L88" s="80">
        <v>0</v>
      </c>
      <c r="M88" s="80">
        <v>0</v>
      </c>
      <c r="N88" s="80">
        <v>12884.12</v>
      </c>
      <c r="O88" s="80">
        <v>0</v>
      </c>
      <c r="P88" s="80">
        <v>0</v>
      </c>
      <c r="Q88" s="80">
        <v>0</v>
      </c>
      <c r="R88" s="80">
        <v>0</v>
      </c>
      <c r="S88" s="80">
        <v>0</v>
      </c>
      <c r="T88" s="80">
        <v>0</v>
      </c>
      <c r="U88" s="80">
        <v>0</v>
      </c>
      <c r="V88" s="80">
        <v>0</v>
      </c>
      <c r="W88" s="80">
        <v>0</v>
      </c>
      <c r="X88" s="80">
        <v>0</v>
      </c>
      <c r="Y88" s="80">
        <v>0</v>
      </c>
      <c r="Z88" s="80">
        <v>0</v>
      </c>
      <c r="AA88" s="80">
        <v>0</v>
      </c>
      <c r="AB88" s="80">
        <v>0</v>
      </c>
      <c r="AC88" s="80">
        <v>0</v>
      </c>
      <c r="AD88" s="80">
        <v>0</v>
      </c>
      <c r="AE88" s="80">
        <v>0</v>
      </c>
      <c r="AF88" s="80">
        <v>0</v>
      </c>
      <c r="AG88" s="80">
        <v>0</v>
      </c>
      <c r="AH88" s="80">
        <v>0</v>
      </c>
      <c r="AI88" s="80">
        <v>0</v>
      </c>
      <c r="AJ88" s="80">
        <v>0</v>
      </c>
      <c r="AK88" s="80"/>
      <c r="AL88" s="80"/>
    </row>
    <row r="89" spans="1:38" ht="16.350000000000001" customHeight="1">
      <c r="A89" s="79" t="s">
        <v>439</v>
      </c>
      <c r="B89" s="80">
        <v>0</v>
      </c>
      <c r="C89" s="80">
        <v>206590.75</v>
      </c>
      <c r="D89" s="80">
        <v>0</v>
      </c>
      <c r="E89" s="80">
        <v>0</v>
      </c>
      <c r="F89" s="80">
        <v>22301.360000000001</v>
      </c>
      <c r="G89" s="80">
        <v>0</v>
      </c>
      <c r="H89" s="80">
        <v>6634.92</v>
      </c>
      <c r="I89" s="80">
        <v>9929.3799999999992</v>
      </c>
      <c r="J89" s="80">
        <v>17672.28</v>
      </c>
      <c r="K89" s="80">
        <v>0</v>
      </c>
      <c r="L89" s="80">
        <v>0</v>
      </c>
      <c r="M89" s="80">
        <v>13690</v>
      </c>
      <c r="N89" s="80">
        <v>727820.28</v>
      </c>
      <c r="O89" s="80">
        <v>0</v>
      </c>
      <c r="P89" s="80">
        <v>3317.46</v>
      </c>
      <c r="Q89" s="80">
        <v>3317.46</v>
      </c>
      <c r="R89" s="80">
        <v>3317.46</v>
      </c>
      <c r="S89" s="80">
        <v>2372.16</v>
      </c>
      <c r="T89" s="80">
        <v>3317.46</v>
      </c>
      <c r="U89" s="80">
        <v>3341.9</v>
      </c>
      <c r="V89" s="80">
        <v>3317.46</v>
      </c>
      <c r="W89" s="80">
        <v>0</v>
      </c>
      <c r="X89" s="80">
        <v>0</v>
      </c>
      <c r="Y89" s="80">
        <v>0</v>
      </c>
      <c r="Z89" s="80">
        <v>0</v>
      </c>
      <c r="AA89" s="80">
        <v>0</v>
      </c>
      <c r="AB89" s="80">
        <v>0</v>
      </c>
      <c r="AC89" s="80">
        <v>0</v>
      </c>
      <c r="AD89" s="80">
        <v>0</v>
      </c>
      <c r="AE89" s="80">
        <v>0</v>
      </c>
      <c r="AF89" s="80">
        <v>0</v>
      </c>
      <c r="AG89" s="80">
        <v>3317.46</v>
      </c>
      <c r="AH89" s="80">
        <v>0</v>
      </c>
      <c r="AI89" s="80">
        <v>0</v>
      </c>
      <c r="AJ89" s="80">
        <v>3317.46</v>
      </c>
      <c r="AK89" s="80"/>
      <c r="AL89" s="80"/>
    </row>
    <row r="90" spans="1:38" ht="16.350000000000001" customHeight="1">
      <c r="A90" s="79" t="s">
        <v>440</v>
      </c>
      <c r="B90" s="80">
        <v>0</v>
      </c>
      <c r="C90" s="80">
        <v>103800</v>
      </c>
      <c r="D90" s="80">
        <v>0</v>
      </c>
      <c r="E90" s="80">
        <v>0</v>
      </c>
      <c r="F90" s="80">
        <v>0</v>
      </c>
      <c r="G90" s="80">
        <v>0</v>
      </c>
      <c r="H90" s="80">
        <v>0</v>
      </c>
      <c r="I90" s="80">
        <v>0</v>
      </c>
      <c r="J90" s="80">
        <v>0</v>
      </c>
      <c r="K90" s="80">
        <v>0</v>
      </c>
      <c r="L90" s="80">
        <v>0</v>
      </c>
      <c r="M90" s="80">
        <v>0</v>
      </c>
      <c r="N90" s="80">
        <v>0</v>
      </c>
      <c r="O90" s="80">
        <v>0</v>
      </c>
      <c r="P90" s="80">
        <v>0</v>
      </c>
      <c r="Q90" s="80">
        <v>0</v>
      </c>
      <c r="R90" s="80">
        <v>0</v>
      </c>
      <c r="S90" s="80">
        <v>0</v>
      </c>
      <c r="T90" s="80">
        <v>0</v>
      </c>
      <c r="U90" s="80">
        <v>0</v>
      </c>
      <c r="V90" s="80">
        <v>0</v>
      </c>
      <c r="W90" s="80">
        <v>0</v>
      </c>
      <c r="X90" s="80">
        <v>0</v>
      </c>
      <c r="Y90" s="80">
        <v>0</v>
      </c>
      <c r="Z90" s="80">
        <v>0</v>
      </c>
      <c r="AA90" s="80">
        <v>0</v>
      </c>
      <c r="AB90" s="80">
        <v>0</v>
      </c>
      <c r="AC90" s="80">
        <v>0</v>
      </c>
      <c r="AD90" s="80">
        <v>0</v>
      </c>
      <c r="AE90" s="80">
        <v>0</v>
      </c>
      <c r="AF90" s="80">
        <v>0</v>
      </c>
      <c r="AG90" s="80">
        <v>0</v>
      </c>
      <c r="AH90" s="80">
        <v>0</v>
      </c>
      <c r="AI90" s="80">
        <v>0</v>
      </c>
      <c r="AJ90" s="80">
        <v>0</v>
      </c>
      <c r="AK90" s="80"/>
      <c r="AL90" s="80"/>
    </row>
    <row r="91" spans="1:38" ht="16.350000000000001" customHeight="1">
      <c r="A91" s="79" t="s">
        <v>441</v>
      </c>
      <c r="B91" s="80">
        <v>0</v>
      </c>
      <c r="C91" s="80">
        <v>60430.02</v>
      </c>
      <c r="D91" s="80">
        <v>0</v>
      </c>
      <c r="E91" s="80">
        <v>0</v>
      </c>
      <c r="F91" s="80">
        <v>50</v>
      </c>
      <c r="G91" s="80">
        <v>1520</v>
      </c>
      <c r="H91" s="80">
        <v>0</v>
      </c>
      <c r="I91" s="80">
        <v>840</v>
      </c>
      <c r="J91" s="80">
        <v>0</v>
      </c>
      <c r="K91" s="80">
        <v>0</v>
      </c>
      <c r="L91" s="80">
        <v>0</v>
      </c>
      <c r="M91" s="80">
        <v>0</v>
      </c>
      <c r="N91" s="80">
        <v>91770.14</v>
      </c>
      <c r="O91" s="80">
        <v>0</v>
      </c>
      <c r="P91" s="80">
        <v>0</v>
      </c>
      <c r="Q91" s="80">
        <v>0</v>
      </c>
      <c r="R91" s="80">
        <v>0</v>
      </c>
      <c r="S91" s="80">
        <v>0</v>
      </c>
      <c r="T91" s="80">
        <v>50</v>
      </c>
      <c r="U91" s="80">
        <v>0</v>
      </c>
      <c r="V91" s="80">
        <v>0</v>
      </c>
      <c r="W91" s="80">
        <v>0</v>
      </c>
      <c r="X91" s="80">
        <v>0</v>
      </c>
      <c r="Y91" s="80">
        <v>0</v>
      </c>
      <c r="Z91" s="80">
        <v>0</v>
      </c>
      <c r="AA91" s="80">
        <v>1040</v>
      </c>
      <c r="AB91" s="80">
        <v>480</v>
      </c>
      <c r="AC91" s="80">
        <v>0</v>
      </c>
      <c r="AD91" s="80">
        <v>0</v>
      </c>
      <c r="AE91" s="80">
        <v>0</v>
      </c>
      <c r="AF91" s="80">
        <v>0</v>
      </c>
      <c r="AG91" s="80">
        <v>0</v>
      </c>
      <c r="AH91" s="80">
        <v>0</v>
      </c>
      <c r="AI91" s="80">
        <v>0</v>
      </c>
      <c r="AJ91" s="80">
        <v>0</v>
      </c>
      <c r="AK91" s="80"/>
      <c r="AL91" s="80"/>
    </row>
    <row r="92" spans="1:38" ht="16.350000000000001" customHeight="1">
      <c r="A92" s="79" t="s">
        <v>442</v>
      </c>
      <c r="B92" s="80">
        <v>0</v>
      </c>
      <c r="C92" s="80">
        <v>100000</v>
      </c>
      <c r="D92" s="80">
        <v>0</v>
      </c>
      <c r="E92" s="80">
        <v>0</v>
      </c>
      <c r="F92" s="80">
        <v>58000</v>
      </c>
      <c r="G92" s="80">
        <v>0</v>
      </c>
      <c r="H92" s="80">
        <v>0</v>
      </c>
      <c r="I92" s="80">
        <v>0</v>
      </c>
      <c r="J92" s="80">
        <v>20000</v>
      </c>
      <c r="K92" s="80">
        <v>0</v>
      </c>
      <c r="L92" s="80">
        <v>0</v>
      </c>
      <c r="M92" s="80">
        <v>0</v>
      </c>
      <c r="N92" s="80">
        <v>415000</v>
      </c>
      <c r="O92" s="80">
        <v>0</v>
      </c>
      <c r="P92" s="80">
        <v>8000</v>
      </c>
      <c r="Q92" s="80">
        <v>0</v>
      </c>
      <c r="R92" s="80">
        <v>50000</v>
      </c>
      <c r="S92" s="80">
        <v>0</v>
      </c>
      <c r="T92" s="80">
        <v>0</v>
      </c>
      <c r="U92" s="80">
        <v>0</v>
      </c>
      <c r="V92" s="80">
        <v>0</v>
      </c>
      <c r="W92" s="80">
        <v>0</v>
      </c>
      <c r="X92" s="80">
        <v>0</v>
      </c>
      <c r="Y92" s="80">
        <v>0</v>
      </c>
      <c r="Z92" s="80">
        <v>0</v>
      </c>
      <c r="AA92" s="80">
        <v>0</v>
      </c>
      <c r="AB92" s="80">
        <v>0</v>
      </c>
      <c r="AC92" s="80">
        <v>0</v>
      </c>
      <c r="AD92" s="80">
        <v>0</v>
      </c>
      <c r="AE92" s="80">
        <v>0</v>
      </c>
      <c r="AF92" s="80">
        <v>0</v>
      </c>
      <c r="AG92" s="80">
        <v>0</v>
      </c>
      <c r="AH92" s="80">
        <v>0</v>
      </c>
      <c r="AI92" s="80">
        <v>0</v>
      </c>
      <c r="AJ92" s="80">
        <v>0</v>
      </c>
      <c r="AK92" s="80"/>
      <c r="AL92" s="80"/>
    </row>
    <row r="93" spans="1:38" ht="16.350000000000001" customHeight="1">
      <c r="A93" s="79" t="s">
        <v>443</v>
      </c>
      <c r="B93" s="80">
        <v>0</v>
      </c>
      <c r="C93" s="80">
        <v>366037.73</v>
      </c>
      <c r="D93" s="80">
        <v>0</v>
      </c>
      <c r="E93" s="80">
        <v>0</v>
      </c>
      <c r="F93" s="80">
        <v>701822.68</v>
      </c>
      <c r="G93" s="80">
        <v>28301.88</v>
      </c>
      <c r="H93" s="80">
        <v>0</v>
      </c>
      <c r="I93" s="80">
        <v>0</v>
      </c>
      <c r="J93" s="80">
        <v>0</v>
      </c>
      <c r="K93" s="80">
        <v>0</v>
      </c>
      <c r="L93" s="80">
        <v>0</v>
      </c>
      <c r="M93" s="80">
        <v>0</v>
      </c>
      <c r="N93" s="80">
        <v>208498.45</v>
      </c>
      <c r="O93" s="80">
        <v>0</v>
      </c>
      <c r="P93" s="80">
        <v>0</v>
      </c>
      <c r="Q93" s="80">
        <v>0</v>
      </c>
      <c r="R93" s="80">
        <v>701822.68</v>
      </c>
      <c r="S93" s="80">
        <v>0</v>
      </c>
      <c r="T93" s="80">
        <v>0</v>
      </c>
      <c r="U93" s="80">
        <v>0</v>
      </c>
      <c r="V93" s="80">
        <v>0</v>
      </c>
      <c r="W93" s="80">
        <v>0</v>
      </c>
      <c r="X93" s="80">
        <v>0</v>
      </c>
      <c r="Y93" s="80">
        <v>28301.88</v>
      </c>
      <c r="Z93" s="80">
        <v>0</v>
      </c>
      <c r="AA93" s="80">
        <v>0</v>
      </c>
      <c r="AB93" s="80">
        <v>0</v>
      </c>
      <c r="AC93" s="80">
        <v>0</v>
      </c>
      <c r="AD93" s="80">
        <v>0</v>
      </c>
      <c r="AE93" s="80">
        <v>0</v>
      </c>
      <c r="AF93" s="80">
        <v>0</v>
      </c>
      <c r="AG93" s="80">
        <v>0</v>
      </c>
      <c r="AH93" s="80">
        <v>0</v>
      </c>
      <c r="AI93" s="80">
        <v>0</v>
      </c>
      <c r="AJ93" s="80">
        <v>0</v>
      </c>
      <c r="AK93" s="80"/>
      <c r="AL93" s="80"/>
    </row>
    <row r="94" spans="1:38" ht="16.350000000000001" customHeight="1">
      <c r="A94" s="79" t="s">
        <v>444</v>
      </c>
      <c r="B94" s="80">
        <v>0</v>
      </c>
      <c r="C94" s="80">
        <v>0</v>
      </c>
      <c r="D94" s="80">
        <v>0</v>
      </c>
      <c r="E94" s="80">
        <v>0</v>
      </c>
      <c r="F94" s="80">
        <v>0</v>
      </c>
      <c r="G94" s="80">
        <v>0</v>
      </c>
      <c r="H94" s="80">
        <v>0</v>
      </c>
      <c r="I94" s="80">
        <v>0</v>
      </c>
      <c r="J94" s="80">
        <v>0</v>
      </c>
      <c r="K94" s="80">
        <v>0</v>
      </c>
      <c r="L94" s="80">
        <v>0</v>
      </c>
      <c r="M94" s="80">
        <v>0</v>
      </c>
      <c r="N94" s="80">
        <v>0</v>
      </c>
      <c r="O94" s="80">
        <v>0</v>
      </c>
      <c r="P94" s="80">
        <v>0</v>
      </c>
      <c r="Q94" s="80">
        <v>0</v>
      </c>
      <c r="R94" s="80">
        <v>0</v>
      </c>
      <c r="S94" s="80">
        <v>0</v>
      </c>
      <c r="T94" s="80">
        <v>0</v>
      </c>
      <c r="U94" s="80">
        <v>0</v>
      </c>
      <c r="V94" s="80">
        <v>0</v>
      </c>
      <c r="W94" s="80">
        <v>0</v>
      </c>
      <c r="X94" s="80">
        <v>0</v>
      </c>
      <c r="Y94" s="80">
        <v>0</v>
      </c>
      <c r="Z94" s="80">
        <v>0</v>
      </c>
      <c r="AA94" s="80">
        <v>0</v>
      </c>
      <c r="AB94" s="80">
        <v>0</v>
      </c>
      <c r="AC94" s="80">
        <v>0</v>
      </c>
      <c r="AD94" s="80">
        <v>0</v>
      </c>
      <c r="AE94" s="80">
        <v>0</v>
      </c>
      <c r="AF94" s="80">
        <v>0</v>
      </c>
      <c r="AG94" s="80">
        <v>0</v>
      </c>
      <c r="AH94" s="80">
        <v>0</v>
      </c>
      <c r="AI94" s="80">
        <v>0</v>
      </c>
      <c r="AJ94" s="80">
        <v>0</v>
      </c>
      <c r="AK94" s="80"/>
      <c r="AL94" s="80"/>
    </row>
    <row r="95" spans="1:38" ht="16.350000000000001" customHeight="1">
      <c r="A95" s="79" t="s">
        <v>445</v>
      </c>
      <c r="B95" s="80">
        <v>0</v>
      </c>
      <c r="C95" s="80">
        <v>102001.14</v>
      </c>
      <c r="D95" s="80">
        <v>0</v>
      </c>
      <c r="E95" s="80">
        <v>0</v>
      </c>
      <c r="F95" s="80">
        <v>159952.79999999999</v>
      </c>
      <c r="G95" s="80">
        <v>0</v>
      </c>
      <c r="H95" s="80">
        <v>77329.59</v>
      </c>
      <c r="I95" s="80">
        <v>199178.49</v>
      </c>
      <c r="J95" s="80">
        <v>0</v>
      </c>
      <c r="K95" s="80">
        <v>21712.880000000001</v>
      </c>
      <c r="L95" s="80">
        <v>0</v>
      </c>
      <c r="M95" s="80">
        <v>0</v>
      </c>
      <c r="N95" s="80">
        <v>1688540.51</v>
      </c>
      <c r="O95" s="80">
        <v>0</v>
      </c>
      <c r="P95" s="80">
        <v>3814.13</v>
      </c>
      <c r="Q95" s="80">
        <v>17046.66</v>
      </c>
      <c r="R95" s="80">
        <v>20006.66</v>
      </c>
      <c r="S95" s="80">
        <v>11783.77</v>
      </c>
      <c r="T95" s="80">
        <v>95517.81</v>
      </c>
      <c r="U95" s="80">
        <v>0</v>
      </c>
      <c r="V95" s="80">
        <v>11783.77</v>
      </c>
      <c r="W95" s="80">
        <v>0</v>
      </c>
      <c r="X95" s="80">
        <v>0</v>
      </c>
      <c r="Y95" s="80">
        <v>0</v>
      </c>
      <c r="Z95" s="80">
        <v>0</v>
      </c>
      <c r="AA95" s="80">
        <v>0</v>
      </c>
      <c r="AB95" s="80">
        <v>0</v>
      </c>
      <c r="AC95" s="80">
        <v>0</v>
      </c>
      <c r="AD95" s="80">
        <v>0</v>
      </c>
      <c r="AE95" s="80">
        <v>0</v>
      </c>
      <c r="AF95" s="80">
        <v>0</v>
      </c>
      <c r="AG95" s="80">
        <v>53762.05</v>
      </c>
      <c r="AH95" s="80">
        <v>0</v>
      </c>
      <c r="AI95" s="80">
        <v>11783.77</v>
      </c>
      <c r="AJ95" s="80">
        <v>11783.77</v>
      </c>
      <c r="AK95" s="80"/>
      <c r="AL95" s="80"/>
    </row>
    <row r="96" spans="1:38" ht="16.350000000000001" customHeight="1">
      <c r="A96" s="79" t="s">
        <v>446</v>
      </c>
      <c r="B96" s="80">
        <v>0</v>
      </c>
      <c r="C96" s="80">
        <v>345751.82</v>
      </c>
      <c r="D96" s="80">
        <v>0</v>
      </c>
      <c r="E96" s="80">
        <v>0</v>
      </c>
      <c r="F96" s="80">
        <v>79388.350000000006</v>
      </c>
      <c r="G96" s="80">
        <v>2000</v>
      </c>
      <c r="H96" s="80">
        <v>16706.61</v>
      </c>
      <c r="I96" s="80">
        <v>1006855.31</v>
      </c>
      <c r="J96" s="80">
        <v>1600</v>
      </c>
      <c r="K96" s="80">
        <v>0</v>
      </c>
      <c r="L96" s="80">
        <v>0</v>
      </c>
      <c r="M96" s="80">
        <v>0</v>
      </c>
      <c r="N96" s="80">
        <v>127474.09</v>
      </c>
      <c r="O96" s="80">
        <v>0</v>
      </c>
      <c r="P96" s="80">
        <v>0</v>
      </c>
      <c r="Q96" s="80">
        <v>23912.47</v>
      </c>
      <c r="R96" s="80">
        <v>23912.47</v>
      </c>
      <c r="S96" s="80">
        <v>3702.83</v>
      </c>
      <c r="T96" s="80">
        <v>2948.11</v>
      </c>
      <c r="U96" s="80">
        <v>3948.11</v>
      </c>
      <c r="V96" s="80">
        <v>20964.36</v>
      </c>
      <c r="W96" s="80">
        <v>0</v>
      </c>
      <c r="X96" s="80">
        <v>2000</v>
      </c>
      <c r="Y96" s="80">
        <v>0</v>
      </c>
      <c r="Z96" s="80">
        <v>0</v>
      </c>
      <c r="AA96" s="80">
        <v>0</v>
      </c>
      <c r="AB96" s="80">
        <v>0</v>
      </c>
      <c r="AC96" s="80">
        <v>0</v>
      </c>
      <c r="AD96" s="80">
        <v>0</v>
      </c>
      <c r="AE96" s="80">
        <v>0</v>
      </c>
      <c r="AF96" s="80">
        <v>0</v>
      </c>
      <c r="AG96" s="80">
        <v>5568.87</v>
      </c>
      <c r="AH96" s="80">
        <v>0</v>
      </c>
      <c r="AI96" s="80">
        <v>5568.87</v>
      </c>
      <c r="AJ96" s="80">
        <v>5568.87</v>
      </c>
      <c r="AK96" s="80"/>
      <c r="AL96" s="80"/>
    </row>
    <row r="97" spans="1:38" ht="16.350000000000001" customHeight="1">
      <c r="A97" s="79" t="s">
        <v>447</v>
      </c>
      <c r="B97" s="80">
        <v>0</v>
      </c>
      <c r="C97" s="80">
        <v>1374514.39</v>
      </c>
      <c r="D97" s="80">
        <v>0</v>
      </c>
      <c r="E97" s="80">
        <v>0</v>
      </c>
      <c r="F97" s="80">
        <v>8497518.1600000001</v>
      </c>
      <c r="G97" s="80">
        <v>1012595.25</v>
      </c>
      <c r="H97" s="80">
        <v>46276.14</v>
      </c>
      <c r="I97" s="80">
        <v>29254.1</v>
      </c>
      <c r="J97" s="80">
        <v>36198.22</v>
      </c>
      <c r="K97" s="80">
        <v>0</v>
      </c>
      <c r="L97" s="80">
        <v>0</v>
      </c>
      <c r="M97" s="80">
        <v>120040</v>
      </c>
      <c r="N97" s="80">
        <v>10690371.34</v>
      </c>
      <c r="O97" s="80">
        <v>0</v>
      </c>
      <c r="P97" s="80">
        <v>8358689.7400000002</v>
      </c>
      <c r="Q97" s="80">
        <v>23138.07</v>
      </c>
      <c r="R97" s="80">
        <v>23138.07</v>
      </c>
      <c r="S97" s="80">
        <v>23138.07</v>
      </c>
      <c r="T97" s="80">
        <v>23138.07</v>
      </c>
      <c r="U97" s="80">
        <v>23138.07</v>
      </c>
      <c r="V97" s="80">
        <v>23138.07</v>
      </c>
      <c r="W97" s="80">
        <v>0</v>
      </c>
      <c r="X97" s="80">
        <v>574915.57999999996</v>
      </c>
      <c r="Y97" s="80">
        <v>262607.78999999998</v>
      </c>
      <c r="Z97" s="80">
        <v>175071.88</v>
      </c>
      <c r="AA97" s="80">
        <v>0</v>
      </c>
      <c r="AB97" s="80">
        <v>0</v>
      </c>
      <c r="AC97" s="80">
        <v>0</v>
      </c>
      <c r="AD97" s="80">
        <v>0</v>
      </c>
      <c r="AE97" s="80">
        <v>0</v>
      </c>
      <c r="AF97" s="80">
        <v>0</v>
      </c>
      <c r="AG97" s="80">
        <v>23138.07</v>
      </c>
      <c r="AH97" s="80">
        <v>0</v>
      </c>
      <c r="AI97" s="80">
        <v>0</v>
      </c>
      <c r="AJ97" s="80">
        <v>23138.07</v>
      </c>
      <c r="AK97" s="80"/>
      <c r="AL97" s="80"/>
    </row>
    <row r="98" spans="1:38" ht="16.350000000000001" customHeight="1">
      <c r="A98" s="79" t="s">
        <v>448</v>
      </c>
      <c r="B98" s="80">
        <v>0</v>
      </c>
      <c r="C98" s="80">
        <v>5201139.25</v>
      </c>
      <c r="D98" s="80">
        <v>0</v>
      </c>
      <c r="E98" s="80">
        <v>0</v>
      </c>
      <c r="F98" s="80">
        <v>283162.15000000002</v>
      </c>
      <c r="G98" s="80">
        <v>0</v>
      </c>
      <c r="H98" s="80">
        <v>6002.52</v>
      </c>
      <c r="I98" s="80">
        <v>193029.39</v>
      </c>
      <c r="J98" s="80">
        <v>127789.4</v>
      </c>
      <c r="K98" s="80">
        <v>13006.26</v>
      </c>
      <c r="L98" s="80">
        <v>0</v>
      </c>
      <c r="M98" s="80">
        <v>0</v>
      </c>
      <c r="N98" s="80">
        <v>1359717.49</v>
      </c>
      <c r="O98" s="80">
        <v>0</v>
      </c>
      <c r="P98" s="80">
        <v>203008.44</v>
      </c>
      <c r="Q98" s="80">
        <v>17594.88</v>
      </c>
      <c r="R98" s="80">
        <v>8981.67</v>
      </c>
      <c r="S98" s="80">
        <v>25569.5</v>
      </c>
      <c r="T98" s="80">
        <v>12172.09</v>
      </c>
      <c r="U98" s="80">
        <v>4009.21</v>
      </c>
      <c r="V98" s="80">
        <v>11826.36</v>
      </c>
      <c r="W98" s="80">
        <v>0</v>
      </c>
      <c r="X98" s="80">
        <v>0</v>
      </c>
      <c r="Y98" s="80">
        <v>0</v>
      </c>
      <c r="Z98" s="80">
        <v>0</v>
      </c>
      <c r="AA98" s="80">
        <v>0</v>
      </c>
      <c r="AB98" s="80">
        <v>0</v>
      </c>
      <c r="AC98" s="80">
        <v>0</v>
      </c>
      <c r="AD98" s="80">
        <v>0</v>
      </c>
      <c r="AE98" s="80">
        <v>0</v>
      </c>
      <c r="AF98" s="80">
        <v>0</v>
      </c>
      <c r="AG98" s="80">
        <v>3604.27</v>
      </c>
      <c r="AH98" s="80">
        <v>0</v>
      </c>
      <c r="AI98" s="80">
        <v>0</v>
      </c>
      <c r="AJ98" s="80">
        <v>2398.25</v>
      </c>
      <c r="AK98" s="80"/>
      <c r="AL98" s="80"/>
    </row>
    <row r="99" spans="1:38" ht="16.350000000000001" customHeight="1">
      <c r="A99" s="79" t="s">
        <v>449</v>
      </c>
      <c r="B99" s="80">
        <v>0</v>
      </c>
      <c r="C99" s="80">
        <v>4392073.49</v>
      </c>
      <c r="D99" s="80">
        <v>0</v>
      </c>
      <c r="E99" s="80">
        <v>0</v>
      </c>
      <c r="F99" s="80">
        <v>55809.55</v>
      </c>
      <c r="G99" s="80">
        <v>0</v>
      </c>
      <c r="H99" s="80">
        <v>0</v>
      </c>
      <c r="I99" s="80">
        <v>223879.5</v>
      </c>
      <c r="J99" s="80">
        <v>0</v>
      </c>
      <c r="K99" s="80">
        <v>0</v>
      </c>
      <c r="L99" s="80">
        <v>0</v>
      </c>
      <c r="M99" s="80">
        <v>3144.7</v>
      </c>
      <c r="N99" s="80">
        <v>28333.56</v>
      </c>
      <c r="O99" s="80">
        <v>0</v>
      </c>
      <c r="P99" s="80">
        <v>0</v>
      </c>
      <c r="Q99" s="80">
        <v>55809.55</v>
      </c>
      <c r="R99" s="80">
        <v>0</v>
      </c>
      <c r="S99" s="80">
        <v>0</v>
      </c>
      <c r="T99" s="80">
        <v>0</v>
      </c>
      <c r="U99" s="80">
        <v>0</v>
      </c>
      <c r="V99" s="80">
        <v>0</v>
      </c>
      <c r="W99" s="80">
        <v>0</v>
      </c>
      <c r="X99" s="80">
        <v>0</v>
      </c>
      <c r="Y99" s="80">
        <v>0</v>
      </c>
      <c r="Z99" s="80">
        <v>0</v>
      </c>
      <c r="AA99" s="80">
        <v>0</v>
      </c>
      <c r="AB99" s="80">
        <v>0</v>
      </c>
      <c r="AC99" s="80">
        <v>0</v>
      </c>
      <c r="AD99" s="80">
        <v>0</v>
      </c>
      <c r="AE99" s="80">
        <v>0</v>
      </c>
      <c r="AF99" s="80">
        <v>0</v>
      </c>
      <c r="AG99" s="80">
        <v>0</v>
      </c>
      <c r="AH99" s="80">
        <v>0</v>
      </c>
      <c r="AI99" s="80">
        <v>0</v>
      </c>
      <c r="AJ99" s="80">
        <v>0</v>
      </c>
      <c r="AK99" s="80"/>
      <c r="AL99" s="80"/>
    </row>
    <row r="100" spans="1:38" ht="16.350000000000001" customHeight="1">
      <c r="A100" s="79" t="s">
        <v>450</v>
      </c>
      <c r="B100" s="80">
        <v>0</v>
      </c>
      <c r="C100" s="80">
        <v>952063.87</v>
      </c>
      <c r="D100" s="80">
        <v>0</v>
      </c>
      <c r="E100" s="80">
        <v>0</v>
      </c>
      <c r="F100" s="80">
        <v>106549.24</v>
      </c>
      <c r="G100" s="80">
        <v>7841</v>
      </c>
      <c r="H100" s="80">
        <v>35115.08</v>
      </c>
      <c r="I100" s="80">
        <v>16672.7</v>
      </c>
      <c r="J100" s="80">
        <v>764.4</v>
      </c>
      <c r="K100" s="80">
        <v>16446.2</v>
      </c>
      <c r="L100" s="80">
        <v>0</v>
      </c>
      <c r="M100" s="80">
        <v>0</v>
      </c>
      <c r="N100" s="80">
        <v>1883970.82</v>
      </c>
      <c r="O100" s="80">
        <v>0</v>
      </c>
      <c r="P100" s="80">
        <v>41467.03</v>
      </c>
      <c r="Q100" s="80">
        <v>10881.34</v>
      </c>
      <c r="R100" s="80">
        <v>12888.88</v>
      </c>
      <c r="S100" s="80">
        <v>10328</v>
      </c>
      <c r="T100" s="80">
        <v>10328</v>
      </c>
      <c r="U100" s="80">
        <v>10328</v>
      </c>
      <c r="V100" s="80">
        <v>10327.99</v>
      </c>
      <c r="W100" s="80">
        <v>0</v>
      </c>
      <c r="X100" s="80">
        <v>0</v>
      </c>
      <c r="Y100" s="80">
        <v>783.35</v>
      </c>
      <c r="Z100" s="80">
        <v>7057.65</v>
      </c>
      <c r="AA100" s="80">
        <v>0</v>
      </c>
      <c r="AB100" s="80">
        <v>0</v>
      </c>
      <c r="AC100" s="80">
        <v>0</v>
      </c>
      <c r="AD100" s="80">
        <v>0</v>
      </c>
      <c r="AE100" s="80">
        <v>0</v>
      </c>
      <c r="AF100" s="80">
        <v>0</v>
      </c>
      <c r="AG100" s="80">
        <v>16168.76</v>
      </c>
      <c r="AH100" s="80">
        <v>5139.25</v>
      </c>
      <c r="AI100" s="80">
        <v>0</v>
      </c>
      <c r="AJ100" s="80">
        <v>13807.07</v>
      </c>
      <c r="AK100" s="80"/>
      <c r="AL100" s="80"/>
    </row>
    <row r="101" spans="1:38" ht="16.350000000000001" customHeight="1">
      <c r="A101" s="79" t="s">
        <v>451</v>
      </c>
      <c r="B101" s="80">
        <v>0</v>
      </c>
      <c r="C101" s="80">
        <v>63679.25</v>
      </c>
      <c r="D101" s="80">
        <v>0</v>
      </c>
      <c r="E101" s="80">
        <v>0</v>
      </c>
      <c r="F101" s="80">
        <v>155339.79999999999</v>
      </c>
      <c r="G101" s="80">
        <v>0</v>
      </c>
      <c r="H101" s="80">
        <v>0</v>
      </c>
      <c r="I101" s="80">
        <v>17783.02</v>
      </c>
      <c r="J101" s="80">
        <v>32283.02</v>
      </c>
      <c r="K101" s="80">
        <v>0</v>
      </c>
      <c r="L101" s="80">
        <v>0</v>
      </c>
      <c r="M101" s="80">
        <v>0</v>
      </c>
      <c r="N101" s="80">
        <v>46650.94</v>
      </c>
      <c r="O101" s="80">
        <v>0</v>
      </c>
      <c r="P101" s="80">
        <v>0</v>
      </c>
      <c r="Q101" s="80">
        <v>0</v>
      </c>
      <c r="R101" s="80">
        <v>0</v>
      </c>
      <c r="S101" s="80">
        <v>0</v>
      </c>
      <c r="T101" s="80">
        <v>155339.79999999999</v>
      </c>
      <c r="U101" s="80">
        <v>0</v>
      </c>
      <c r="V101" s="80">
        <v>0</v>
      </c>
      <c r="W101" s="80">
        <v>0</v>
      </c>
      <c r="X101" s="80">
        <v>0</v>
      </c>
      <c r="Y101" s="80">
        <v>0</v>
      </c>
      <c r="Z101" s="80">
        <v>0</v>
      </c>
      <c r="AA101" s="80">
        <v>0</v>
      </c>
      <c r="AB101" s="80">
        <v>0</v>
      </c>
      <c r="AC101" s="80">
        <v>0</v>
      </c>
      <c r="AD101" s="80">
        <v>0</v>
      </c>
      <c r="AE101" s="80">
        <v>0</v>
      </c>
      <c r="AF101" s="80">
        <v>0</v>
      </c>
      <c r="AG101" s="80">
        <v>0</v>
      </c>
      <c r="AH101" s="80">
        <v>0</v>
      </c>
      <c r="AI101" s="80">
        <v>0</v>
      </c>
      <c r="AJ101" s="80">
        <v>0</v>
      </c>
      <c r="AK101" s="80"/>
      <c r="AL101" s="80"/>
    </row>
    <row r="102" spans="1:38" ht="16.350000000000001" customHeight="1">
      <c r="A102" s="79" t="s">
        <v>452</v>
      </c>
      <c r="B102" s="80">
        <v>0</v>
      </c>
      <c r="C102" s="80">
        <v>14180030.49</v>
      </c>
      <c r="D102" s="80">
        <v>0</v>
      </c>
      <c r="E102" s="80">
        <v>0</v>
      </c>
      <c r="F102" s="80">
        <v>10351636.26</v>
      </c>
      <c r="G102" s="80">
        <v>1109998.8799999999</v>
      </c>
      <c r="H102" s="80">
        <v>208321.3</v>
      </c>
      <c r="I102" s="80">
        <v>1777771.11</v>
      </c>
      <c r="J102" s="80">
        <v>251843.69</v>
      </c>
      <c r="K102" s="80">
        <v>54245.93</v>
      </c>
      <c r="L102" s="80">
        <v>0</v>
      </c>
      <c r="M102" s="80">
        <v>175663.98</v>
      </c>
      <c r="N102" s="80">
        <v>18671756.66</v>
      </c>
      <c r="O102" s="80">
        <v>0</v>
      </c>
      <c r="P102" s="80">
        <v>8804866.1099999994</v>
      </c>
      <c r="Q102" s="80">
        <v>157983.78</v>
      </c>
      <c r="R102" s="80">
        <v>854468.51</v>
      </c>
      <c r="S102" s="80">
        <v>83919.41</v>
      </c>
      <c r="T102" s="80">
        <v>312557.15000000002</v>
      </c>
      <c r="U102" s="80">
        <v>48330.94</v>
      </c>
      <c r="V102" s="80">
        <v>89510.36</v>
      </c>
      <c r="W102" s="80">
        <v>0</v>
      </c>
      <c r="X102" s="80">
        <v>581034.54</v>
      </c>
      <c r="Y102" s="80">
        <v>314835.19</v>
      </c>
      <c r="Z102" s="80">
        <v>200429.71</v>
      </c>
      <c r="AA102" s="80">
        <v>3844.79</v>
      </c>
      <c r="AB102" s="80">
        <v>1772.11</v>
      </c>
      <c r="AC102" s="80">
        <v>6779.18</v>
      </c>
      <c r="AD102" s="80">
        <v>1303.3599999999999</v>
      </c>
      <c r="AE102" s="80">
        <v>0</v>
      </c>
      <c r="AF102" s="80">
        <v>0</v>
      </c>
      <c r="AG102" s="80">
        <v>115153.73</v>
      </c>
      <c r="AH102" s="80">
        <v>8557.4699999999993</v>
      </c>
      <c r="AI102" s="80">
        <v>17892.36</v>
      </c>
      <c r="AJ102" s="80">
        <v>66717.740000000005</v>
      </c>
      <c r="AK102" s="80"/>
      <c r="AL102" s="80"/>
    </row>
    <row r="103" spans="1:38" ht="16.350000000000001" customHeight="1">
      <c r="A103" s="79" t="s">
        <v>453</v>
      </c>
      <c r="B103" s="80">
        <v>0</v>
      </c>
      <c r="C103" s="80">
        <v>77664584.609999999</v>
      </c>
      <c r="D103" s="80">
        <v>15212.99</v>
      </c>
      <c r="E103" s="80">
        <v>0</v>
      </c>
      <c r="F103" s="80">
        <v>19992820.960000001</v>
      </c>
      <c r="G103" s="80">
        <v>29228792.629999999</v>
      </c>
      <c r="H103" s="80">
        <v>1712282.15</v>
      </c>
      <c r="I103" s="80">
        <v>7171872.2699999996</v>
      </c>
      <c r="J103" s="80">
        <v>2265935.36</v>
      </c>
      <c r="K103" s="80">
        <v>1823715.69</v>
      </c>
      <c r="L103" s="80">
        <v>0</v>
      </c>
      <c r="M103" s="80">
        <v>4981658.33</v>
      </c>
      <c r="N103" s="80">
        <v>127699936.72</v>
      </c>
      <c r="O103" s="80">
        <v>0</v>
      </c>
      <c r="P103" s="80">
        <v>10145571.109999999</v>
      </c>
      <c r="Q103" s="80">
        <v>1586554.66</v>
      </c>
      <c r="R103" s="80">
        <v>2397552.44</v>
      </c>
      <c r="S103" s="80">
        <v>3130409.28</v>
      </c>
      <c r="T103" s="80">
        <v>1926480.72</v>
      </c>
      <c r="U103" s="80">
        <v>137931.28</v>
      </c>
      <c r="V103" s="80">
        <v>668321.47</v>
      </c>
      <c r="W103" s="80">
        <v>0</v>
      </c>
      <c r="X103" s="80">
        <v>4342496.53</v>
      </c>
      <c r="Y103" s="80">
        <v>10260961.34</v>
      </c>
      <c r="Z103" s="80">
        <v>5884751.7199999997</v>
      </c>
      <c r="AA103" s="80">
        <v>4518586.1399999997</v>
      </c>
      <c r="AB103" s="80">
        <v>1478612.25</v>
      </c>
      <c r="AC103" s="80">
        <v>1912404.04</v>
      </c>
      <c r="AD103" s="80">
        <v>830980.61</v>
      </c>
      <c r="AE103" s="80">
        <v>0</v>
      </c>
      <c r="AF103" s="80">
        <v>0</v>
      </c>
      <c r="AG103" s="80">
        <v>1236162.96</v>
      </c>
      <c r="AH103" s="80">
        <v>2269945.9300000002</v>
      </c>
      <c r="AI103" s="80">
        <v>-4164317.14</v>
      </c>
      <c r="AJ103" s="80">
        <v>2370490.4</v>
      </c>
      <c r="AK103" s="80"/>
      <c r="AL103" s="80"/>
    </row>
    <row r="104" spans="1:38" ht="16.350000000000001" customHeight="1">
      <c r="A104" s="79" t="s">
        <v>454</v>
      </c>
      <c r="B104" s="80">
        <v>0</v>
      </c>
      <c r="C104" s="80">
        <v>0</v>
      </c>
      <c r="D104" s="80">
        <v>0</v>
      </c>
      <c r="E104" s="80">
        <v>0</v>
      </c>
      <c r="F104" s="80">
        <v>0</v>
      </c>
      <c r="G104" s="80">
        <v>0</v>
      </c>
      <c r="H104" s="80">
        <v>0</v>
      </c>
      <c r="I104" s="80">
        <v>0</v>
      </c>
      <c r="J104" s="80">
        <v>0</v>
      </c>
      <c r="K104" s="80">
        <v>0</v>
      </c>
      <c r="L104" s="80">
        <v>0</v>
      </c>
      <c r="M104" s="80">
        <v>0</v>
      </c>
      <c r="N104" s="80">
        <v>0</v>
      </c>
      <c r="O104" s="80">
        <v>0</v>
      </c>
      <c r="P104" s="80">
        <v>0</v>
      </c>
      <c r="Q104" s="80">
        <v>0</v>
      </c>
      <c r="R104" s="80">
        <v>0</v>
      </c>
      <c r="S104" s="80">
        <v>0</v>
      </c>
      <c r="T104" s="80">
        <v>0</v>
      </c>
      <c r="U104" s="80">
        <v>0</v>
      </c>
      <c r="V104" s="80">
        <v>0</v>
      </c>
      <c r="W104" s="80">
        <v>0</v>
      </c>
      <c r="X104" s="80">
        <v>0</v>
      </c>
      <c r="Y104" s="80">
        <v>0</v>
      </c>
      <c r="Z104" s="80">
        <v>0</v>
      </c>
      <c r="AA104" s="80">
        <v>0</v>
      </c>
      <c r="AB104" s="80">
        <v>0</v>
      </c>
      <c r="AC104" s="80">
        <v>0</v>
      </c>
      <c r="AD104" s="80">
        <v>0</v>
      </c>
      <c r="AE104" s="80">
        <v>0</v>
      </c>
      <c r="AF104" s="80">
        <v>0</v>
      </c>
      <c r="AG104" s="80">
        <v>0</v>
      </c>
      <c r="AH104" s="80">
        <v>0</v>
      </c>
      <c r="AI104" s="80">
        <v>0</v>
      </c>
      <c r="AJ104" s="80">
        <v>0</v>
      </c>
      <c r="AK104" s="80"/>
      <c r="AL104" s="80"/>
    </row>
    <row r="105" spans="1:38" ht="16.350000000000001" customHeight="1">
      <c r="A105" s="79" t="s">
        <v>455</v>
      </c>
      <c r="B105" s="80">
        <v>0</v>
      </c>
      <c r="C105" s="80">
        <v>0</v>
      </c>
      <c r="D105" s="80">
        <v>0</v>
      </c>
      <c r="E105" s="80">
        <v>0</v>
      </c>
      <c r="F105" s="80">
        <v>0</v>
      </c>
      <c r="G105" s="80">
        <v>0</v>
      </c>
      <c r="H105" s="80">
        <v>0</v>
      </c>
      <c r="I105" s="80">
        <v>0</v>
      </c>
      <c r="J105" s="80">
        <v>0</v>
      </c>
      <c r="K105" s="80">
        <v>0</v>
      </c>
      <c r="L105" s="80">
        <v>0</v>
      </c>
      <c r="M105" s="80">
        <v>0</v>
      </c>
      <c r="N105" s="80">
        <v>0</v>
      </c>
      <c r="O105" s="80">
        <v>0</v>
      </c>
      <c r="P105" s="80">
        <v>0</v>
      </c>
      <c r="Q105" s="80">
        <v>0</v>
      </c>
      <c r="R105" s="80">
        <v>0</v>
      </c>
      <c r="S105" s="80">
        <v>0</v>
      </c>
      <c r="T105" s="80">
        <v>0</v>
      </c>
      <c r="U105" s="80">
        <v>0</v>
      </c>
      <c r="V105" s="80">
        <v>0</v>
      </c>
      <c r="W105" s="80">
        <v>0</v>
      </c>
      <c r="X105" s="80">
        <v>0</v>
      </c>
      <c r="Y105" s="80">
        <v>0</v>
      </c>
      <c r="Z105" s="80">
        <v>0</v>
      </c>
      <c r="AA105" s="80">
        <v>0</v>
      </c>
      <c r="AB105" s="80">
        <v>0</v>
      </c>
      <c r="AC105" s="80">
        <v>0</v>
      </c>
      <c r="AD105" s="80">
        <v>0</v>
      </c>
      <c r="AE105" s="80">
        <v>0</v>
      </c>
      <c r="AF105" s="80">
        <v>0</v>
      </c>
      <c r="AG105" s="80">
        <v>0</v>
      </c>
      <c r="AH105" s="80">
        <v>0</v>
      </c>
      <c r="AI105" s="80">
        <v>0</v>
      </c>
      <c r="AJ105" s="80">
        <v>0</v>
      </c>
      <c r="AK105" s="80"/>
      <c r="AL105" s="80"/>
    </row>
    <row r="106" spans="1:38" ht="16.350000000000001" customHeight="1">
      <c r="A106" s="79" t="s">
        <v>456</v>
      </c>
      <c r="B106" s="80">
        <v>0</v>
      </c>
      <c r="C106" s="80">
        <v>0</v>
      </c>
      <c r="D106" s="80">
        <v>0</v>
      </c>
      <c r="E106" s="80">
        <v>0</v>
      </c>
      <c r="F106" s="80">
        <v>0</v>
      </c>
      <c r="G106" s="80">
        <v>0</v>
      </c>
      <c r="H106" s="80">
        <v>0</v>
      </c>
      <c r="I106" s="80">
        <v>0</v>
      </c>
      <c r="J106" s="80">
        <v>0</v>
      </c>
      <c r="K106" s="80">
        <v>0</v>
      </c>
      <c r="L106" s="80">
        <v>0</v>
      </c>
      <c r="M106" s="80">
        <v>0</v>
      </c>
      <c r="N106" s="80">
        <v>0</v>
      </c>
      <c r="O106" s="80">
        <v>0</v>
      </c>
      <c r="P106" s="80">
        <v>0</v>
      </c>
      <c r="Q106" s="80">
        <v>0</v>
      </c>
      <c r="R106" s="80">
        <v>0</v>
      </c>
      <c r="S106" s="80">
        <v>0</v>
      </c>
      <c r="T106" s="80">
        <v>0</v>
      </c>
      <c r="U106" s="80">
        <v>0</v>
      </c>
      <c r="V106" s="80">
        <v>0</v>
      </c>
      <c r="W106" s="80">
        <v>0</v>
      </c>
      <c r="X106" s="80">
        <v>0</v>
      </c>
      <c r="Y106" s="80">
        <v>0</v>
      </c>
      <c r="Z106" s="80">
        <v>0</v>
      </c>
      <c r="AA106" s="80">
        <v>0</v>
      </c>
      <c r="AB106" s="80">
        <v>0</v>
      </c>
      <c r="AC106" s="80">
        <v>0</v>
      </c>
      <c r="AD106" s="80">
        <v>0</v>
      </c>
      <c r="AE106" s="80">
        <v>0</v>
      </c>
      <c r="AF106" s="80">
        <v>0</v>
      </c>
      <c r="AG106" s="80">
        <v>0</v>
      </c>
      <c r="AH106" s="80">
        <v>0</v>
      </c>
      <c r="AI106" s="80">
        <v>0</v>
      </c>
      <c r="AJ106" s="80">
        <v>0</v>
      </c>
      <c r="AK106" s="80"/>
      <c r="AL106" s="80"/>
    </row>
    <row r="107" spans="1:38" ht="16.350000000000001" customHeight="1">
      <c r="A107" s="79" t="s">
        <v>457</v>
      </c>
      <c r="B107" s="80">
        <v>0</v>
      </c>
      <c r="C107" s="80">
        <v>0</v>
      </c>
      <c r="D107" s="80">
        <v>0</v>
      </c>
      <c r="E107" s="80">
        <v>0</v>
      </c>
      <c r="F107" s="80">
        <v>0</v>
      </c>
      <c r="G107" s="80">
        <v>0</v>
      </c>
      <c r="H107" s="80">
        <v>0</v>
      </c>
      <c r="I107" s="80">
        <v>0</v>
      </c>
      <c r="J107" s="80">
        <v>0</v>
      </c>
      <c r="K107" s="80">
        <v>0</v>
      </c>
      <c r="L107" s="80">
        <v>0</v>
      </c>
      <c r="M107" s="80">
        <v>0</v>
      </c>
      <c r="N107" s="80">
        <v>0</v>
      </c>
      <c r="O107" s="80">
        <v>0</v>
      </c>
      <c r="P107" s="80">
        <v>0</v>
      </c>
      <c r="Q107" s="80">
        <v>0</v>
      </c>
      <c r="R107" s="80">
        <v>0</v>
      </c>
      <c r="S107" s="80">
        <v>0</v>
      </c>
      <c r="T107" s="80">
        <v>0</v>
      </c>
      <c r="U107" s="80">
        <v>0</v>
      </c>
      <c r="V107" s="80">
        <v>0</v>
      </c>
      <c r="W107" s="80">
        <v>0</v>
      </c>
      <c r="X107" s="80">
        <v>0</v>
      </c>
      <c r="Y107" s="80">
        <v>0</v>
      </c>
      <c r="Z107" s="80">
        <v>0</v>
      </c>
      <c r="AA107" s="80">
        <v>0</v>
      </c>
      <c r="AB107" s="80">
        <v>0</v>
      </c>
      <c r="AC107" s="80">
        <v>0</v>
      </c>
      <c r="AD107" s="80">
        <v>0</v>
      </c>
      <c r="AE107" s="80">
        <v>0</v>
      </c>
      <c r="AF107" s="80">
        <v>0</v>
      </c>
      <c r="AG107" s="80">
        <v>0</v>
      </c>
      <c r="AH107" s="80">
        <v>0</v>
      </c>
      <c r="AI107" s="80">
        <v>0</v>
      </c>
      <c r="AJ107" s="80">
        <v>0</v>
      </c>
      <c r="AK107" s="80"/>
      <c r="AL107" s="80"/>
    </row>
    <row r="108" spans="1:38" ht="16.350000000000001" customHeight="1">
      <c r="A108" s="79" t="s">
        <v>458</v>
      </c>
      <c r="B108" s="80">
        <v>0</v>
      </c>
      <c r="C108" s="80">
        <v>0</v>
      </c>
      <c r="D108" s="80">
        <v>0</v>
      </c>
      <c r="E108" s="80">
        <v>0</v>
      </c>
      <c r="F108" s="80">
        <v>0</v>
      </c>
      <c r="G108" s="80">
        <v>0</v>
      </c>
      <c r="H108" s="80">
        <v>0</v>
      </c>
      <c r="I108" s="80">
        <v>0</v>
      </c>
      <c r="J108" s="80">
        <v>0</v>
      </c>
      <c r="K108" s="80">
        <v>0</v>
      </c>
      <c r="L108" s="80">
        <v>0</v>
      </c>
      <c r="M108" s="80">
        <v>0</v>
      </c>
      <c r="N108" s="80">
        <v>0</v>
      </c>
      <c r="O108" s="80">
        <v>0</v>
      </c>
      <c r="P108" s="80">
        <v>0</v>
      </c>
      <c r="Q108" s="80">
        <v>0</v>
      </c>
      <c r="R108" s="80">
        <v>0</v>
      </c>
      <c r="S108" s="80">
        <v>0</v>
      </c>
      <c r="T108" s="80">
        <v>0</v>
      </c>
      <c r="U108" s="80">
        <v>0</v>
      </c>
      <c r="V108" s="80">
        <v>0</v>
      </c>
      <c r="W108" s="80">
        <v>0</v>
      </c>
      <c r="X108" s="80">
        <v>0</v>
      </c>
      <c r="Y108" s="80">
        <v>0</v>
      </c>
      <c r="Z108" s="80">
        <v>0</v>
      </c>
      <c r="AA108" s="80">
        <v>0</v>
      </c>
      <c r="AB108" s="80">
        <v>0</v>
      </c>
      <c r="AC108" s="80">
        <v>0</v>
      </c>
      <c r="AD108" s="80">
        <v>0</v>
      </c>
      <c r="AE108" s="80">
        <v>0</v>
      </c>
      <c r="AF108" s="80">
        <v>0</v>
      </c>
      <c r="AG108" s="80">
        <v>0</v>
      </c>
      <c r="AH108" s="80">
        <v>0</v>
      </c>
      <c r="AI108" s="80">
        <v>0</v>
      </c>
      <c r="AJ108" s="80">
        <v>0</v>
      </c>
      <c r="AK108" s="80"/>
      <c r="AL108" s="80"/>
    </row>
    <row r="109" spans="1:38" ht="16.350000000000001" customHeight="1">
      <c r="A109" s="79" t="s">
        <v>459</v>
      </c>
      <c r="B109" s="80">
        <v>0</v>
      </c>
      <c r="C109" s="80">
        <v>0</v>
      </c>
      <c r="D109" s="80">
        <v>0</v>
      </c>
      <c r="E109" s="80">
        <v>0</v>
      </c>
      <c r="F109" s="80">
        <v>0</v>
      </c>
      <c r="G109" s="80">
        <v>0</v>
      </c>
      <c r="H109" s="80">
        <v>0</v>
      </c>
      <c r="I109" s="80">
        <v>0</v>
      </c>
      <c r="J109" s="80">
        <v>0</v>
      </c>
      <c r="K109" s="80">
        <v>0</v>
      </c>
      <c r="L109" s="80">
        <v>0</v>
      </c>
      <c r="M109" s="80">
        <v>0</v>
      </c>
      <c r="N109" s="80">
        <v>0</v>
      </c>
      <c r="O109" s="80">
        <v>0</v>
      </c>
      <c r="P109" s="80">
        <v>0</v>
      </c>
      <c r="Q109" s="80">
        <v>0</v>
      </c>
      <c r="R109" s="80">
        <v>0</v>
      </c>
      <c r="S109" s="80">
        <v>0</v>
      </c>
      <c r="T109" s="80">
        <v>0</v>
      </c>
      <c r="U109" s="80">
        <v>0</v>
      </c>
      <c r="V109" s="80">
        <v>0</v>
      </c>
      <c r="W109" s="80">
        <v>0</v>
      </c>
      <c r="X109" s="80">
        <v>0</v>
      </c>
      <c r="Y109" s="80">
        <v>0</v>
      </c>
      <c r="Z109" s="80">
        <v>0</v>
      </c>
      <c r="AA109" s="80">
        <v>0</v>
      </c>
      <c r="AB109" s="80">
        <v>0</v>
      </c>
      <c r="AC109" s="80">
        <v>0</v>
      </c>
      <c r="AD109" s="80">
        <v>0</v>
      </c>
      <c r="AE109" s="80">
        <v>0</v>
      </c>
      <c r="AF109" s="80">
        <v>0</v>
      </c>
      <c r="AG109" s="80">
        <v>0</v>
      </c>
      <c r="AH109" s="80">
        <v>0</v>
      </c>
      <c r="AI109" s="80">
        <v>0</v>
      </c>
      <c r="AJ109" s="80">
        <v>0</v>
      </c>
      <c r="AK109" s="80"/>
      <c r="AL109" s="80"/>
    </row>
    <row r="110" spans="1:38" ht="16.350000000000001" customHeight="1">
      <c r="A110" s="79" t="s">
        <v>460</v>
      </c>
      <c r="B110" s="80">
        <v>0</v>
      </c>
      <c r="C110" s="80">
        <v>0</v>
      </c>
      <c r="D110" s="80">
        <v>0</v>
      </c>
      <c r="E110" s="80">
        <v>0</v>
      </c>
      <c r="F110" s="80">
        <v>0</v>
      </c>
      <c r="G110" s="80">
        <v>0</v>
      </c>
      <c r="H110" s="80">
        <v>0</v>
      </c>
      <c r="I110" s="80">
        <v>0</v>
      </c>
      <c r="J110" s="80">
        <v>0</v>
      </c>
      <c r="K110" s="80">
        <v>0</v>
      </c>
      <c r="L110" s="80">
        <v>0</v>
      </c>
      <c r="M110" s="80">
        <v>0</v>
      </c>
      <c r="N110" s="80">
        <v>0</v>
      </c>
      <c r="O110" s="80">
        <v>0</v>
      </c>
      <c r="P110" s="80">
        <v>0</v>
      </c>
      <c r="Q110" s="80">
        <v>0</v>
      </c>
      <c r="R110" s="80">
        <v>0</v>
      </c>
      <c r="S110" s="80">
        <v>0</v>
      </c>
      <c r="T110" s="80">
        <v>0</v>
      </c>
      <c r="U110" s="80">
        <v>0</v>
      </c>
      <c r="V110" s="80">
        <v>0</v>
      </c>
      <c r="W110" s="80">
        <v>0</v>
      </c>
      <c r="X110" s="80">
        <v>0</v>
      </c>
      <c r="Y110" s="80">
        <v>0</v>
      </c>
      <c r="Z110" s="80">
        <v>0</v>
      </c>
      <c r="AA110" s="80">
        <v>0</v>
      </c>
      <c r="AB110" s="80">
        <v>0</v>
      </c>
      <c r="AC110" s="80">
        <v>0</v>
      </c>
      <c r="AD110" s="80">
        <v>0</v>
      </c>
      <c r="AE110" s="80">
        <v>0</v>
      </c>
      <c r="AF110" s="80">
        <v>0</v>
      </c>
      <c r="AG110" s="80">
        <v>0</v>
      </c>
      <c r="AH110" s="80">
        <v>0</v>
      </c>
      <c r="AI110" s="80">
        <v>0</v>
      </c>
      <c r="AJ110" s="80">
        <v>0</v>
      </c>
      <c r="AK110" s="80"/>
      <c r="AL110" s="80"/>
    </row>
    <row r="111" spans="1:38" ht="16.350000000000001" customHeight="1">
      <c r="A111" s="79" t="s">
        <v>461</v>
      </c>
      <c r="B111" s="80">
        <v>0</v>
      </c>
      <c r="C111" s="80">
        <v>0</v>
      </c>
      <c r="D111" s="80">
        <v>0</v>
      </c>
      <c r="E111" s="80">
        <v>0</v>
      </c>
      <c r="F111" s="80">
        <v>0</v>
      </c>
      <c r="G111" s="80">
        <v>0</v>
      </c>
      <c r="H111" s="80">
        <v>0</v>
      </c>
      <c r="I111" s="80">
        <v>0</v>
      </c>
      <c r="J111" s="80">
        <v>0</v>
      </c>
      <c r="K111" s="80">
        <v>0</v>
      </c>
      <c r="L111" s="80">
        <v>0</v>
      </c>
      <c r="M111" s="80">
        <v>0</v>
      </c>
      <c r="N111" s="80">
        <v>0</v>
      </c>
      <c r="O111" s="80">
        <v>0</v>
      </c>
      <c r="P111" s="80">
        <v>0</v>
      </c>
      <c r="Q111" s="80">
        <v>0</v>
      </c>
      <c r="R111" s="80">
        <v>0</v>
      </c>
      <c r="S111" s="80">
        <v>0</v>
      </c>
      <c r="T111" s="80">
        <v>0</v>
      </c>
      <c r="U111" s="80">
        <v>0</v>
      </c>
      <c r="V111" s="80">
        <v>0</v>
      </c>
      <c r="W111" s="80">
        <v>0</v>
      </c>
      <c r="X111" s="80">
        <v>0</v>
      </c>
      <c r="Y111" s="80">
        <v>0</v>
      </c>
      <c r="Z111" s="80">
        <v>0</v>
      </c>
      <c r="AA111" s="80">
        <v>0</v>
      </c>
      <c r="AB111" s="80">
        <v>0</v>
      </c>
      <c r="AC111" s="80">
        <v>0</v>
      </c>
      <c r="AD111" s="80">
        <v>0</v>
      </c>
      <c r="AE111" s="80">
        <v>0</v>
      </c>
      <c r="AF111" s="80">
        <v>0</v>
      </c>
      <c r="AG111" s="80">
        <v>0</v>
      </c>
      <c r="AH111" s="80">
        <v>0</v>
      </c>
      <c r="AI111" s="80">
        <v>0</v>
      </c>
      <c r="AJ111" s="80">
        <v>0</v>
      </c>
      <c r="AK111" s="80"/>
      <c r="AL111" s="80"/>
    </row>
    <row r="112" spans="1:38" ht="16.350000000000001" customHeight="1">
      <c r="A112" s="79" t="s">
        <v>462</v>
      </c>
      <c r="B112" s="80">
        <v>0</v>
      </c>
      <c r="C112" s="80">
        <v>0</v>
      </c>
      <c r="D112" s="80">
        <v>0</v>
      </c>
      <c r="E112" s="80">
        <v>0</v>
      </c>
      <c r="F112" s="80">
        <v>0</v>
      </c>
      <c r="G112" s="80">
        <v>0</v>
      </c>
      <c r="H112" s="80">
        <v>0</v>
      </c>
      <c r="I112" s="80">
        <v>0</v>
      </c>
      <c r="J112" s="80">
        <v>0</v>
      </c>
      <c r="K112" s="80">
        <v>0</v>
      </c>
      <c r="L112" s="80">
        <v>0</v>
      </c>
      <c r="M112" s="80">
        <v>0</v>
      </c>
      <c r="N112" s="80">
        <v>0</v>
      </c>
      <c r="O112" s="80">
        <v>0</v>
      </c>
      <c r="P112" s="80">
        <v>0</v>
      </c>
      <c r="Q112" s="80">
        <v>0</v>
      </c>
      <c r="R112" s="80">
        <v>0</v>
      </c>
      <c r="S112" s="80">
        <v>0</v>
      </c>
      <c r="T112" s="80">
        <v>0</v>
      </c>
      <c r="U112" s="80">
        <v>0</v>
      </c>
      <c r="V112" s="80">
        <v>0</v>
      </c>
      <c r="W112" s="80">
        <v>0</v>
      </c>
      <c r="X112" s="80">
        <v>0</v>
      </c>
      <c r="Y112" s="80">
        <v>0</v>
      </c>
      <c r="Z112" s="80">
        <v>0</v>
      </c>
      <c r="AA112" s="80">
        <v>0</v>
      </c>
      <c r="AB112" s="80">
        <v>0</v>
      </c>
      <c r="AC112" s="80">
        <v>0</v>
      </c>
      <c r="AD112" s="80">
        <v>0</v>
      </c>
      <c r="AE112" s="80">
        <v>0</v>
      </c>
      <c r="AF112" s="80">
        <v>0</v>
      </c>
      <c r="AG112" s="80">
        <v>0</v>
      </c>
      <c r="AH112" s="80">
        <v>0</v>
      </c>
      <c r="AI112" s="80">
        <v>0</v>
      </c>
      <c r="AJ112" s="80">
        <v>0</v>
      </c>
      <c r="AK112" s="80"/>
      <c r="AL112" s="80"/>
    </row>
    <row r="113" spans="1:38" ht="16.350000000000001" customHeight="1">
      <c r="A113" s="79" t="s">
        <v>463</v>
      </c>
      <c r="B113" s="80">
        <v>0</v>
      </c>
      <c r="C113" s="80">
        <v>0</v>
      </c>
      <c r="D113" s="80">
        <v>0</v>
      </c>
      <c r="E113" s="80">
        <v>0</v>
      </c>
      <c r="F113" s="80">
        <v>0</v>
      </c>
      <c r="G113" s="80">
        <v>0</v>
      </c>
      <c r="H113" s="80">
        <v>0</v>
      </c>
      <c r="I113" s="80">
        <v>0</v>
      </c>
      <c r="J113" s="80">
        <v>0</v>
      </c>
      <c r="K113" s="80">
        <v>0</v>
      </c>
      <c r="L113" s="80">
        <v>0</v>
      </c>
      <c r="M113" s="80">
        <v>0</v>
      </c>
      <c r="N113" s="80">
        <v>0</v>
      </c>
      <c r="O113" s="80">
        <v>0</v>
      </c>
      <c r="P113" s="80">
        <v>0</v>
      </c>
      <c r="Q113" s="80">
        <v>0</v>
      </c>
      <c r="R113" s="80">
        <v>0</v>
      </c>
      <c r="S113" s="80">
        <v>0</v>
      </c>
      <c r="T113" s="80">
        <v>0</v>
      </c>
      <c r="U113" s="80">
        <v>0</v>
      </c>
      <c r="V113" s="80">
        <v>0</v>
      </c>
      <c r="W113" s="80">
        <v>0</v>
      </c>
      <c r="X113" s="80">
        <v>0</v>
      </c>
      <c r="Y113" s="80">
        <v>0</v>
      </c>
      <c r="Z113" s="80">
        <v>0</v>
      </c>
      <c r="AA113" s="80">
        <v>0</v>
      </c>
      <c r="AB113" s="80">
        <v>0</v>
      </c>
      <c r="AC113" s="80">
        <v>0</v>
      </c>
      <c r="AD113" s="80">
        <v>0</v>
      </c>
      <c r="AE113" s="80">
        <v>0</v>
      </c>
      <c r="AF113" s="80">
        <v>0</v>
      </c>
      <c r="AG113" s="80">
        <v>0</v>
      </c>
      <c r="AH113" s="80">
        <v>0</v>
      </c>
      <c r="AI113" s="80">
        <v>0</v>
      </c>
      <c r="AJ113" s="80">
        <v>0</v>
      </c>
      <c r="AK113" s="80"/>
      <c r="AL113" s="80"/>
    </row>
    <row r="114" spans="1:38" ht="16.350000000000001" customHeight="1">
      <c r="A114" s="79" t="s">
        <v>464</v>
      </c>
      <c r="B114" s="80">
        <v>0</v>
      </c>
      <c r="C114" s="80">
        <v>0</v>
      </c>
      <c r="D114" s="80">
        <v>0</v>
      </c>
      <c r="E114" s="80">
        <v>0</v>
      </c>
      <c r="F114" s="80">
        <v>0</v>
      </c>
      <c r="G114" s="80">
        <v>0</v>
      </c>
      <c r="H114" s="80">
        <v>0</v>
      </c>
      <c r="I114" s="80">
        <v>0</v>
      </c>
      <c r="J114" s="80">
        <v>0</v>
      </c>
      <c r="K114" s="80">
        <v>0</v>
      </c>
      <c r="L114" s="80">
        <v>0</v>
      </c>
      <c r="M114" s="80">
        <v>0</v>
      </c>
      <c r="N114" s="80">
        <v>0</v>
      </c>
      <c r="O114" s="80">
        <v>0</v>
      </c>
      <c r="P114" s="80">
        <v>0</v>
      </c>
      <c r="Q114" s="80">
        <v>0</v>
      </c>
      <c r="R114" s="80">
        <v>0</v>
      </c>
      <c r="S114" s="80">
        <v>0</v>
      </c>
      <c r="T114" s="80">
        <v>0</v>
      </c>
      <c r="U114" s="80">
        <v>0</v>
      </c>
      <c r="V114" s="80">
        <v>0</v>
      </c>
      <c r="W114" s="80">
        <v>0</v>
      </c>
      <c r="X114" s="80">
        <v>0</v>
      </c>
      <c r="Y114" s="80">
        <v>0</v>
      </c>
      <c r="Z114" s="80">
        <v>0</v>
      </c>
      <c r="AA114" s="80">
        <v>0</v>
      </c>
      <c r="AB114" s="80">
        <v>0</v>
      </c>
      <c r="AC114" s="80">
        <v>0</v>
      </c>
      <c r="AD114" s="80">
        <v>0</v>
      </c>
      <c r="AE114" s="80">
        <v>0</v>
      </c>
      <c r="AF114" s="80">
        <v>0</v>
      </c>
      <c r="AG114" s="80">
        <v>0</v>
      </c>
      <c r="AH114" s="80">
        <v>0</v>
      </c>
      <c r="AI114" s="80">
        <v>0</v>
      </c>
      <c r="AJ114" s="80">
        <v>0</v>
      </c>
      <c r="AK114" s="80"/>
      <c r="AL114" s="80"/>
    </row>
    <row r="115" spans="1:38" ht="16.350000000000001" customHeight="1">
      <c r="A115" s="79" t="s">
        <v>465</v>
      </c>
      <c r="B115" s="80">
        <v>0</v>
      </c>
      <c r="C115" s="80">
        <v>0</v>
      </c>
      <c r="D115" s="80">
        <v>0</v>
      </c>
      <c r="E115" s="80">
        <v>0</v>
      </c>
      <c r="F115" s="80">
        <v>0</v>
      </c>
      <c r="G115" s="80">
        <v>0</v>
      </c>
      <c r="H115" s="80">
        <v>1247556.1299999999</v>
      </c>
      <c r="I115" s="80">
        <v>0</v>
      </c>
      <c r="J115" s="80">
        <v>0</v>
      </c>
      <c r="K115" s="80">
        <v>0</v>
      </c>
      <c r="L115" s="80">
        <v>0</v>
      </c>
      <c r="M115" s="80">
        <v>0</v>
      </c>
      <c r="N115" s="80">
        <v>0</v>
      </c>
      <c r="O115" s="80">
        <v>0</v>
      </c>
      <c r="P115" s="80">
        <v>0</v>
      </c>
      <c r="Q115" s="80">
        <v>0</v>
      </c>
      <c r="R115" s="80">
        <v>0</v>
      </c>
      <c r="S115" s="80">
        <v>0</v>
      </c>
      <c r="T115" s="80">
        <v>0</v>
      </c>
      <c r="U115" s="80">
        <v>0</v>
      </c>
      <c r="V115" s="80">
        <v>0</v>
      </c>
      <c r="W115" s="80">
        <v>0</v>
      </c>
      <c r="X115" s="80">
        <v>0</v>
      </c>
      <c r="Y115" s="80">
        <v>0</v>
      </c>
      <c r="Z115" s="80">
        <v>0</v>
      </c>
      <c r="AA115" s="80">
        <v>0</v>
      </c>
      <c r="AB115" s="80">
        <v>0</v>
      </c>
      <c r="AC115" s="80">
        <v>0</v>
      </c>
      <c r="AD115" s="80">
        <v>0</v>
      </c>
      <c r="AE115" s="80">
        <v>0</v>
      </c>
      <c r="AF115" s="80">
        <v>0</v>
      </c>
      <c r="AG115" s="80">
        <v>36590.75</v>
      </c>
      <c r="AH115" s="80">
        <v>0</v>
      </c>
      <c r="AI115" s="80">
        <v>0</v>
      </c>
      <c r="AJ115" s="80">
        <v>1210965.3799999999</v>
      </c>
      <c r="AK115" s="80"/>
      <c r="AL115" s="80"/>
    </row>
    <row r="116" spans="1:38" ht="16.350000000000001" customHeight="1">
      <c r="A116" s="79" t="s">
        <v>466</v>
      </c>
      <c r="B116" s="80">
        <v>0</v>
      </c>
      <c r="C116" s="80">
        <v>0</v>
      </c>
      <c r="D116" s="80">
        <v>0</v>
      </c>
      <c r="E116" s="80">
        <v>0</v>
      </c>
      <c r="F116" s="80">
        <v>0</v>
      </c>
      <c r="G116" s="80">
        <v>0</v>
      </c>
      <c r="H116" s="80">
        <v>0</v>
      </c>
      <c r="I116" s="80">
        <v>0</v>
      </c>
      <c r="J116" s="80">
        <v>0</v>
      </c>
      <c r="K116" s="80">
        <v>0</v>
      </c>
      <c r="L116" s="80">
        <v>0</v>
      </c>
      <c r="M116" s="80">
        <v>0</v>
      </c>
      <c r="N116" s="80">
        <v>-3018867.92</v>
      </c>
      <c r="O116" s="80">
        <v>0</v>
      </c>
      <c r="P116" s="80">
        <v>0</v>
      </c>
      <c r="Q116" s="80">
        <v>0</v>
      </c>
      <c r="R116" s="80">
        <v>0</v>
      </c>
      <c r="S116" s="80">
        <v>0</v>
      </c>
      <c r="T116" s="80">
        <v>0</v>
      </c>
      <c r="U116" s="80">
        <v>0</v>
      </c>
      <c r="V116" s="80">
        <v>0</v>
      </c>
      <c r="W116" s="80">
        <v>0</v>
      </c>
      <c r="X116" s="80">
        <v>0</v>
      </c>
      <c r="Y116" s="80">
        <v>0</v>
      </c>
      <c r="Z116" s="80">
        <v>0</v>
      </c>
      <c r="AA116" s="80">
        <v>0</v>
      </c>
      <c r="AB116" s="80">
        <v>0</v>
      </c>
      <c r="AC116" s="80">
        <v>0</v>
      </c>
      <c r="AD116" s="80">
        <v>0</v>
      </c>
      <c r="AE116" s="80">
        <v>0</v>
      </c>
      <c r="AF116" s="80">
        <v>0</v>
      </c>
      <c r="AG116" s="80">
        <v>0</v>
      </c>
      <c r="AH116" s="80">
        <v>0</v>
      </c>
      <c r="AI116" s="80">
        <v>0</v>
      </c>
      <c r="AJ116" s="80">
        <v>0</v>
      </c>
      <c r="AK116" s="80"/>
      <c r="AL116" s="80"/>
    </row>
    <row r="117" spans="1:38" ht="16.350000000000001" customHeight="1">
      <c r="A117" s="79" t="s">
        <v>467</v>
      </c>
      <c r="B117" s="80">
        <v>0</v>
      </c>
      <c r="C117" s="80">
        <v>187160.215375</v>
      </c>
      <c r="D117" s="80">
        <v>0</v>
      </c>
      <c r="E117" s="80">
        <v>0</v>
      </c>
      <c r="F117" s="80">
        <v>699835.811675</v>
      </c>
      <c r="G117" s="80">
        <v>-8918.9464000000007</v>
      </c>
      <c r="H117" s="80">
        <v>-30933.142274999998</v>
      </c>
      <c r="I117" s="80">
        <v>0</v>
      </c>
      <c r="J117" s="80">
        <v>0</v>
      </c>
      <c r="K117" s="80">
        <v>0</v>
      </c>
      <c r="L117" s="80">
        <v>0</v>
      </c>
      <c r="M117" s="80">
        <v>0</v>
      </c>
      <c r="N117" s="80">
        <v>263730.95565000002</v>
      </c>
      <c r="O117" s="80">
        <v>0</v>
      </c>
      <c r="P117" s="80">
        <v>0</v>
      </c>
      <c r="Q117" s="80">
        <v>-14917.540924999999</v>
      </c>
      <c r="R117" s="80">
        <v>-46646.1702</v>
      </c>
      <c r="S117" s="80">
        <v>-155455.12395000001</v>
      </c>
      <c r="T117" s="80">
        <v>6693.710975</v>
      </c>
      <c r="U117" s="80">
        <v>879651.74762499996</v>
      </c>
      <c r="V117" s="80">
        <v>30509.188150000002</v>
      </c>
      <c r="W117" s="80">
        <v>0</v>
      </c>
      <c r="X117" s="80">
        <v>0</v>
      </c>
      <c r="Y117" s="80">
        <v>0</v>
      </c>
      <c r="Z117" s="80">
        <v>-619.10379999999998</v>
      </c>
      <c r="AA117" s="80">
        <v>-4579.7169249999997</v>
      </c>
      <c r="AB117" s="80">
        <v>-3720.1256749999998</v>
      </c>
      <c r="AC117" s="80">
        <v>0</v>
      </c>
      <c r="AD117" s="80">
        <v>0</v>
      </c>
      <c r="AE117" s="80">
        <v>0</v>
      </c>
      <c r="AF117" s="80">
        <v>0</v>
      </c>
      <c r="AG117" s="80">
        <v>-2035.882625</v>
      </c>
      <c r="AH117" s="80">
        <v>47031.287799999998</v>
      </c>
      <c r="AI117" s="80">
        <v>-24865.75</v>
      </c>
      <c r="AJ117" s="80">
        <v>-51062.797449999998</v>
      </c>
      <c r="AK117" s="80"/>
      <c r="AL117" s="80"/>
    </row>
    <row r="118" spans="1:38" ht="16.350000000000001" customHeight="1">
      <c r="A118" s="79" t="s">
        <v>468</v>
      </c>
      <c r="B118" s="80">
        <v>0</v>
      </c>
      <c r="C118" s="80">
        <v>0</v>
      </c>
      <c r="D118" s="80">
        <v>0</v>
      </c>
      <c r="E118" s="80">
        <v>0</v>
      </c>
      <c r="F118" s="80">
        <v>0</v>
      </c>
      <c r="G118" s="80">
        <v>0</v>
      </c>
      <c r="H118" s="80">
        <v>0</v>
      </c>
      <c r="I118" s="80">
        <v>0</v>
      </c>
      <c r="J118" s="80">
        <v>0</v>
      </c>
      <c r="K118" s="80">
        <v>0</v>
      </c>
      <c r="L118" s="80">
        <v>0</v>
      </c>
      <c r="M118" s="80">
        <v>0</v>
      </c>
      <c r="N118" s="80">
        <v>0</v>
      </c>
      <c r="O118" s="80">
        <v>0</v>
      </c>
      <c r="P118" s="80">
        <v>0</v>
      </c>
      <c r="Q118" s="80">
        <v>0</v>
      </c>
      <c r="R118" s="80">
        <v>0</v>
      </c>
      <c r="S118" s="80">
        <v>0</v>
      </c>
      <c r="T118" s="80">
        <v>0</v>
      </c>
      <c r="U118" s="80">
        <v>0</v>
      </c>
      <c r="V118" s="80">
        <v>0</v>
      </c>
      <c r="W118" s="80">
        <v>0</v>
      </c>
      <c r="X118" s="80">
        <v>0</v>
      </c>
      <c r="Y118" s="80">
        <v>0</v>
      </c>
      <c r="Z118" s="80">
        <v>0</v>
      </c>
      <c r="AA118" s="80">
        <v>0</v>
      </c>
      <c r="AB118" s="80">
        <v>0</v>
      </c>
      <c r="AC118" s="80">
        <v>0</v>
      </c>
      <c r="AD118" s="80">
        <v>0</v>
      </c>
      <c r="AE118" s="80">
        <v>0</v>
      </c>
      <c r="AF118" s="80">
        <v>0</v>
      </c>
      <c r="AG118" s="80">
        <v>0</v>
      </c>
      <c r="AH118" s="80">
        <v>0</v>
      </c>
      <c r="AI118" s="80">
        <v>0</v>
      </c>
      <c r="AJ118" s="80">
        <v>0</v>
      </c>
      <c r="AK118" s="80"/>
      <c r="AL118" s="80"/>
    </row>
    <row r="119" spans="1:38" ht="16.350000000000001" customHeight="1">
      <c r="A119" s="79" t="s">
        <v>469</v>
      </c>
      <c r="B119" s="80">
        <v>0</v>
      </c>
      <c r="C119" s="80">
        <v>0</v>
      </c>
      <c r="D119" s="80">
        <v>0</v>
      </c>
      <c r="E119" s="80">
        <v>0</v>
      </c>
      <c r="F119" s="80">
        <v>0</v>
      </c>
      <c r="G119" s="80">
        <v>0</v>
      </c>
      <c r="H119" s="80">
        <v>0</v>
      </c>
      <c r="I119" s="80">
        <v>0</v>
      </c>
      <c r="J119" s="80">
        <v>0</v>
      </c>
      <c r="K119" s="80">
        <v>0</v>
      </c>
      <c r="L119" s="80">
        <v>0</v>
      </c>
      <c r="M119" s="80">
        <v>0</v>
      </c>
      <c r="N119" s="80">
        <v>0</v>
      </c>
      <c r="O119" s="80">
        <v>0</v>
      </c>
      <c r="P119" s="80">
        <v>0</v>
      </c>
      <c r="Q119" s="80">
        <v>0</v>
      </c>
      <c r="R119" s="80">
        <v>0</v>
      </c>
      <c r="S119" s="80">
        <v>0</v>
      </c>
      <c r="T119" s="80">
        <v>0</v>
      </c>
      <c r="U119" s="80">
        <v>0</v>
      </c>
      <c r="V119" s="80">
        <v>0</v>
      </c>
      <c r="W119" s="80">
        <v>0</v>
      </c>
      <c r="X119" s="80">
        <v>0</v>
      </c>
      <c r="Y119" s="80">
        <v>0</v>
      </c>
      <c r="Z119" s="80">
        <v>0</v>
      </c>
      <c r="AA119" s="80">
        <v>0</v>
      </c>
      <c r="AB119" s="80">
        <v>0</v>
      </c>
      <c r="AC119" s="80">
        <v>0</v>
      </c>
      <c r="AD119" s="80">
        <v>0</v>
      </c>
      <c r="AE119" s="80">
        <v>0</v>
      </c>
      <c r="AF119" s="80">
        <v>0</v>
      </c>
      <c r="AG119" s="80">
        <v>0</v>
      </c>
      <c r="AH119" s="80">
        <v>0</v>
      </c>
      <c r="AI119" s="80">
        <v>0</v>
      </c>
      <c r="AJ119" s="80">
        <v>0</v>
      </c>
      <c r="AK119" s="80"/>
      <c r="AL119" s="80"/>
    </row>
    <row r="120" spans="1:38" ht="16.350000000000001" customHeight="1">
      <c r="A120" s="79" t="s">
        <v>470</v>
      </c>
      <c r="B120" s="80">
        <v>0</v>
      </c>
      <c r="C120" s="80">
        <v>187160.215375</v>
      </c>
      <c r="D120" s="80">
        <v>0</v>
      </c>
      <c r="E120" s="80">
        <v>0</v>
      </c>
      <c r="F120" s="80">
        <v>699835.811675</v>
      </c>
      <c r="G120" s="80">
        <v>-8918.9464000000007</v>
      </c>
      <c r="H120" s="80">
        <v>1216622.9877249999</v>
      </c>
      <c r="I120" s="80">
        <v>0</v>
      </c>
      <c r="J120" s="80">
        <v>0</v>
      </c>
      <c r="K120" s="80">
        <v>0</v>
      </c>
      <c r="L120" s="80">
        <v>0</v>
      </c>
      <c r="M120" s="80">
        <v>0</v>
      </c>
      <c r="N120" s="80">
        <v>-2755136.96435</v>
      </c>
      <c r="O120" s="80">
        <v>0</v>
      </c>
      <c r="P120" s="80">
        <v>0</v>
      </c>
      <c r="Q120" s="80">
        <v>-14917.540924999999</v>
      </c>
      <c r="R120" s="80">
        <v>-46646.1702</v>
      </c>
      <c r="S120" s="80">
        <v>-155455.12395000001</v>
      </c>
      <c r="T120" s="80">
        <v>6693.710975</v>
      </c>
      <c r="U120" s="80">
        <v>879651.74762499996</v>
      </c>
      <c r="V120" s="80">
        <v>30509.188150000002</v>
      </c>
      <c r="W120" s="80">
        <v>0</v>
      </c>
      <c r="X120" s="80">
        <v>0</v>
      </c>
      <c r="Y120" s="80">
        <v>0</v>
      </c>
      <c r="Z120" s="80">
        <v>-619.10379999999998</v>
      </c>
      <c r="AA120" s="80">
        <v>-4579.7169249999997</v>
      </c>
      <c r="AB120" s="80">
        <v>-3720.1256749999998</v>
      </c>
      <c r="AC120" s="80">
        <v>0</v>
      </c>
      <c r="AD120" s="80">
        <v>0</v>
      </c>
      <c r="AE120" s="80">
        <v>0</v>
      </c>
      <c r="AF120" s="80">
        <v>0</v>
      </c>
      <c r="AG120" s="80">
        <v>34554.867375000002</v>
      </c>
      <c r="AH120" s="80">
        <v>47031.287799999998</v>
      </c>
      <c r="AI120" s="80">
        <v>-24865.75</v>
      </c>
      <c r="AJ120" s="80">
        <v>1159902.5825499999</v>
      </c>
      <c r="AK120" s="80"/>
      <c r="AL120" s="80"/>
    </row>
    <row r="121" spans="1:38" ht="16.350000000000001" customHeight="1">
      <c r="A121" s="79" t="s">
        <v>471</v>
      </c>
      <c r="B121" s="80">
        <v>0</v>
      </c>
      <c r="C121" s="80">
        <v>-53210</v>
      </c>
      <c r="D121" s="80">
        <v>0</v>
      </c>
      <c r="E121" s="80">
        <v>0</v>
      </c>
      <c r="F121" s="80">
        <v>0</v>
      </c>
      <c r="G121" s="80">
        <v>32425</v>
      </c>
      <c r="H121" s="80">
        <v>-77359.62</v>
      </c>
      <c r="I121" s="80">
        <v>0</v>
      </c>
      <c r="J121" s="80">
        <v>0</v>
      </c>
      <c r="K121" s="80">
        <v>0</v>
      </c>
      <c r="L121" s="80">
        <v>0</v>
      </c>
      <c r="M121" s="80">
        <v>0</v>
      </c>
      <c r="N121" s="80">
        <v>10080</v>
      </c>
      <c r="O121" s="80">
        <v>0</v>
      </c>
      <c r="P121" s="80">
        <v>0</v>
      </c>
      <c r="Q121" s="80">
        <v>0</v>
      </c>
      <c r="R121" s="80">
        <v>0</v>
      </c>
      <c r="S121" s="80">
        <v>0</v>
      </c>
      <c r="T121" s="80">
        <v>0</v>
      </c>
      <c r="U121" s="80">
        <v>0</v>
      </c>
      <c r="V121" s="80">
        <v>0</v>
      </c>
      <c r="W121" s="80">
        <v>0</v>
      </c>
      <c r="X121" s="80">
        <v>0</v>
      </c>
      <c r="Y121" s="80">
        <v>15460</v>
      </c>
      <c r="Z121" s="80">
        <v>0</v>
      </c>
      <c r="AA121" s="80">
        <v>16965</v>
      </c>
      <c r="AB121" s="80">
        <v>0</v>
      </c>
      <c r="AC121" s="80">
        <v>0</v>
      </c>
      <c r="AD121" s="80">
        <v>0</v>
      </c>
      <c r="AE121" s="80">
        <v>0</v>
      </c>
      <c r="AF121" s="80">
        <v>0</v>
      </c>
      <c r="AG121" s="80">
        <v>0</v>
      </c>
      <c r="AH121" s="80">
        <v>-77359.62</v>
      </c>
      <c r="AI121" s="80">
        <v>0</v>
      </c>
      <c r="AJ121" s="80">
        <v>0</v>
      </c>
      <c r="AK121" s="80"/>
      <c r="AL121" s="80"/>
    </row>
    <row r="122" spans="1:38" ht="16.350000000000001" customHeight="1">
      <c r="A122" s="79" t="s">
        <v>472</v>
      </c>
      <c r="B122" s="80">
        <v>0</v>
      </c>
      <c r="C122" s="80">
        <v>0</v>
      </c>
      <c r="D122" s="80">
        <v>0</v>
      </c>
      <c r="E122" s="80">
        <v>0</v>
      </c>
      <c r="F122" s="80">
        <v>0</v>
      </c>
      <c r="G122" s="80">
        <v>0</v>
      </c>
      <c r="H122" s="80">
        <v>0</v>
      </c>
      <c r="I122" s="80">
        <v>0</v>
      </c>
      <c r="J122" s="80">
        <v>0</v>
      </c>
      <c r="K122" s="80">
        <v>0</v>
      </c>
      <c r="L122" s="80">
        <v>0</v>
      </c>
      <c r="M122" s="80">
        <v>0</v>
      </c>
      <c r="N122" s="80">
        <v>0</v>
      </c>
      <c r="O122" s="80">
        <v>0</v>
      </c>
      <c r="P122" s="80">
        <v>0</v>
      </c>
      <c r="Q122" s="80">
        <v>0</v>
      </c>
      <c r="R122" s="80">
        <v>0</v>
      </c>
      <c r="S122" s="80">
        <v>0</v>
      </c>
      <c r="T122" s="80">
        <v>0</v>
      </c>
      <c r="U122" s="80">
        <v>0</v>
      </c>
      <c r="V122" s="80">
        <v>0</v>
      </c>
      <c r="W122" s="80">
        <v>0</v>
      </c>
      <c r="X122" s="80">
        <v>0</v>
      </c>
      <c r="Y122" s="80">
        <v>0</v>
      </c>
      <c r="Z122" s="80">
        <v>0</v>
      </c>
      <c r="AA122" s="80">
        <v>0</v>
      </c>
      <c r="AB122" s="80">
        <v>0</v>
      </c>
      <c r="AC122" s="80">
        <v>0</v>
      </c>
      <c r="AD122" s="80">
        <v>0</v>
      </c>
      <c r="AE122" s="80">
        <v>0</v>
      </c>
      <c r="AF122" s="80">
        <v>0</v>
      </c>
      <c r="AG122" s="80">
        <v>0</v>
      </c>
      <c r="AH122" s="80">
        <v>0</v>
      </c>
      <c r="AI122" s="80">
        <v>0</v>
      </c>
      <c r="AJ122" s="80">
        <v>0</v>
      </c>
      <c r="AK122" s="80"/>
      <c r="AL122" s="80"/>
    </row>
    <row r="123" spans="1:38" ht="16.350000000000001" customHeight="1">
      <c r="A123" s="79" t="s">
        <v>473</v>
      </c>
      <c r="B123" s="80">
        <v>0</v>
      </c>
      <c r="C123" s="80">
        <v>0</v>
      </c>
      <c r="D123" s="80">
        <v>0</v>
      </c>
      <c r="E123" s="80">
        <v>0</v>
      </c>
      <c r="F123" s="80">
        <v>0</v>
      </c>
      <c r="G123" s="80">
        <v>0</v>
      </c>
      <c r="H123" s="80">
        <v>0</v>
      </c>
      <c r="I123" s="80">
        <v>0</v>
      </c>
      <c r="J123" s="80">
        <v>0</v>
      </c>
      <c r="K123" s="80">
        <v>0</v>
      </c>
      <c r="L123" s="80">
        <v>0</v>
      </c>
      <c r="M123" s="80">
        <v>0</v>
      </c>
      <c r="N123" s="80">
        <v>0</v>
      </c>
      <c r="O123" s="80">
        <v>0</v>
      </c>
      <c r="P123" s="80">
        <v>0</v>
      </c>
      <c r="Q123" s="80">
        <v>0</v>
      </c>
      <c r="R123" s="80">
        <v>0</v>
      </c>
      <c r="S123" s="80">
        <v>0</v>
      </c>
      <c r="T123" s="80">
        <v>0</v>
      </c>
      <c r="U123" s="80">
        <v>0</v>
      </c>
      <c r="V123" s="80">
        <v>0</v>
      </c>
      <c r="W123" s="80">
        <v>0</v>
      </c>
      <c r="X123" s="80">
        <v>0</v>
      </c>
      <c r="Y123" s="80">
        <v>0</v>
      </c>
      <c r="Z123" s="80">
        <v>0</v>
      </c>
      <c r="AA123" s="80">
        <v>0</v>
      </c>
      <c r="AB123" s="80">
        <v>0</v>
      </c>
      <c r="AC123" s="80">
        <v>0</v>
      </c>
      <c r="AD123" s="80">
        <v>0</v>
      </c>
      <c r="AE123" s="80">
        <v>0</v>
      </c>
      <c r="AF123" s="80">
        <v>0</v>
      </c>
      <c r="AG123" s="80">
        <v>0</v>
      </c>
      <c r="AH123" s="80">
        <v>0</v>
      </c>
      <c r="AI123" s="80">
        <v>0</v>
      </c>
      <c r="AJ123" s="80">
        <v>0</v>
      </c>
      <c r="AK123" s="80"/>
      <c r="AL123" s="80"/>
    </row>
    <row r="124" spans="1:38" ht="16.350000000000001" customHeight="1">
      <c r="A124" s="79" t="s">
        <v>474</v>
      </c>
      <c r="B124" s="80">
        <v>0</v>
      </c>
      <c r="C124" s="80">
        <v>0</v>
      </c>
      <c r="D124" s="80">
        <v>0</v>
      </c>
      <c r="E124" s="80">
        <v>0</v>
      </c>
      <c r="F124" s="80">
        <v>0</v>
      </c>
      <c r="G124" s="80">
        <v>0</v>
      </c>
      <c r="H124" s="80">
        <v>0</v>
      </c>
      <c r="I124" s="80">
        <v>0</v>
      </c>
      <c r="J124" s="80">
        <v>0</v>
      </c>
      <c r="K124" s="80">
        <v>0</v>
      </c>
      <c r="L124" s="80">
        <v>0</v>
      </c>
      <c r="M124" s="80">
        <v>0</v>
      </c>
      <c r="N124" s="80">
        <v>0</v>
      </c>
      <c r="O124" s="80">
        <v>0</v>
      </c>
      <c r="P124" s="80">
        <v>0</v>
      </c>
      <c r="Q124" s="80">
        <v>0</v>
      </c>
      <c r="R124" s="80">
        <v>0</v>
      </c>
      <c r="S124" s="80">
        <v>0</v>
      </c>
      <c r="T124" s="80">
        <v>0</v>
      </c>
      <c r="U124" s="80">
        <v>0</v>
      </c>
      <c r="V124" s="80">
        <v>0</v>
      </c>
      <c r="W124" s="80">
        <v>0</v>
      </c>
      <c r="X124" s="80">
        <v>0</v>
      </c>
      <c r="Y124" s="80">
        <v>0</v>
      </c>
      <c r="Z124" s="80">
        <v>0</v>
      </c>
      <c r="AA124" s="80">
        <v>0</v>
      </c>
      <c r="AB124" s="80">
        <v>0</v>
      </c>
      <c r="AC124" s="80">
        <v>0</v>
      </c>
      <c r="AD124" s="80">
        <v>0</v>
      </c>
      <c r="AE124" s="80">
        <v>0</v>
      </c>
      <c r="AF124" s="80">
        <v>0</v>
      </c>
      <c r="AG124" s="80">
        <v>0</v>
      </c>
      <c r="AH124" s="80">
        <v>0</v>
      </c>
      <c r="AI124" s="80">
        <v>0</v>
      </c>
      <c r="AJ124" s="80">
        <v>0</v>
      </c>
      <c r="AK124" s="80"/>
      <c r="AL124" s="80"/>
    </row>
    <row r="125" spans="1:38" ht="16.350000000000001" customHeight="1">
      <c r="A125" s="79" t="s">
        <v>475</v>
      </c>
      <c r="B125" s="80">
        <v>0</v>
      </c>
      <c r="C125" s="80">
        <v>0</v>
      </c>
      <c r="D125" s="80">
        <v>0</v>
      </c>
      <c r="E125" s="80">
        <v>0</v>
      </c>
      <c r="F125" s="80">
        <v>0</v>
      </c>
      <c r="G125" s="80">
        <v>0</v>
      </c>
      <c r="H125" s="80">
        <v>0</v>
      </c>
      <c r="I125" s="80">
        <v>0</v>
      </c>
      <c r="J125" s="80">
        <v>0</v>
      </c>
      <c r="K125" s="80">
        <v>0</v>
      </c>
      <c r="L125" s="80">
        <v>0</v>
      </c>
      <c r="M125" s="80">
        <v>0</v>
      </c>
      <c r="N125" s="80">
        <v>0</v>
      </c>
      <c r="O125" s="80">
        <v>0</v>
      </c>
      <c r="P125" s="80">
        <v>0</v>
      </c>
      <c r="Q125" s="80">
        <v>0</v>
      </c>
      <c r="R125" s="80">
        <v>0</v>
      </c>
      <c r="S125" s="80">
        <v>0</v>
      </c>
      <c r="T125" s="80">
        <v>0</v>
      </c>
      <c r="U125" s="80">
        <v>0</v>
      </c>
      <c r="V125" s="80">
        <v>0</v>
      </c>
      <c r="W125" s="80">
        <v>0</v>
      </c>
      <c r="X125" s="80">
        <v>0</v>
      </c>
      <c r="Y125" s="80">
        <v>0</v>
      </c>
      <c r="Z125" s="80">
        <v>0</v>
      </c>
      <c r="AA125" s="80">
        <v>0</v>
      </c>
      <c r="AB125" s="80">
        <v>0</v>
      </c>
      <c r="AC125" s="80">
        <v>0</v>
      </c>
      <c r="AD125" s="80">
        <v>0</v>
      </c>
      <c r="AE125" s="80">
        <v>0</v>
      </c>
      <c r="AF125" s="80">
        <v>0</v>
      </c>
      <c r="AG125" s="80">
        <v>0</v>
      </c>
      <c r="AH125" s="80">
        <v>0</v>
      </c>
      <c r="AI125" s="80">
        <v>0</v>
      </c>
      <c r="AJ125" s="80">
        <v>0</v>
      </c>
      <c r="AK125" s="80"/>
      <c r="AL125" s="80"/>
    </row>
    <row r="126" spans="1:38" ht="16.350000000000001" customHeight="1">
      <c r="A126" s="79" t="s">
        <v>476</v>
      </c>
      <c r="B126" s="80">
        <v>0</v>
      </c>
      <c r="C126" s="80">
        <v>0</v>
      </c>
      <c r="D126" s="80">
        <v>0</v>
      </c>
      <c r="E126" s="80">
        <v>0</v>
      </c>
      <c r="F126" s="80">
        <v>0</v>
      </c>
      <c r="G126" s="80">
        <v>0</v>
      </c>
      <c r="H126" s="80">
        <v>-98618.51</v>
      </c>
      <c r="I126" s="80">
        <v>0</v>
      </c>
      <c r="J126" s="80">
        <v>0</v>
      </c>
      <c r="K126" s="80">
        <v>0</v>
      </c>
      <c r="L126" s="80">
        <v>0</v>
      </c>
      <c r="M126" s="80">
        <v>0</v>
      </c>
      <c r="N126" s="80">
        <v>98618.51</v>
      </c>
      <c r="O126" s="80">
        <v>0</v>
      </c>
      <c r="P126" s="80">
        <v>0</v>
      </c>
      <c r="Q126" s="80">
        <v>0</v>
      </c>
      <c r="R126" s="80">
        <v>0</v>
      </c>
      <c r="S126" s="80">
        <v>0</v>
      </c>
      <c r="T126" s="80">
        <v>0</v>
      </c>
      <c r="U126" s="80">
        <v>0</v>
      </c>
      <c r="V126" s="80">
        <v>0</v>
      </c>
      <c r="W126" s="80">
        <v>0</v>
      </c>
      <c r="X126" s="80">
        <v>0</v>
      </c>
      <c r="Y126" s="80">
        <v>0</v>
      </c>
      <c r="Z126" s="80">
        <v>0</v>
      </c>
      <c r="AA126" s="80">
        <v>0</v>
      </c>
      <c r="AB126" s="80">
        <v>0</v>
      </c>
      <c r="AC126" s="80">
        <v>0</v>
      </c>
      <c r="AD126" s="80">
        <v>0</v>
      </c>
      <c r="AE126" s="80">
        <v>0</v>
      </c>
      <c r="AF126" s="80">
        <v>0</v>
      </c>
      <c r="AG126" s="80">
        <v>0</v>
      </c>
      <c r="AH126" s="80">
        <v>-98618.51</v>
      </c>
      <c r="AI126" s="80">
        <v>0</v>
      </c>
      <c r="AJ126" s="80">
        <v>0</v>
      </c>
      <c r="AK126" s="80"/>
      <c r="AL126" s="80"/>
    </row>
    <row r="127" spans="1:38" ht="16.350000000000001" customHeight="1">
      <c r="A127" s="79" t="s">
        <v>477</v>
      </c>
      <c r="B127" s="80">
        <v>0</v>
      </c>
      <c r="C127" s="80">
        <v>0</v>
      </c>
      <c r="D127" s="80">
        <v>0</v>
      </c>
      <c r="E127" s="80">
        <v>0</v>
      </c>
      <c r="F127" s="80">
        <v>0</v>
      </c>
      <c r="G127" s="80">
        <v>0</v>
      </c>
      <c r="H127" s="80">
        <v>0</v>
      </c>
      <c r="I127" s="80">
        <v>0</v>
      </c>
      <c r="J127" s="80">
        <v>0</v>
      </c>
      <c r="K127" s="80">
        <v>0</v>
      </c>
      <c r="L127" s="80">
        <v>0</v>
      </c>
      <c r="M127" s="80">
        <v>0</v>
      </c>
      <c r="N127" s="80">
        <v>0</v>
      </c>
      <c r="O127" s="80">
        <v>0</v>
      </c>
      <c r="P127" s="80">
        <v>0</v>
      </c>
      <c r="Q127" s="80">
        <v>0</v>
      </c>
      <c r="R127" s="80">
        <v>0</v>
      </c>
      <c r="S127" s="80">
        <v>0</v>
      </c>
      <c r="T127" s="80">
        <v>0</v>
      </c>
      <c r="U127" s="80">
        <v>0</v>
      </c>
      <c r="V127" s="80">
        <v>0</v>
      </c>
      <c r="W127" s="80">
        <v>0</v>
      </c>
      <c r="X127" s="80">
        <v>0</v>
      </c>
      <c r="Y127" s="80">
        <v>0</v>
      </c>
      <c r="Z127" s="80">
        <v>0</v>
      </c>
      <c r="AA127" s="80">
        <v>0</v>
      </c>
      <c r="AB127" s="80">
        <v>0</v>
      </c>
      <c r="AC127" s="80">
        <v>0</v>
      </c>
      <c r="AD127" s="80">
        <v>0</v>
      </c>
      <c r="AE127" s="80">
        <v>0</v>
      </c>
      <c r="AF127" s="80">
        <v>0</v>
      </c>
      <c r="AG127" s="80">
        <v>0</v>
      </c>
      <c r="AH127" s="80">
        <v>0</v>
      </c>
      <c r="AI127" s="80">
        <v>0</v>
      </c>
      <c r="AJ127" s="80">
        <v>0</v>
      </c>
      <c r="AK127" s="80"/>
      <c r="AL127" s="80"/>
    </row>
    <row r="128" spans="1:38" ht="16.350000000000001" customHeight="1">
      <c r="A128" s="79" t="s">
        <v>478</v>
      </c>
      <c r="B128" s="80">
        <v>0</v>
      </c>
      <c r="C128" s="80">
        <v>0</v>
      </c>
      <c r="D128" s="80">
        <v>0</v>
      </c>
      <c r="E128" s="80">
        <v>0</v>
      </c>
      <c r="F128" s="80">
        <v>0</v>
      </c>
      <c r="G128" s="80">
        <v>0</v>
      </c>
      <c r="H128" s="80">
        <v>0</v>
      </c>
      <c r="I128" s="80">
        <v>0</v>
      </c>
      <c r="J128" s="80">
        <v>0</v>
      </c>
      <c r="K128" s="80">
        <v>0</v>
      </c>
      <c r="L128" s="80">
        <v>0</v>
      </c>
      <c r="M128" s="80">
        <v>0</v>
      </c>
      <c r="N128" s="80">
        <v>0</v>
      </c>
      <c r="O128" s="80">
        <v>0</v>
      </c>
      <c r="P128" s="80">
        <v>0</v>
      </c>
      <c r="Q128" s="80">
        <v>0</v>
      </c>
      <c r="R128" s="80">
        <v>0</v>
      </c>
      <c r="S128" s="80">
        <v>0</v>
      </c>
      <c r="T128" s="80">
        <v>0</v>
      </c>
      <c r="U128" s="80">
        <v>0</v>
      </c>
      <c r="V128" s="80">
        <v>0</v>
      </c>
      <c r="W128" s="80">
        <v>0</v>
      </c>
      <c r="X128" s="80">
        <v>0</v>
      </c>
      <c r="Y128" s="80">
        <v>0</v>
      </c>
      <c r="Z128" s="80">
        <v>0</v>
      </c>
      <c r="AA128" s="80">
        <v>0</v>
      </c>
      <c r="AB128" s="80">
        <v>0</v>
      </c>
      <c r="AC128" s="80">
        <v>0</v>
      </c>
      <c r="AD128" s="80">
        <v>0</v>
      </c>
      <c r="AE128" s="80">
        <v>0</v>
      </c>
      <c r="AF128" s="80">
        <v>0</v>
      </c>
      <c r="AG128" s="80">
        <v>0</v>
      </c>
      <c r="AH128" s="80">
        <v>0</v>
      </c>
      <c r="AI128" s="80">
        <v>0</v>
      </c>
      <c r="AJ128" s="80">
        <v>0</v>
      </c>
      <c r="AK128" s="80"/>
      <c r="AL128" s="80"/>
    </row>
    <row r="129" spans="1:38" ht="16.350000000000001" customHeight="1">
      <c r="A129" s="79" t="s">
        <v>479</v>
      </c>
      <c r="B129" s="80">
        <v>0</v>
      </c>
      <c r="C129" s="80">
        <v>0</v>
      </c>
      <c r="D129" s="80">
        <v>0</v>
      </c>
      <c r="E129" s="80">
        <v>0</v>
      </c>
      <c r="F129" s="80">
        <v>0</v>
      </c>
      <c r="G129" s="80">
        <v>0</v>
      </c>
      <c r="H129" s="80">
        <v>0</v>
      </c>
      <c r="I129" s="80">
        <v>0</v>
      </c>
      <c r="J129" s="80">
        <v>0</v>
      </c>
      <c r="K129" s="80">
        <v>0</v>
      </c>
      <c r="L129" s="80">
        <v>0</v>
      </c>
      <c r="M129" s="80">
        <v>0</v>
      </c>
      <c r="N129" s="80">
        <v>0</v>
      </c>
      <c r="O129" s="80">
        <v>0</v>
      </c>
      <c r="P129" s="80">
        <v>0</v>
      </c>
      <c r="Q129" s="80">
        <v>0</v>
      </c>
      <c r="R129" s="80">
        <v>0</v>
      </c>
      <c r="S129" s="80">
        <v>0</v>
      </c>
      <c r="T129" s="80">
        <v>0</v>
      </c>
      <c r="U129" s="80">
        <v>0</v>
      </c>
      <c r="V129" s="80">
        <v>0</v>
      </c>
      <c r="W129" s="80">
        <v>0</v>
      </c>
      <c r="X129" s="80">
        <v>0</v>
      </c>
      <c r="Y129" s="80">
        <v>0</v>
      </c>
      <c r="Z129" s="80">
        <v>0</v>
      </c>
      <c r="AA129" s="80">
        <v>0</v>
      </c>
      <c r="AB129" s="80">
        <v>0</v>
      </c>
      <c r="AC129" s="80">
        <v>0</v>
      </c>
      <c r="AD129" s="80">
        <v>0</v>
      </c>
      <c r="AE129" s="80">
        <v>0</v>
      </c>
      <c r="AF129" s="80">
        <v>0</v>
      </c>
      <c r="AG129" s="80">
        <v>0</v>
      </c>
      <c r="AH129" s="80">
        <v>0</v>
      </c>
      <c r="AI129" s="80">
        <v>0</v>
      </c>
      <c r="AJ129" s="80">
        <v>0</v>
      </c>
      <c r="AK129" s="80"/>
      <c r="AL129" s="80"/>
    </row>
    <row r="130" spans="1:38" ht="16.350000000000001" customHeight="1">
      <c r="A130" s="79" t="s">
        <v>480</v>
      </c>
      <c r="B130" s="80">
        <v>0</v>
      </c>
      <c r="C130" s="80">
        <v>0</v>
      </c>
      <c r="D130" s="80">
        <v>0</v>
      </c>
      <c r="E130" s="80">
        <v>0</v>
      </c>
      <c r="F130" s="80">
        <v>0</v>
      </c>
      <c r="G130" s="80">
        <v>0</v>
      </c>
      <c r="H130" s="80">
        <v>0</v>
      </c>
      <c r="I130" s="80">
        <v>0</v>
      </c>
      <c r="J130" s="80">
        <v>0</v>
      </c>
      <c r="K130" s="80">
        <v>0</v>
      </c>
      <c r="L130" s="80">
        <v>0</v>
      </c>
      <c r="M130" s="80">
        <v>0</v>
      </c>
      <c r="N130" s="80">
        <v>0</v>
      </c>
      <c r="O130" s="80">
        <v>0</v>
      </c>
      <c r="P130" s="80">
        <v>0</v>
      </c>
      <c r="Q130" s="80">
        <v>0</v>
      </c>
      <c r="R130" s="80">
        <v>0</v>
      </c>
      <c r="S130" s="80">
        <v>0</v>
      </c>
      <c r="T130" s="80">
        <v>0</v>
      </c>
      <c r="U130" s="80">
        <v>0</v>
      </c>
      <c r="V130" s="80">
        <v>0</v>
      </c>
      <c r="W130" s="80">
        <v>0</v>
      </c>
      <c r="X130" s="80">
        <v>0</v>
      </c>
      <c r="Y130" s="80">
        <v>0</v>
      </c>
      <c r="Z130" s="80">
        <v>0</v>
      </c>
      <c r="AA130" s="80">
        <v>0</v>
      </c>
      <c r="AB130" s="80">
        <v>0</v>
      </c>
      <c r="AC130" s="80">
        <v>0</v>
      </c>
      <c r="AD130" s="80">
        <v>0</v>
      </c>
      <c r="AE130" s="80">
        <v>0</v>
      </c>
      <c r="AF130" s="80">
        <v>0</v>
      </c>
      <c r="AG130" s="80">
        <v>0</v>
      </c>
      <c r="AH130" s="80">
        <v>0</v>
      </c>
      <c r="AI130" s="80">
        <v>0</v>
      </c>
      <c r="AJ130" s="80">
        <v>0</v>
      </c>
      <c r="AK130" s="80"/>
      <c r="AL130" s="80"/>
    </row>
    <row r="131" spans="1:38" ht="16.350000000000001" customHeight="1">
      <c r="A131" s="79" t="s">
        <v>481</v>
      </c>
      <c r="B131" s="80">
        <v>0</v>
      </c>
      <c r="C131" s="80">
        <v>0</v>
      </c>
      <c r="D131" s="80">
        <v>0</v>
      </c>
      <c r="E131" s="80">
        <v>0</v>
      </c>
      <c r="F131" s="80">
        <v>0</v>
      </c>
      <c r="G131" s="80">
        <v>0</v>
      </c>
      <c r="H131" s="80">
        <v>0</v>
      </c>
      <c r="I131" s="80">
        <v>0</v>
      </c>
      <c r="J131" s="80">
        <v>0</v>
      </c>
      <c r="K131" s="80">
        <v>0</v>
      </c>
      <c r="L131" s="80">
        <v>0</v>
      </c>
      <c r="M131" s="80">
        <v>0</v>
      </c>
      <c r="N131" s="80">
        <v>0</v>
      </c>
      <c r="O131" s="80">
        <v>0</v>
      </c>
      <c r="P131" s="80">
        <v>0</v>
      </c>
      <c r="Q131" s="80">
        <v>0</v>
      </c>
      <c r="R131" s="80">
        <v>0</v>
      </c>
      <c r="S131" s="80">
        <v>0</v>
      </c>
      <c r="T131" s="80">
        <v>0</v>
      </c>
      <c r="U131" s="80">
        <v>0</v>
      </c>
      <c r="V131" s="80">
        <v>0</v>
      </c>
      <c r="W131" s="80">
        <v>0</v>
      </c>
      <c r="X131" s="80">
        <v>0</v>
      </c>
      <c r="Y131" s="80">
        <v>0</v>
      </c>
      <c r="Z131" s="80">
        <v>0</v>
      </c>
      <c r="AA131" s="80">
        <v>0</v>
      </c>
      <c r="AB131" s="80">
        <v>0</v>
      </c>
      <c r="AC131" s="80">
        <v>0</v>
      </c>
      <c r="AD131" s="80">
        <v>0</v>
      </c>
      <c r="AE131" s="80">
        <v>0</v>
      </c>
      <c r="AF131" s="80">
        <v>0</v>
      </c>
      <c r="AG131" s="80">
        <v>0</v>
      </c>
      <c r="AH131" s="80">
        <v>0</v>
      </c>
      <c r="AI131" s="80">
        <v>0</v>
      </c>
      <c r="AJ131" s="80">
        <v>0</v>
      </c>
      <c r="AK131" s="80"/>
      <c r="AL131" s="80"/>
    </row>
    <row r="132" spans="1:38" ht="16.350000000000001" customHeight="1">
      <c r="A132" s="79" t="s">
        <v>482</v>
      </c>
      <c r="B132" s="80">
        <v>0</v>
      </c>
      <c r="C132" s="80">
        <v>0</v>
      </c>
      <c r="D132" s="80">
        <v>0</v>
      </c>
      <c r="E132" s="80">
        <v>0</v>
      </c>
      <c r="F132" s="80">
        <v>0</v>
      </c>
      <c r="G132" s="80">
        <v>0</v>
      </c>
      <c r="H132" s="80">
        <v>0</v>
      </c>
      <c r="I132" s="80">
        <v>0</v>
      </c>
      <c r="J132" s="80">
        <v>0</v>
      </c>
      <c r="K132" s="80">
        <v>0</v>
      </c>
      <c r="L132" s="80">
        <v>0</v>
      </c>
      <c r="M132" s="80">
        <v>0</v>
      </c>
      <c r="N132" s="80">
        <v>0</v>
      </c>
      <c r="O132" s="80">
        <v>0</v>
      </c>
      <c r="P132" s="80">
        <v>0</v>
      </c>
      <c r="Q132" s="80">
        <v>0</v>
      </c>
      <c r="R132" s="80">
        <v>0</v>
      </c>
      <c r="S132" s="80">
        <v>0</v>
      </c>
      <c r="T132" s="80">
        <v>0</v>
      </c>
      <c r="U132" s="80">
        <v>0</v>
      </c>
      <c r="V132" s="80">
        <v>0</v>
      </c>
      <c r="W132" s="80">
        <v>0</v>
      </c>
      <c r="X132" s="80">
        <v>0</v>
      </c>
      <c r="Y132" s="80">
        <v>0</v>
      </c>
      <c r="Z132" s="80">
        <v>0</v>
      </c>
      <c r="AA132" s="80">
        <v>0</v>
      </c>
      <c r="AB132" s="80">
        <v>0</v>
      </c>
      <c r="AC132" s="80">
        <v>0</v>
      </c>
      <c r="AD132" s="80">
        <v>0</v>
      </c>
      <c r="AE132" s="80">
        <v>0</v>
      </c>
      <c r="AF132" s="80">
        <v>0</v>
      </c>
      <c r="AG132" s="80">
        <v>0</v>
      </c>
      <c r="AH132" s="80">
        <v>0</v>
      </c>
      <c r="AI132" s="80">
        <v>0</v>
      </c>
      <c r="AJ132" s="80">
        <v>0</v>
      </c>
      <c r="AK132" s="80"/>
      <c r="AL132" s="80"/>
    </row>
    <row r="133" spans="1:38" ht="16.350000000000001" customHeight="1">
      <c r="A133" s="79" t="s">
        <v>483</v>
      </c>
      <c r="B133" s="80">
        <v>0</v>
      </c>
      <c r="C133" s="80">
        <v>0</v>
      </c>
      <c r="D133" s="80">
        <v>0</v>
      </c>
      <c r="E133" s="80">
        <v>0</v>
      </c>
      <c r="F133" s="80">
        <v>0</v>
      </c>
      <c r="G133" s="80">
        <v>0</v>
      </c>
      <c r="H133" s="80">
        <v>0</v>
      </c>
      <c r="I133" s="80">
        <v>0</v>
      </c>
      <c r="J133" s="80">
        <v>0</v>
      </c>
      <c r="K133" s="80">
        <v>0</v>
      </c>
      <c r="L133" s="80">
        <v>0</v>
      </c>
      <c r="M133" s="80">
        <v>0</v>
      </c>
      <c r="N133" s="80">
        <v>0</v>
      </c>
      <c r="O133" s="80">
        <v>0</v>
      </c>
      <c r="P133" s="80">
        <v>0</v>
      </c>
      <c r="Q133" s="80">
        <v>0</v>
      </c>
      <c r="R133" s="80">
        <v>0</v>
      </c>
      <c r="S133" s="80">
        <v>0</v>
      </c>
      <c r="T133" s="80">
        <v>0</v>
      </c>
      <c r="U133" s="80">
        <v>0</v>
      </c>
      <c r="V133" s="80">
        <v>0</v>
      </c>
      <c r="W133" s="80">
        <v>0</v>
      </c>
      <c r="X133" s="80">
        <v>0</v>
      </c>
      <c r="Y133" s="80">
        <v>0</v>
      </c>
      <c r="Z133" s="80">
        <v>0</v>
      </c>
      <c r="AA133" s="80">
        <v>0</v>
      </c>
      <c r="AB133" s="80">
        <v>0</v>
      </c>
      <c r="AC133" s="80">
        <v>0</v>
      </c>
      <c r="AD133" s="80">
        <v>0</v>
      </c>
      <c r="AE133" s="80">
        <v>0</v>
      </c>
      <c r="AF133" s="80">
        <v>0</v>
      </c>
      <c r="AG133" s="80">
        <v>0</v>
      </c>
      <c r="AH133" s="80">
        <v>0</v>
      </c>
      <c r="AI133" s="80">
        <v>0</v>
      </c>
      <c r="AJ133" s="80">
        <v>0</v>
      </c>
      <c r="AK133" s="80"/>
      <c r="AL133" s="80"/>
    </row>
    <row r="134" spans="1:38" ht="16.350000000000001" customHeight="1">
      <c r="A134" s="79" t="s">
        <v>484</v>
      </c>
      <c r="B134" s="80">
        <v>0</v>
      </c>
      <c r="C134" s="80">
        <v>-53210</v>
      </c>
      <c r="D134" s="80">
        <v>0</v>
      </c>
      <c r="E134" s="80">
        <v>0</v>
      </c>
      <c r="F134" s="80">
        <v>0</v>
      </c>
      <c r="G134" s="80">
        <v>32425</v>
      </c>
      <c r="H134" s="80">
        <v>-175978.13</v>
      </c>
      <c r="I134" s="80">
        <v>0</v>
      </c>
      <c r="J134" s="80">
        <v>0</v>
      </c>
      <c r="K134" s="80">
        <v>0</v>
      </c>
      <c r="L134" s="80">
        <v>0</v>
      </c>
      <c r="M134" s="80">
        <v>0</v>
      </c>
      <c r="N134" s="80">
        <v>108698.51</v>
      </c>
      <c r="O134" s="80">
        <v>0</v>
      </c>
      <c r="P134" s="80">
        <v>0</v>
      </c>
      <c r="Q134" s="80">
        <v>0</v>
      </c>
      <c r="R134" s="80">
        <v>0</v>
      </c>
      <c r="S134" s="80">
        <v>0</v>
      </c>
      <c r="T134" s="80">
        <v>0</v>
      </c>
      <c r="U134" s="80">
        <v>0</v>
      </c>
      <c r="V134" s="80">
        <v>0</v>
      </c>
      <c r="W134" s="80">
        <v>0</v>
      </c>
      <c r="X134" s="80">
        <v>0</v>
      </c>
      <c r="Y134" s="80">
        <v>15460</v>
      </c>
      <c r="Z134" s="80">
        <v>0</v>
      </c>
      <c r="AA134" s="80">
        <v>16965</v>
      </c>
      <c r="AB134" s="80">
        <v>0</v>
      </c>
      <c r="AC134" s="80">
        <v>0</v>
      </c>
      <c r="AD134" s="80">
        <v>0</v>
      </c>
      <c r="AE134" s="80">
        <v>0</v>
      </c>
      <c r="AF134" s="80">
        <v>0</v>
      </c>
      <c r="AG134" s="80">
        <v>0</v>
      </c>
      <c r="AH134" s="80">
        <v>-175978.13</v>
      </c>
      <c r="AI134" s="80">
        <v>0</v>
      </c>
      <c r="AJ134" s="80">
        <v>0</v>
      </c>
      <c r="AK134" s="80"/>
      <c r="AL134" s="80"/>
    </row>
    <row r="135" spans="1:38" ht="16.350000000000001" customHeight="1">
      <c r="A135" s="79" t="s">
        <v>485</v>
      </c>
      <c r="B135" s="80">
        <v>0</v>
      </c>
      <c r="C135" s="80">
        <v>0</v>
      </c>
      <c r="D135" s="80">
        <v>0</v>
      </c>
      <c r="E135" s="80">
        <v>0</v>
      </c>
      <c r="F135" s="80">
        <v>0</v>
      </c>
      <c r="G135" s="80">
        <v>0</v>
      </c>
      <c r="H135" s="80">
        <v>0</v>
      </c>
      <c r="I135" s="80">
        <v>0</v>
      </c>
      <c r="J135" s="80">
        <v>0</v>
      </c>
      <c r="K135" s="80">
        <v>0</v>
      </c>
      <c r="L135" s="80">
        <v>0</v>
      </c>
      <c r="M135" s="80">
        <v>0</v>
      </c>
      <c r="N135" s="80">
        <v>0</v>
      </c>
      <c r="O135" s="80">
        <v>0</v>
      </c>
      <c r="P135" s="80">
        <v>0</v>
      </c>
      <c r="Q135" s="80">
        <v>0</v>
      </c>
      <c r="R135" s="80">
        <v>0</v>
      </c>
      <c r="S135" s="80">
        <v>0</v>
      </c>
      <c r="T135" s="80">
        <v>0</v>
      </c>
      <c r="U135" s="80">
        <v>0</v>
      </c>
      <c r="V135" s="80">
        <v>0</v>
      </c>
      <c r="W135" s="80">
        <v>0</v>
      </c>
      <c r="X135" s="80">
        <v>0</v>
      </c>
      <c r="Y135" s="80">
        <v>0</v>
      </c>
      <c r="Z135" s="80">
        <v>0</v>
      </c>
      <c r="AA135" s="80">
        <v>0</v>
      </c>
      <c r="AB135" s="80">
        <v>0</v>
      </c>
      <c r="AC135" s="80">
        <v>0</v>
      </c>
      <c r="AD135" s="80">
        <v>0</v>
      </c>
      <c r="AE135" s="80">
        <v>0</v>
      </c>
      <c r="AF135" s="80">
        <v>0</v>
      </c>
      <c r="AG135" s="80">
        <v>0</v>
      </c>
      <c r="AH135" s="80">
        <v>0</v>
      </c>
      <c r="AI135" s="80">
        <v>0</v>
      </c>
      <c r="AJ135" s="80">
        <v>0</v>
      </c>
      <c r="AK135" s="80"/>
      <c r="AL135" s="80"/>
    </row>
    <row r="136" spans="1:38" ht="16.350000000000001" customHeight="1">
      <c r="A136" s="79" t="s">
        <v>486</v>
      </c>
      <c r="B136" s="80">
        <v>0</v>
      </c>
      <c r="C136" s="80">
        <v>0</v>
      </c>
      <c r="D136" s="80">
        <v>0</v>
      </c>
      <c r="E136" s="80">
        <v>0</v>
      </c>
      <c r="F136" s="80">
        <v>0</v>
      </c>
      <c r="G136" s="80">
        <v>0</v>
      </c>
      <c r="H136" s="80">
        <v>0</v>
      </c>
      <c r="I136" s="80">
        <v>0</v>
      </c>
      <c r="J136" s="80">
        <v>0</v>
      </c>
      <c r="K136" s="80">
        <v>0</v>
      </c>
      <c r="L136" s="80">
        <v>0</v>
      </c>
      <c r="M136" s="80">
        <v>0</v>
      </c>
      <c r="N136" s="80">
        <v>0</v>
      </c>
      <c r="O136" s="80">
        <v>0</v>
      </c>
      <c r="P136" s="80">
        <v>0</v>
      </c>
      <c r="Q136" s="80">
        <v>0</v>
      </c>
      <c r="R136" s="80">
        <v>0</v>
      </c>
      <c r="S136" s="80">
        <v>0</v>
      </c>
      <c r="T136" s="80">
        <v>0</v>
      </c>
      <c r="U136" s="80">
        <v>0</v>
      </c>
      <c r="V136" s="80">
        <v>0</v>
      </c>
      <c r="W136" s="80">
        <v>0</v>
      </c>
      <c r="X136" s="80">
        <v>0</v>
      </c>
      <c r="Y136" s="80">
        <v>0</v>
      </c>
      <c r="Z136" s="80">
        <v>0</v>
      </c>
      <c r="AA136" s="80">
        <v>0</v>
      </c>
      <c r="AB136" s="80">
        <v>0</v>
      </c>
      <c r="AC136" s="80">
        <v>0</v>
      </c>
      <c r="AD136" s="80">
        <v>0</v>
      </c>
      <c r="AE136" s="80">
        <v>0</v>
      </c>
      <c r="AF136" s="80">
        <v>0</v>
      </c>
      <c r="AG136" s="80">
        <v>0</v>
      </c>
      <c r="AH136" s="80">
        <v>0</v>
      </c>
      <c r="AI136" s="80">
        <v>0</v>
      </c>
      <c r="AJ136" s="80">
        <v>0</v>
      </c>
      <c r="AK136" s="80"/>
      <c r="AL136" s="80"/>
    </row>
    <row r="137" spans="1:38" ht="16.350000000000001" customHeight="1">
      <c r="A137" s="79" t="s">
        <v>487</v>
      </c>
      <c r="B137" s="80">
        <v>0</v>
      </c>
      <c r="C137" s="80">
        <v>0</v>
      </c>
      <c r="D137" s="80">
        <v>0</v>
      </c>
      <c r="E137" s="80">
        <v>0</v>
      </c>
      <c r="F137" s="80">
        <v>0</v>
      </c>
      <c r="G137" s="80">
        <v>0</v>
      </c>
      <c r="H137" s="80">
        <v>0</v>
      </c>
      <c r="I137" s="80">
        <v>0</v>
      </c>
      <c r="J137" s="80">
        <v>0</v>
      </c>
      <c r="K137" s="80">
        <v>0</v>
      </c>
      <c r="L137" s="80">
        <v>0</v>
      </c>
      <c r="M137" s="80">
        <v>0</v>
      </c>
      <c r="N137" s="80">
        <v>0</v>
      </c>
      <c r="O137" s="80">
        <v>0</v>
      </c>
      <c r="P137" s="80">
        <v>0</v>
      </c>
      <c r="Q137" s="80">
        <v>0</v>
      </c>
      <c r="R137" s="80">
        <v>0</v>
      </c>
      <c r="S137" s="80">
        <v>0</v>
      </c>
      <c r="T137" s="80">
        <v>0</v>
      </c>
      <c r="U137" s="80">
        <v>0</v>
      </c>
      <c r="V137" s="80">
        <v>0</v>
      </c>
      <c r="W137" s="80">
        <v>0</v>
      </c>
      <c r="X137" s="80">
        <v>0</v>
      </c>
      <c r="Y137" s="80">
        <v>0</v>
      </c>
      <c r="Z137" s="80">
        <v>0</v>
      </c>
      <c r="AA137" s="80">
        <v>0</v>
      </c>
      <c r="AB137" s="80">
        <v>0</v>
      </c>
      <c r="AC137" s="80">
        <v>0</v>
      </c>
      <c r="AD137" s="80">
        <v>0</v>
      </c>
      <c r="AE137" s="80">
        <v>0</v>
      </c>
      <c r="AF137" s="80">
        <v>0</v>
      </c>
      <c r="AG137" s="80">
        <v>0</v>
      </c>
      <c r="AH137" s="80">
        <v>0</v>
      </c>
      <c r="AI137" s="80">
        <v>0</v>
      </c>
      <c r="AJ137" s="80">
        <v>0</v>
      </c>
      <c r="AK137" s="80"/>
      <c r="AL137" s="80"/>
    </row>
    <row r="138" spans="1:38" ht="16.350000000000001" customHeight="1">
      <c r="A138" s="79" t="s">
        <v>488</v>
      </c>
      <c r="B138" s="80">
        <v>0</v>
      </c>
      <c r="C138" s="80">
        <v>0</v>
      </c>
      <c r="D138" s="80">
        <v>0</v>
      </c>
      <c r="E138" s="80">
        <v>0</v>
      </c>
      <c r="F138" s="80">
        <v>0</v>
      </c>
      <c r="G138" s="80">
        <v>0</v>
      </c>
      <c r="H138" s="80">
        <v>0</v>
      </c>
      <c r="I138" s="80">
        <v>0</v>
      </c>
      <c r="J138" s="80">
        <v>0</v>
      </c>
      <c r="K138" s="80">
        <v>0</v>
      </c>
      <c r="L138" s="80">
        <v>0</v>
      </c>
      <c r="M138" s="80">
        <v>0</v>
      </c>
      <c r="N138" s="80">
        <v>0</v>
      </c>
      <c r="O138" s="80">
        <v>0</v>
      </c>
      <c r="P138" s="80">
        <v>0</v>
      </c>
      <c r="Q138" s="80">
        <v>0</v>
      </c>
      <c r="R138" s="80">
        <v>0</v>
      </c>
      <c r="S138" s="80">
        <v>0</v>
      </c>
      <c r="T138" s="80">
        <v>0</v>
      </c>
      <c r="U138" s="80">
        <v>0</v>
      </c>
      <c r="V138" s="80">
        <v>0</v>
      </c>
      <c r="W138" s="80">
        <v>0</v>
      </c>
      <c r="X138" s="80">
        <v>0</v>
      </c>
      <c r="Y138" s="80">
        <v>0</v>
      </c>
      <c r="Z138" s="80">
        <v>0</v>
      </c>
      <c r="AA138" s="80">
        <v>0</v>
      </c>
      <c r="AB138" s="80">
        <v>0</v>
      </c>
      <c r="AC138" s="80">
        <v>0</v>
      </c>
      <c r="AD138" s="80">
        <v>0</v>
      </c>
      <c r="AE138" s="80">
        <v>0</v>
      </c>
      <c r="AF138" s="80">
        <v>0</v>
      </c>
      <c r="AG138" s="80">
        <v>0</v>
      </c>
      <c r="AH138" s="80">
        <v>0</v>
      </c>
      <c r="AI138" s="80">
        <v>0</v>
      </c>
      <c r="AJ138" s="80">
        <v>0</v>
      </c>
      <c r="AK138" s="80"/>
      <c r="AL138" s="80"/>
    </row>
    <row r="139" spans="1:38" ht="16.350000000000001" customHeight="1">
      <c r="A139" s="79" t="s">
        <v>489</v>
      </c>
      <c r="B139" s="80">
        <v>0</v>
      </c>
      <c r="C139" s="80">
        <v>0</v>
      </c>
      <c r="D139" s="80">
        <v>0</v>
      </c>
      <c r="E139" s="80">
        <v>0</v>
      </c>
      <c r="F139" s="80">
        <v>0</v>
      </c>
      <c r="G139" s="80">
        <v>0</v>
      </c>
      <c r="H139" s="80">
        <v>0</v>
      </c>
      <c r="I139" s="80">
        <v>0</v>
      </c>
      <c r="J139" s="80">
        <v>0</v>
      </c>
      <c r="K139" s="80">
        <v>0</v>
      </c>
      <c r="L139" s="80">
        <v>0</v>
      </c>
      <c r="M139" s="80">
        <v>0</v>
      </c>
      <c r="N139" s="80">
        <v>0</v>
      </c>
      <c r="O139" s="80">
        <v>0</v>
      </c>
      <c r="P139" s="80">
        <v>0</v>
      </c>
      <c r="Q139" s="80">
        <v>0</v>
      </c>
      <c r="R139" s="80">
        <v>0</v>
      </c>
      <c r="S139" s="80">
        <v>0</v>
      </c>
      <c r="T139" s="80">
        <v>0</v>
      </c>
      <c r="U139" s="80">
        <v>0</v>
      </c>
      <c r="V139" s="80">
        <v>0</v>
      </c>
      <c r="W139" s="80">
        <v>0</v>
      </c>
      <c r="X139" s="80">
        <v>0</v>
      </c>
      <c r="Y139" s="80">
        <v>0</v>
      </c>
      <c r="Z139" s="80">
        <v>0</v>
      </c>
      <c r="AA139" s="80">
        <v>0</v>
      </c>
      <c r="AB139" s="80">
        <v>0</v>
      </c>
      <c r="AC139" s="80">
        <v>0</v>
      </c>
      <c r="AD139" s="80">
        <v>0</v>
      </c>
      <c r="AE139" s="80">
        <v>0</v>
      </c>
      <c r="AF139" s="80">
        <v>0</v>
      </c>
      <c r="AG139" s="80">
        <v>0</v>
      </c>
      <c r="AH139" s="80">
        <v>0</v>
      </c>
      <c r="AI139" s="80">
        <v>0</v>
      </c>
      <c r="AJ139" s="80">
        <v>0</v>
      </c>
      <c r="AK139" s="80"/>
      <c r="AL139" s="80"/>
    </row>
    <row r="140" spans="1:38" ht="16.350000000000001" customHeight="1">
      <c r="A140" s="79" t="s">
        <v>490</v>
      </c>
      <c r="B140" s="80">
        <v>0</v>
      </c>
      <c r="C140" s="80">
        <v>0</v>
      </c>
      <c r="D140" s="80">
        <v>0</v>
      </c>
      <c r="E140" s="80">
        <v>0</v>
      </c>
      <c r="F140" s="80">
        <v>0</v>
      </c>
      <c r="G140" s="80">
        <v>0</v>
      </c>
      <c r="H140" s="80">
        <v>0</v>
      </c>
      <c r="I140" s="80">
        <v>0</v>
      </c>
      <c r="J140" s="80">
        <v>0</v>
      </c>
      <c r="K140" s="80">
        <v>0</v>
      </c>
      <c r="L140" s="80">
        <v>0</v>
      </c>
      <c r="M140" s="80">
        <v>0</v>
      </c>
      <c r="N140" s="80">
        <v>0</v>
      </c>
      <c r="O140" s="80">
        <v>0</v>
      </c>
      <c r="P140" s="80">
        <v>0</v>
      </c>
      <c r="Q140" s="80">
        <v>0</v>
      </c>
      <c r="R140" s="80">
        <v>0</v>
      </c>
      <c r="S140" s="80">
        <v>0</v>
      </c>
      <c r="T140" s="80">
        <v>0</v>
      </c>
      <c r="U140" s="80">
        <v>0</v>
      </c>
      <c r="V140" s="80">
        <v>0</v>
      </c>
      <c r="W140" s="80">
        <v>0</v>
      </c>
      <c r="X140" s="80">
        <v>0</v>
      </c>
      <c r="Y140" s="80">
        <v>0</v>
      </c>
      <c r="Z140" s="80">
        <v>0</v>
      </c>
      <c r="AA140" s="80">
        <v>0</v>
      </c>
      <c r="AB140" s="80">
        <v>0</v>
      </c>
      <c r="AC140" s="80">
        <v>0</v>
      </c>
      <c r="AD140" s="80">
        <v>0</v>
      </c>
      <c r="AE140" s="80">
        <v>0</v>
      </c>
      <c r="AF140" s="80">
        <v>0</v>
      </c>
      <c r="AG140" s="80">
        <v>0</v>
      </c>
      <c r="AH140" s="80">
        <v>0</v>
      </c>
      <c r="AI140" s="80">
        <v>0</v>
      </c>
      <c r="AJ140" s="80">
        <v>0</v>
      </c>
      <c r="AK140" s="80"/>
      <c r="AL140" s="80"/>
    </row>
    <row r="141" spans="1:38" ht="16.350000000000001" customHeight="1">
      <c r="A141" s="79" t="s">
        <v>491</v>
      </c>
      <c r="B141" s="80">
        <v>0</v>
      </c>
      <c r="C141" s="80">
        <v>0</v>
      </c>
      <c r="D141" s="80">
        <v>0</v>
      </c>
      <c r="E141" s="80">
        <v>0</v>
      </c>
      <c r="F141" s="80">
        <v>0</v>
      </c>
      <c r="G141" s="80">
        <v>0</v>
      </c>
      <c r="H141" s="80">
        <v>0</v>
      </c>
      <c r="I141" s="80">
        <v>0</v>
      </c>
      <c r="J141" s="80">
        <v>0</v>
      </c>
      <c r="K141" s="80">
        <v>0</v>
      </c>
      <c r="L141" s="80">
        <v>0</v>
      </c>
      <c r="M141" s="80">
        <v>0</v>
      </c>
      <c r="N141" s="80">
        <v>0</v>
      </c>
      <c r="O141" s="80">
        <v>0</v>
      </c>
      <c r="P141" s="80">
        <v>0</v>
      </c>
      <c r="Q141" s="80">
        <v>0</v>
      </c>
      <c r="R141" s="80">
        <v>0</v>
      </c>
      <c r="S141" s="80">
        <v>0</v>
      </c>
      <c r="T141" s="80">
        <v>0</v>
      </c>
      <c r="U141" s="80">
        <v>0</v>
      </c>
      <c r="V141" s="80">
        <v>0</v>
      </c>
      <c r="W141" s="80">
        <v>0</v>
      </c>
      <c r="X141" s="80">
        <v>0</v>
      </c>
      <c r="Y141" s="80">
        <v>0</v>
      </c>
      <c r="Z141" s="80">
        <v>0</v>
      </c>
      <c r="AA141" s="80">
        <v>0</v>
      </c>
      <c r="AB141" s="80">
        <v>0</v>
      </c>
      <c r="AC141" s="80">
        <v>0</v>
      </c>
      <c r="AD141" s="80">
        <v>0</v>
      </c>
      <c r="AE141" s="80">
        <v>0</v>
      </c>
      <c r="AF141" s="80">
        <v>0</v>
      </c>
      <c r="AG141" s="80">
        <v>0</v>
      </c>
      <c r="AH141" s="80">
        <v>0</v>
      </c>
      <c r="AI141" s="80">
        <v>0</v>
      </c>
      <c r="AJ141" s="80">
        <v>0</v>
      </c>
      <c r="AK141" s="80"/>
      <c r="AL141" s="80"/>
    </row>
    <row r="142" spans="1:38" ht="16.350000000000001" customHeight="1">
      <c r="A142" s="79" t="s">
        <v>492</v>
      </c>
      <c r="B142" s="80">
        <v>0</v>
      </c>
      <c r="C142" s="80">
        <v>0</v>
      </c>
      <c r="D142" s="80">
        <v>0</v>
      </c>
      <c r="E142" s="80">
        <v>0</v>
      </c>
      <c r="F142" s="80">
        <v>0</v>
      </c>
      <c r="G142" s="80">
        <v>0</v>
      </c>
      <c r="H142" s="80">
        <v>0</v>
      </c>
      <c r="I142" s="80">
        <v>0</v>
      </c>
      <c r="J142" s="80">
        <v>0</v>
      </c>
      <c r="K142" s="80">
        <v>0</v>
      </c>
      <c r="L142" s="80">
        <v>0</v>
      </c>
      <c r="M142" s="80">
        <v>0</v>
      </c>
      <c r="N142" s="80">
        <v>0</v>
      </c>
      <c r="O142" s="80">
        <v>0</v>
      </c>
      <c r="P142" s="80">
        <v>0</v>
      </c>
      <c r="Q142" s="80">
        <v>0</v>
      </c>
      <c r="R142" s="80">
        <v>0</v>
      </c>
      <c r="S142" s="80">
        <v>0</v>
      </c>
      <c r="T142" s="80">
        <v>0</v>
      </c>
      <c r="U142" s="80">
        <v>0</v>
      </c>
      <c r="V142" s="80">
        <v>0</v>
      </c>
      <c r="W142" s="80">
        <v>0</v>
      </c>
      <c r="X142" s="80">
        <v>0</v>
      </c>
      <c r="Y142" s="80">
        <v>0</v>
      </c>
      <c r="Z142" s="80">
        <v>0</v>
      </c>
      <c r="AA142" s="80">
        <v>0</v>
      </c>
      <c r="AB142" s="80">
        <v>0</v>
      </c>
      <c r="AC142" s="80">
        <v>0</v>
      </c>
      <c r="AD142" s="80">
        <v>0</v>
      </c>
      <c r="AE142" s="80">
        <v>0</v>
      </c>
      <c r="AF142" s="80">
        <v>0</v>
      </c>
      <c r="AG142" s="80">
        <v>0</v>
      </c>
      <c r="AH142" s="80">
        <v>0</v>
      </c>
      <c r="AI142" s="80">
        <v>0</v>
      </c>
      <c r="AJ142" s="80">
        <v>0</v>
      </c>
      <c r="AK142" s="80"/>
      <c r="AL142" s="80"/>
    </row>
    <row r="143" spans="1:38" ht="16.350000000000001" customHeight="1">
      <c r="A143" s="79" t="s">
        <v>493</v>
      </c>
      <c r="B143" s="80">
        <v>0</v>
      </c>
      <c r="C143" s="80">
        <v>0</v>
      </c>
      <c r="D143" s="80">
        <v>0</v>
      </c>
      <c r="E143" s="80">
        <v>0</v>
      </c>
      <c r="F143" s="80">
        <v>0</v>
      </c>
      <c r="G143" s="80">
        <v>0</v>
      </c>
      <c r="H143" s="80">
        <v>0</v>
      </c>
      <c r="I143" s="80">
        <v>0</v>
      </c>
      <c r="J143" s="80">
        <v>0</v>
      </c>
      <c r="K143" s="80">
        <v>0</v>
      </c>
      <c r="L143" s="80">
        <v>0</v>
      </c>
      <c r="M143" s="80">
        <v>0</v>
      </c>
      <c r="N143" s="80">
        <v>0</v>
      </c>
      <c r="O143" s="80">
        <v>0</v>
      </c>
      <c r="P143" s="80">
        <v>0</v>
      </c>
      <c r="Q143" s="80">
        <v>0</v>
      </c>
      <c r="R143" s="80">
        <v>0</v>
      </c>
      <c r="S143" s="80">
        <v>0</v>
      </c>
      <c r="T143" s="80">
        <v>0</v>
      </c>
      <c r="U143" s="80">
        <v>0</v>
      </c>
      <c r="V143" s="80">
        <v>0</v>
      </c>
      <c r="W143" s="80">
        <v>0</v>
      </c>
      <c r="X143" s="80">
        <v>0</v>
      </c>
      <c r="Y143" s="80">
        <v>0</v>
      </c>
      <c r="Z143" s="80">
        <v>0</v>
      </c>
      <c r="AA143" s="80">
        <v>0</v>
      </c>
      <c r="AB143" s="80">
        <v>0</v>
      </c>
      <c r="AC143" s="80">
        <v>0</v>
      </c>
      <c r="AD143" s="80">
        <v>0</v>
      </c>
      <c r="AE143" s="80">
        <v>0</v>
      </c>
      <c r="AF143" s="80">
        <v>0</v>
      </c>
      <c r="AG143" s="80">
        <v>0</v>
      </c>
      <c r="AH143" s="80">
        <v>0</v>
      </c>
      <c r="AI143" s="80">
        <v>0</v>
      </c>
      <c r="AJ143" s="80">
        <v>0</v>
      </c>
      <c r="AK143" s="80"/>
      <c r="AL143" s="80"/>
    </row>
    <row r="144" spans="1:38" ht="16.350000000000001" customHeight="1">
      <c r="A144" s="79" t="s">
        <v>494</v>
      </c>
      <c r="B144" s="80">
        <v>0</v>
      </c>
      <c r="C144" s="80">
        <v>0</v>
      </c>
      <c r="D144" s="80">
        <v>0</v>
      </c>
      <c r="E144" s="80">
        <v>0</v>
      </c>
      <c r="F144" s="80">
        <v>0</v>
      </c>
      <c r="G144" s="80">
        <v>0</v>
      </c>
      <c r="H144" s="80">
        <v>0</v>
      </c>
      <c r="I144" s="80">
        <v>0</v>
      </c>
      <c r="J144" s="80">
        <v>0</v>
      </c>
      <c r="K144" s="80">
        <v>0</v>
      </c>
      <c r="L144" s="80">
        <v>0</v>
      </c>
      <c r="M144" s="80">
        <v>0</v>
      </c>
      <c r="N144" s="80">
        <v>0</v>
      </c>
      <c r="O144" s="80">
        <v>0</v>
      </c>
      <c r="P144" s="80">
        <v>0</v>
      </c>
      <c r="Q144" s="80">
        <v>0</v>
      </c>
      <c r="R144" s="80">
        <v>0</v>
      </c>
      <c r="S144" s="80">
        <v>0</v>
      </c>
      <c r="T144" s="80">
        <v>0</v>
      </c>
      <c r="U144" s="80">
        <v>0</v>
      </c>
      <c r="V144" s="80">
        <v>0</v>
      </c>
      <c r="W144" s="80">
        <v>0</v>
      </c>
      <c r="X144" s="80">
        <v>0</v>
      </c>
      <c r="Y144" s="80">
        <v>0</v>
      </c>
      <c r="Z144" s="80">
        <v>0</v>
      </c>
      <c r="AA144" s="80">
        <v>0</v>
      </c>
      <c r="AB144" s="80">
        <v>0</v>
      </c>
      <c r="AC144" s="80">
        <v>0</v>
      </c>
      <c r="AD144" s="80">
        <v>0</v>
      </c>
      <c r="AE144" s="80">
        <v>0</v>
      </c>
      <c r="AF144" s="80">
        <v>0</v>
      </c>
      <c r="AG144" s="80">
        <v>0</v>
      </c>
      <c r="AH144" s="80">
        <v>0</v>
      </c>
      <c r="AI144" s="80">
        <v>0</v>
      </c>
      <c r="AJ144" s="80">
        <v>0</v>
      </c>
      <c r="AK144" s="80"/>
      <c r="AL144" s="80"/>
    </row>
    <row r="145" spans="1:38" ht="16.350000000000001" customHeight="1">
      <c r="A145" s="79" t="s">
        <v>495</v>
      </c>
      <c r="B145" s="80">
        <v>0</v>
      </c>
      <c r="C145" s="80">
        <v>0</v>
      </c>
      <c r="D145" s="80">
        <v>0</v>
      </c>
      <c r="E145" s="80">
        <v>0</v>
      </c>
      <c r="F145" s="80">
        <v>0</v>
      </c>
      <c r="G145" s="80">
        <v>0</v>
      </c>
      <c r="H145" s="80">
        <v>0</v>
      </c>
      <c r="I145" s="80">
        <v>0</v>
      </c>
      <c r="J145" s="80">
        <v>0</v>
      </c>
      <c r="K145" s="80">
        <v>0</v>
      </c>
      <c r="L145" s="80">
        <v>0</v>
      </c>
      <c r="M145" s="80">
        <v>0</v>
      </c>
      <c r="N145" s="80">
        <v>0</v>
      </c>
      <c r="O145" s="80">
        <v>0</v>
      </c>
      <c r="P145" s="80">
        <v>0</v>
      </c>
      <c r="Q145" s="80">
        <v>0</v>
      </c>
      <c r="R145" s="80">
        <v>0</v>
      </c>
      <c r="S145" s="80">
        <v>0</v>
      </c>
      <c r="T145" s="80">
        <v>0</v>
      </c>
      <c r="U145" s="80">
        <v>0</v>
      </c>
      <c r="V145" s="80">
        <v>0</v>
      </c>
      <c r="W145" s="80">
        <v>0</v>
      </c>
      <c r="X145" s="80">
        <v>0</v>
      </c>
      <c r="Y145" s="80">
        <v>0</v>
      </c>
      <c r="Z145" s="80">
        <v>0</v>
      </c>
      <c r="AA145" s="80">
        <v>0</v>
      </c>
      <c r="AB145" s="80">
        <v>0</v>
      </c>
      <c r="AC145" s="80">
        <v>0</v>
      </c>
      <c r="AD145" s="80">
        <v>0</v>
      </c>
      <c r="AE145" s="80">
        <v>0</v>
      </c>
      <c r="AF145" s="80">
        <v>0</v>
      </c>
      <c r="AG145" s="80">
        <v>0</v>
      </c>
      <c r="AH145" s="80">
        <v>0</v>
      </c>
      <c r="AI145" s="80">
        <v>0</v>
      </c>
      <c r="AJ145" s="80">
        <v>0</v>
      </c>
      <c r="AK145" s="80"/>
      <c r="AL145" s="80"/>
    </row>
    <row r="146" spans="1:38" ht="16.350000000000001" customHeight="1">
      <c r="A146" s="79" t="s">
        <v>496</v>
      </c>
      <c r="B146" s="80">
        <v>0</v>
      </c>
      <c r="C146" s="80">
        <v>0</v>
      </c>
      <c r="D146" s="80">
        <v>0</v>
      </c>
      <c r="E146" s="80">
        <v>0</v>
      </c>
      <c r="F146" s="80">
        <v>0</v>
      </c>
      <c r="G146" s="80">
        <v>0</v>
      </c>
      <c r="H146" s="80">
        <v>0</v>
      </c>
      <c r="I146" s="80">
        <v>0</v>
      </c>
      <c r="J146" s="80">
        <v>0</v>
      </c>
      <c r="K146" s="80">
        <v>0</v>
      </c>
      <c r="L146" s="80">
        <v>0</v>
      </c>
      <c r="M146" s="80">
        <v>0</v>
      </c>
      <c r="N146" s="80">
        <v>0</v>
      </c>
      <c r="O146" s="80">
        <v>0</v>
      </c>
      <c r="P146" s="80">
        <v>0</v>
      </c>
      <c r="Q146" s="80">
        <v>0</v>
      </c>
      <c r="R146" s="80">
        <v>0</v>
      </c>
      <c r="S146" s="80">
        <v>0</v>
      </c>
      <c r="T146" s="80">
        <v>0</v>
      </c>
      <c r="U146" s="80">
        <v>0</v>
      </c>
      <c r="V146" s="80">
        <v>0</v>
      </c>
      <c r="W146" s="80">
        <v>0</v>
      </c>
      <c r="X146" s="80">
        <v>0</v>
      </c>
      <c r="Y146" s="80">
        <v>0</v>
      </c>
      <c r="Z146" s="80">
        <v>0</v>
      </c>
      <c r="AA146" s="80">
        <v>0</v>
      </c>
      <c r="AB146" s="80">
        <v>0</v>
      </c>
      <c r="AC146" s="80">
        <v>0</v>
      </c>
      <c r="AD146" s="80">
        <v>0</v>
      </c>
      <c r="AE146" s="80">
        <v>0</v>
      </c>
      <c r="AF146" s="80">
        <v>0</v>
      </c>
      <c r="AG146" s="80">
        <v>0</v>
      </c>
      <c r="AH146" s="80">
        <v>0</v>
      </c>
      <c r="AI146" s="80">
        <v>0</v>
      </c>
      <c r="AJ146" s="80">
        <v>0</v>
      </c>
      <c r="AK146" s="80"/>
      <c r="AL146" s="80"/>
    </row>
    <row r="147" spans="1:38" ht="16.350000000000001" customHeight="1">
      <c r="A147" s="79" t="s">
        <v>497</v>
      </c>
      <c r="B147" s="80">
        <v>0</v>
      </c>
      <c r="C147" s="80">
        <v>0</v>
      </c>
      <c r="D147" s="80">
        <v>0</v>
      </c>
      <c r="E147" s="80">
        <v>0</v>
      </c>
      <c r="F147" s="80">
        <v>0</v>
      </c>
      <c r="G147" s="80">
        <v>0</v>
      </c>
      <c r="H147" s="80">
        <v>0</v>
      </c>
      <c r="I147" s="80">
        <v>0</v>
      </c>
      <c r="J147" s="80">
        <v>0</v>
      </c>
      <c r="K147" s="80">
        <v>0</v>
      </c>
      <c r="L147" s="80">
        <v>0</v>
      </c>
      <c r="M147" s="80">
        <v>0</v>
      </c>
      <c r="N147" s="80">
        <v>4166666.67</v>
      </c>
      <c r="O147" s="80">
        <v>0</v>
      </c>
      <c r="P147" s="80">
        <v>0</v>
      </c>
      <c r="Q147" s="80">
        <v>0</v>
      </c>
      <c r="R147" s="80">
        <v>0</v>
      </c>
      <c r="S147" s="80">
        <v>0</v>
      </c>
      <c r="T147" s="80">
        <v>0</v>
      </c>
      <c r="U147" s="80">
        <v>0</v>
      </c>
      <c r="V147" s="80">
        <v>0</v>
      </c>
      <c r="W147" s="80">
        <v>0</v>
      </c>
      <c r="X147" s="80">
        <v>0</v>
      </c>
      <c r="Y147" s="80">
        <v>0</v>
      </c>
      <c r="Z147" s="80">
        <v>0</v>
      </c>
      <c r="AA147" s="80">
        <v>0</v>
      </c>
      <c r="AB147" s="80">
        <v>0</v>
      </c>
      <c r="AC147" s="80">
        <v>0</v>
      </c>
      <c r="AD147" s="80">
        <v>0</v>
      </c>
      <c r="AE147" s="80">
        <v>0</v>
      </c>
      <c r="AF147" s="80">
        <v>0</v>
      </c>
      <c r="AG147" s="80">
        <v>0</v>
      </c>
      <c r="AH147" s="80">
        <v>0</v>
      </c>
      <c r="AI147" s="80">
        <v>0</v>
      </c>
      <c r="AJ147" s="80">
        <v>0</v>
      </c>
      <c r="AK147" s="80"/>
      <c r="AL147" s="80"/>
    </row>
    <row r="148" spans="1:38" ht="16.350000000000001" customHeight="1">
      <c r="A148" s="79" t="s">
        <v>498</v>
      </c>
      <c r="B148" s="80">
        <v>0</v>
      </c>
      <c r="C148" s="80">
        <v>0</v>
      </c>
      <c r="D148" s="80">
        <v>0</v>
      </c>
      <c r="E148" s="80">
        <v>0</v>
      </c>
      <c r="F148" s="80">
        <v>0</v>
      </c>
      <c r="G148" s="80">
        <v>0</v>
      </c>
      <c r="H148" s="80">
        <v>0</v>
      </c>
      <c r="I148" s="80">
        <v>0</v>
      </c>
      <c r="J148" s="80">
        <v>0</v>
      </c>
      <c r="K148" s="80">
        <v>0</v>
      </c>
      <c r="L148" s="80">
        <v>0</v>
      </c>
      <c r="M148" s="80">
        <v>0</v>
      </c>
      <c r="N148" s="80">
        <v>0</v>
      </c>
      <c r="O148" s="80">
        <v>0</v>
      </c>
      <c r="P148" s="80">
        <v>0</v>
      </c>
      <c r="Q148" s="80">
        <v>0</v>
      </c>
      <c r="R148" s="80">
        <v>0</v>
      </c>
      <c r="S148" s="80">
        <v>0</v>
      </c>
      <c r="T148" s="80">
        <v>0</v>
      </c>
      <c r="U148" s="80">
        <v>0</v>
      </c>
      <c r="V148" s="80">
        <v>0</v>
      </c>
      <c r="W148" s="80">
        <v>0</v>
      </c>
      <c r="X148" s="80">
        <v>0</v>
      </c>
      <c r="Y148" s="80">
        <v>0</v>
      </c>
      <c r="Z148" s="80">
        <v>0</v>
      </c>
      <c r="AA148" s="80">
        <v>0</v>
      </c>
      <c r="AB148" s="80">
        <v>0</v>
      </c>
      <c r="AC148" s="80">
        <v>0</v>
      </c>
      <c r="AD148" s="80">
        <v>0</v>
      </c>
      <c r="AE148" s="80">
        <v>0</v>
      </c>
      <c r="AF148" s="80">
        <v>0</v>
      </c>
      <c r="AG148" s="80">
        <v>0</v>
      </c>
      <c r="AH148" s="80">
        <v>0</v>
      </c>
      <c r="AI148" s="80">
        <v>0</v>
      </c>
      <c r="AJ148" s="80">
        <v>0</v>
      </c>
      <c r="AK148" s="80"/>
      <c r="AL148" s="80"/>
    </row>
    <row r="149" spans="1:38" ht="16.350000000000001" customHeight="1">
      <c r="A149" s="79" t="s">
        <v>499</v>
      </c>
      <c r="B149" s="80">
        <v>0</v>
      </c>
      <c r="C149" s="80">
        <v>0</v>
      </c>
      <c r="D149" s="80">
        <v>0</v>
      </c>
      <c r="E149" s="80">
        <v>0</v>
      </c>
      <c r="F149" s="80">
        <v>0</v>
      </c>
      <c r="G149" s="80">
        <v>0</v>
      </c>
      <c r="H149" s="80">
        <v>0</v>
      </c>
      <c r="I149" s="80">
        <v>0</v>
      </c>
      <c r="J149" s="80">
        <v>0</v>
      </c>
      <c r="K149" s="80">
        <v>0</v>
      </c>
      <c r="L149" s="80">
        <v>0</v>
      </c>
      <c r="M149" s="80">
        <v>54653.4</v>
      </c>
      <c r="N149" s="80">
        <v>-54653.4</v>
      </c>
      <c r="O149" s="80">
        <v>0</v>
      </c>
      <c r="P149" s="80">
        <v>0</v>
      </c>
      <c r="Q149" s="80">
        <v>0</v>
      </c>
      <c r="R149" s="80">
        <v>0</v>
      </c>
      <c r="S149" s="80">
        <v>0</v>
      </c>
      <c r="T149" s="80">
        <v>0</v>
      </c>
      <c r="U149" s="80">
        <v>0</v>
      </c>
      <c r="V149" s="80">
        <v>0</v>
      </c>
      <c r="W149" s="80">
        <v>0</v>
      </c>
      <c r="X149" s="80">
        <v>0</v>
      </c>
      <c r="Y149" s="80">
        <v>0</v>
      </c>
      <c r="Z149" s="80">
        <v>0</v>
      </c>
      <c r="AA149" s="80">
        <v>0</v>
      </c>
      <c r="AB149" s="80">
        <v>0</v>
      </c>
      <c r="AC149" s="80">
        <v>0</v>
      </c>
      <c r="AD149" s="80">
        <v>0</v>
      </c>
      <c r="AE149" s="80">
        <v>0</v>
      </c>
      <c r="AF149" s="80">
        <v>0</v>
      </c>
      <c r="AG149" s="80">
        <v>0</v>
      </c>
      <c r="AH149" s="80">
        <v>0</v>
      </c>
      <c r="AI149" s="80">
        <v>0</v>
      </c>
      <c r="AJ149" s="80">
        <v>0</v>
      </c>
      <c r="AK149" s="80"/>
      <c r="AL149" s="80"/>
    </row>
    <row r="150" spans="1:38" ht="16.350000000000001" customHeight="1">
      <c r="A150" s="79" t="s">
        <v>500</v>
      </c>
      <c r="B150" s="80">
        <v>0</v>
      </c>
      <c r="C150" s="80">
        <v>0</v>
      </c>
      <c r="D150" s="80">
        <v>0</v>
      </c>
      <c r="E150" s="80">
        <v>0</v>
      </c>
      <c r="F150" s="80">
        <v>0</v>
      </c>
      <c r="G150" s="80">
        <v>0</v>
      </c>
      <c r="H150" s="80">
        <v>0</v>
      </c>
      <c r="I150" s="80">
        <v>0</v>
      </c>
      <c r="J150" s="80">
        <v>0</v>
      </c>
      <c r="K150" s="80">
        <v>0</v>
      </c>
      <c r="L150" s="80">
        <v>0</v>
      </c>
      <c r="M150" s="80">
        <v>0</v>
      </c>
      <c r="N150" s="80">
        <v>0</v>
      </c>
      <c r="O150" s="80">
        <v>0</v>
      </c>
      <c r="P150" s="80">
        <v>0</v>
      </c>
      <c r="Q150" s="80">
        <v>0</v>
      </c>
      <c r="R150" s="80">
        <v>0</v>
      </c>
      <c r="S150" s="80">
        <v>0</v>
      </c>
      <c r="T150" s="80">
        <v>0</v>
      </c>
      <c r="U150" s="80">
        <v>0</v>
      </c>
      <c r="V150" s="80">
        <v>0</v>
      </c>
      <c r="W150" s="80">
        <v>0</v>
      </c>
      <c r="X150" s="80">
        <v>0</v>
      </c>
      <c r="Y150" s="80">
        <v>0</v>
      </c>
      <c r="Z150" s="80">
        <v>0</v>
      </c>
      <c r="AA150" s="80">
        <v>0</v>
      </c>
      <c r="AB150" s="80">
        <v>0</v>
      </c>
      <c r="AC150" s="80">
        <v>0</v>
      </c>
      <c r="AD150" s="80">
        <v>0</v>
      </c>
      <c r="AE150" s="80">
        <v>0</v>
      </c>
      <c r="AF150" s="80">
        <v>0</v>
      </c>
      <c r="AG150" s="80">
        <v>0</v>
      </c>
      <c r="AH150" s="80">
        <v>0</v>
      </c>
      <c r="AI150" s="80">
        <v>0</v>
      </c>
      <c r="AJ150" s="80">
        <v>0</v>
      </c>
      <c r="AK150" s="80"/>
      <c r="AL150" s="80"/>
    </row>
    <row r="151" spans="1:38" ht="16.350000000000001" customHeight="1">
      <c r="A151" s="79" t="s">
        <v>501</v>
      </c>
      <c r="B151" s="80">
        <v>0</v>
      </c>
      <c r="C151" s="80">
        <v>0</v>
      </c>
      <c r="D151" s="80">
        <v>0</v>
      </c>
      <c r="E151" s="80">
        <v>0</v>
      </c>
      <c r="F151" s="80">
        <v>0</v>
      </c>
      <c r="G151" s="80">
        <v>0</v>
      </c>
      <c r="H151" s="80">
        <v>0</v>
      </c>
      <c r="I151" s="80">
        <v>0</v>
      </c>
      <c r="J151" s="80">
        <v>0</v>
      </c>
      <c r="K151" s="80">
        <v>0</v>
      </c>
      <c r="L151" s="80">
        <v>0</v>
      </c>
      <c r="M151" s="80">
        <v>54653.4</v>
      </c>
      <c r="N151" s="80">
        <v>4112013.27</v>
      </c>
      <c r="O151" s="80">
        <v>0</v>
      </c>
      <c r="P151" s="80">
        <v>0</v>
      </c>
      <c r="Q151" s="80">
        <v>0</v>
      </c>
      <c r="R151" s="80">
        <v>0</v>
      </c>
      <c r="S151" s="80">
        <v>0</v>
      </c>
      <c r="T151" s="80">
        <v>0</v>
      </c>
      <c r="U151" s="80">
        <v>0</v>
      </c>
      <c r="V151" s="80">
        <v>0</v>
      </c>
      <c r="W151" s="80">
        <v>0</v>
      </c>
      <c r="X151" s="80">
        <v>0</v>
      </c>
      <c r="Y151" s="80">
        <v>0</v>
      </c>
      <c r="Z151" s="80">
        <v>0</v>
      </c>
      <c r="AA151" s="80">
        <v>0</v>
      </c>
      <c r="AB151" s="80">
        <v>0</v>
      </c>
      <c r="AC151" s="80">
        <v>0</v>
      </c>
      <c r="AD151" s="80">
        <v>0</v>
      </c>
      <c r="AE151" s="80">
        <v>0</v>
      </c>
      <c r="AF151" s="80">
        <v>0</v>
      </c>
      <c r="AG151" s="80">
        <v>0</v>
      </c>
      <c r="AH151" s="80">
        <v>0</v>
      </c>
      <c r="AI151" s="80">
        <v>0</v>
      </c>
      <c r="AJ151" s="80">
        <v>0</v>
      </c>
      <c r="AK151" s="80"/>
      <c r="AL151" s="80"/>
    </row>
    <row r="152" spans="1:38" ht="16.350000000000001" customHeight="1">
      <c r="A152" s="79" t="s">
        <v>502</v>
      </c>
      <c r="B152" s="80">
        <v>0</v>
      </c>
      <c r="C152" s="80">
        <v>133950.215375</v>
      </c>
      <c r="D152" s="80">
        <v>0</v>
      </c>
      <c r="E152" s="80">
        <v>0</v>
      </c>
      <c r="F152" s="80">
        <v>699835.811675</v>
      </c>
      <c r="G152" s="80">
        <v>23506.053599999999</v>
      </c>
      <c r="H152" s="80">
        <v>1040644.857725</v>
      </c>
      <c r="I152" s="80">
        <v>0</v>
      </c>
      <c r="J152" s="80">
        <v>0</v>
      </c>
      <c r="K152" s="80">
        <v>0</v>
      </c>
      <c r="L152" s="80">
        <v>0</v>
      </c>
      <c r="M152" s="80">
        <v>54653.4</v>
      </c>
      <c r="N152" s="80">
        <v>1465574.81565</v>
      </c>
      <c r="O152" s="80">
        <v>0</v>
      </c>
      <c r="P152" s="80">
        <v>0</v>
      </c>
      <c r="Q152" s="80">
        <v>-14917.540924999999</v>
      </c>
      <c r="R152" s="80">
        <v>-46646.1702</v>
      </c>
      <c r="S152" s="80">
        <v>-155455.12395000001</v>
      </c>
      <c r="T152" s="80">
        <v>6693.710975</v>
      </c>
      <c r="U152" s="80">
        <v>879651.74762499996</v>
      </c>
      <c r="V152" s="80">
        <v>30509.188150000002</v>
      </c>
      <c r="W152" s="80">
        <v>0</v>
      </c>
      <c r="X152" s="80">
        <v>0</v>
      </c>
      <c r="Y152" s="80">
        <v>15460</v>
      </c>
      <c r="Z152" s="80">
        <v>-619.10379999999998</v>
      </c>
      <c r="AA152" s="80">
        <v>12385.283074999999</v>
      </c>
      <c r="AB152" s="80">
        <v>-3720.1256749999998</v>
      </c>
      <c r="AC152" s="80">
        <v>0</v>
      </c>
      <c r="AD152" s="80">
        <v>0</v>
      </c>
      <c r="AE152" s="80">
        <v>0</v>
      </c>
      <c r="AF152" s="80">
        <v>0</v>
      </c>
      <c r="AG152" s="80">
        <v>34554.867375000002</v>
      </c>
      <c r="AH152" s="80">
        <v>-128946.8422</v>
      </c>
      <c r="AI152" s="80">
        <v>-24865.75</v>
      </c>
      <c r="AJ152" s="80">
        <v>1159902.5825499999</v>
      </c>
      <c r="AK152" s="80"/>
      <c r="AL152" s="80"/>
    </row>
    <row r="153" spans="1:38" ht="16.350000000000001" customHeight="1">
      <c r="A153" s="79" t="s">
        <v>503</v>
      </c>
      <c r="B153" s="80">
        <v>0</v>
      </c>
      <c r="C153" s="80">
        <v>53323007.759999998</v>
      </c>
      <c r="D153" s="80">
        <v>0</v>
      </c>
      <c r="E153" s="80">
        <v>0</v>
      </c>
      <c r="F153" s="80">
        <v>7266879.1399999997</v>
      </c>
      <c r="G153" s="80">
        <v>15024650.300000001</v>
      </c>
      <c r="H153" s="80">
        <v>4551123.84</v>
      </c>
      <c r="I153" s="80">
        <v>2313192.3199999998</v>
      </c>
      <c r="J153" s="80">
        <v>1589847.24</v>
      </c>
      <c r="K153" s="80">
        <v>1282100.03</v>
      </c>
      <c r="L153" s="80">
        <v>0</v>
      </c>
      <c r="M153" s="80">
        <v>2859438.31</v>
      </c>
      <c r="N153" s="80">
        <v>42836938.780000001</v>
      </c>
      <c r="O153" s="80">
        <v>0</v>
      </c>
      <c r="P153" s="80">
        <v>742991.45</v>
      </c>
      <c r="Q153" s="80">
        <v>665726.38</v>
      </c>
      <c r="R153" s="80">
        <v>831284.98</v>
      </c>
      <c r="S153" s="80">
        <v>2235964.4700000002</v>
      </c>
      <c r="T153" s="80">
        <v>1360783.84</v>
      </c>
      <c r="U153" s="80">
        <v>1055558.02</v>
      </c>
      <c r="V153" s="80">
        <v>374570</v>
      </c>
      <c r="W153" s="80">
        <v>0</v>
      </c>
      <c r="X153" s="80">
        <v>2694691.25</v>
      </c>
      <c r="Y153" s="80">
        <v>3850653.7</v>
      </c>
      <c r="Z153" s="80">
        <v>4217309.34</v>
      </c>
      <c r="AA153" s="80">
        <v>2000112.82</v>
      </c>
      <c r="AB153" s="80">
        <v>759442</v>
      </c>
      <c r="AC153" s="80">
        <v>974246.26</v>
      </c>
      <c r="AD153" s="80">
        <v>528194.93000000005</v>
      </c>
      <c r="AE153" s="80">
        <v>0</v>
      </c>
      <c r="AF153" s="80">
        <v>0</v>
      </c>
      <c r="AG153" s="80">
        <v>876666.21</v>
      </c>
      <c r="AH153" s="80">
        <v>1361543.19</v>
      </c>
      <c r="AI153" s="80">
        <v>1549035.03</v>
      </c>
      <c r="AJ153" s="80">
        <v>763879.41</v>
      </c>
      <c r="AK153" s="80"/>
      <c r="AL153" s="80"/>
    </row>
    <row r="154" spans="1:38" ht="16.350000000000001" customHeight="1">
      <c r="A154" s="79" t="s">
        <v>504</v>
      </c>
      <c r="B154" s="80">
        <v>0</v>
      </c>
      <c r="C154" s="80">
        <v>507664.36</v>
      </c>
      <c r="D154" s="80">
        <v>0</v>
      </c>
      <c r="E154" s="80">
        <v>0</v>
      </c>
      <c r="F154" s="80">
        <v>27036.87</v>
      </c>
      <c r="G154" s="80">
        <v>270759.14</v>
      </c>
      <c r="H154" s="80">
        <v>86635</v>
      </c>
      <c r="I154" s="80">
        <v>13090</v>
      </c>
      <c r="J154" s="80">
        <v>12444.66</v>
      </c>
      <c r="K154" s="80">
        <v>9389.84</v>
      </c>
      <c r="L154" s="80">
        <v>0</v>
      </c>
      <c r="M154" s="80">
        <v>63990.68</v>
      </c>
      <c r="N154" s="80">
        <v>862907.78</v>
      </c>
      <c r="O154" s="80">
        <v>0</v>
      </c>
      <c r="P154" s="80">
        <v>4040</v>
      </c>
      <c r="Q154" s="80">
        <v>5155.3500000000004</v>
      </c>
      <c r="R154" s="80">
        <v>2581.52</v>
      </c>
      <c r="S154" s="80">
        <v>7525</v>
      </c>
      <c r="T154" s="80">
        <v>0</v>
      </c>
      <c r="U154" s="80">
        <v>4375</v>
      </c>
      <c r="V154" s="80">
        <v>3360</v>
      </c>
      <c r="W154" s="80">
        <v>0</v>
      </c>
      <c r="X154" s="80">
        <v>83199.89</v>
      </c>
      <c r="Y154" s="80">
        <v>107980.02</v>
      </c>
      <c r="Z154" s="80">
        <v>39775</v>
      </c>
      <c r="AA154" s="80">
        <v>16310</v>
      </c>
      <c r="AB154" s="80">
        <v>16485</v>
      </c>
      <c r="AC154" s="80">
        <v>5584.23</v>
      </c>
      <c r="AD154" s="80">
        <v>1425</v>
      </c>
      <c r="AE154" s="80">
        <v>0</v>
      </c>
      <c r="AF154" s="80">
        <v>0</v>
      </c>
      <c r="AG154" s="80">
        <v>2545</v>
      </c>
      <c r="AH154" s="80">
        <v>36040</v>
      </c>
      <c r="AI154" s="80">
        <v>43095</v>
      </c>
      <c r="AJ154" s="80">
        <v>4955</v>
      </c>
      <c r="AK154" s="80"/>
      <c r="AL154" s="80"/>
    </row>
    <row r="155" spans="1:38" ht="16.350000000000001" customHeight="1">
      <c r="A155" s="79" t="s">
        <v>505</v>
      </c>
      <c r="B155" s="80">
        <v>0</v>
      </c>
      <c r="C155" s="80">
        <v>883668.22</v>
      </c>
      <c r="D155" s="80">
        <v>0</v>
      </c>
      <c r="E155" s="80">
        <v>0</v>
      </c>
      <c r="F155" s="80">
        <v>145337.60000000001</v>
      </c>
      <c r="G155" s="80">
        <v>316057.67</v>
      </c>
      <c r="H155" s="80">
        <v>101852.52</v>
      </c>
      <c r="I155" s="80">
        <v>66370.75</v>
      </c>
      <c r="J155" s="80">
        <v>32355.96</v>
      </c>
      <c r="K155" s="80">
        <v>26413.18</v>
      </c>
      <c r="L155" s="80">
        <v>0</v>
      </c>
      <c r="M155" s="80">
        <v>60046.79</v>
      </c>
      <c r="N155" s="80">
        <v>1106060.3400000001</v>
      </c>
      <c r="O155" s="80">
        <v>0</v>
      </c>
      <c r="P155" s="80">
        <v>14859.84</v>
      </c>
      <c r="Q155" s="80">
        <v>13314.53</v>
      </c>
      <c r="R155" s="80">
        <v>16625.71</v>
      </c>
      <c r="S155" s="80">
        <v>44719.28</v>
      </c>
      <c r="T155" s="80">
        <v>27215.68</v>
      </c>
      <c r="U155" s="80">
        <v>21111.16</v>
      </c>
      <c r="V155" s="80">
        <v>7491.4</v>
      </c>
      <c r="W155" s="80">
        <v>0</v>
      </c>
      <c r="X155" s="80">
        <v>53893.83</v>
      </c>
      <c r="Y155" s="80">
        <v>77044.59</v>
      </c>
      <c r="Z155" s="80">
        <v>85190.76</v>
      </c>
      <c r="AA155" s="80">
        <v>53861.9</v>
      </c>
      <c r="AB155" s="80">
        <v>16017.76</v>
      </c>
      <c r="AC155" s="80">
        <v>19484.93</v>
      </c>
      <c r="AD155" s="80">
        <v>10563.9</v>
      </c>
      <c r="AE155" s="80">
        <v>0</v>
      </c>
      <c r="AF155" s="80">
        <v>0</v>
      </c>
      <c r="AG155" s="80">
        <v>17871.45</v>
      </c>
      <c r="AH155" s="80">
        <v>28310.46</v>
      </c>
      <c r="AI155" s="80">
        <v>31745.5</v>
      </c>
      <c r="AJ155" s="80">
        <v>23925.11</v>
      </c>
      <c r="AK155" s="80"/>
      <c r="AL155" s="80"/>
    </row>
    <row r="156" spans="1:38" ht="16.350000000000001" customHeight="1">
      <c r="A156" s="79" t="s">
        <v>506</v>
      </c>
      <c r="B156" s="80">
        <v>0</v>
      </c>
      <c r="C156" s="80">
        <v>0</v>
      </c>
      <c r="D156" s="80">
        <v>0</v>
      </c>
      <c r="E156" s="80">
        <v>0</v>
      </c>
      <c r="F156" s="80">
        <v>46464.37</v>
      </c>
      <c r="G156" s="80">
        <v>71598.34</v>
      </c>
      <c r="H156" s="80">
        <v>27932.5</v>
      </c>
      <c r="I156" s="80">
        <v>1195.25</v>
      </c>
      <c r="J156" s="80">
        <v>6702.58</v>
      </c>
      <c r="K156" s="80">
        <v>897</v>
      </c>
      <c r="L156" s="80">
        <v>0</v>
      </c>
      <c r="M156" s="80">
        <v>13166.39</v>
      </c>
      <c r="N156" s="80">
        <v>312118.73</v>
      </c>
      <c r="O156" s="80">
        <v>0</v>
      </c>
      <c r="P156" s="80">
        <v>8898.68</v>
      </c>
      <c r="Q156" s="80">
        <v>4051.04</v>
      </c>
      <c r="R156" s="80">
        <v>11408.56</v>
      </c>
      <c r="S156" s="80">
        <v>0</v>
      </c>
      <c r="T156" s="80">
        <v>0</v>
      </c>
      <c r="U156" s="80">
        <v>3615.53</v>
      </c>
      <c r="V156" s="80">
        <v>18490.560000000001</v>
      </c>
      <c r="W156" s="80">
        <v>0</v>
      </c>
      <c r="X156" s="80">
        <v>25411.05</v>
      </c>
      <c r="Y156" s="80">
        <v>19683.189999999999</v>
      </c>
      <c r="Z156" s="80">
        <v>8786.07</v>
      </c>
      <c r="AA156" s="80">
        <v>7976.52</v>
      </c>
      <c r="AB156" s="80">
        <v>5399.4</v>
      </c>
      <c r="AC156" s="80">
        <v>0</v>
      </c>
      <c r="AD156" s="80">
        <v>4342.1099999999997</v>
      </c>
      <c r="AE156" s="80">
        <v>0</v>
      </c>
      <c r="AF156" s="80">
        <v>0</v>
      </c>
      <c r="AG156" s="80">
        <v>0</v>
      </c>
      <c r="AH156" s="80">
        <v>22821.23</v>
      </c>
      <c r="AI156" s="80">
        <v>1996.27</v>
      </c>
      <c r="AJ156" s="80">
        <v>3115</v>
      </c>
      <c r="AK156" s="80"/>
      <c r="AL156" s="80"/>
    </row>
    <row r="157" spans="1:38" ht="16.350000000000001" customHeight="1">
      <c r="A157" s="79" t="s">
        <v>507</v>
      </c>
      <c r="B157" s="80">
        <v>0</v>
      </c>
      <c r="C157" s="80">
        <v>5499181.2999999998</v>
      </c>
      <c r="D157" s="80">
        <v>0</v>
      </c>
      <c r="E157" s="80">
        <v>0</v>
      </c>
      <c r="F157" s="80">
        <v>1518932.85</v>
      </c>
      <c r="G157" s="80">
        <v>3505480.23</v>
      </c>
      <c r="H157" s="80">
        <v>1047074.77</v>
      </c>
      <c r="I157" s="80">
        <v>1615057.64</v>
      </c>
      <c r="J157" s="80">
        <v>208236.58</v>
      </c>
      <c r="K157" s="80">
        <v>268717.64</v>
      </c>
      <c r="L157" s="80">
        <v>0</v>
      </c>
      <c r="M157" s="80">
        <v>740959.34</v>
      </c>
      <c r="N157" s="80">
        <v>11734286.369999999</v>
      </c>
      <c r="O157" s="80">
        <v>0</v>
      </c>
      <c r="P157" s="80">
        <v>211166.11</v>
      </c>
      <c r="Q157" s="80">
        <v>126104.12</v>
      </c>
      <c r="R157" s="80">
        <v>207577.27</v>
      </c>
      <c r="S157" s="80">
        <v>408461.6</v>
      </c>
      <c r="T157" s="80">
        <v>254809.8</v>
      </c>
      <c r="U157" s="80">
        <v>229754.72</v>
      </c>
      <c r="V157" s="80">
        <v>81059.23</v>
      </c>
      <c r="W157" s="80">
        <v>0</v>
      </c>
      <c r="X157" s="80">
        <v>586694.02</v>
      </c>
      <c r="Y157" s="80">
        <v>973250.03</v>
      </c>
      <c r="Z157" s="80">
        <v>790590.86</v>
      </c>
      <c r="AA157" s="80">
        <v>506795.44</v>
      </c>
      <c r="AB157" s="80">
        <v>183452.09</v>
      </c>
      <c r="AC157" s="80">
        <v>297933.31</v>
      </c>
      <c r="AD157" s="80">
        <v>166764.48000000001</v>
      </c>
      <c r="AE157" s="80">
        <v>0</v>
      </c>
      <c r="AF157" s="80">
        <v>0</v>
      </c>
      <c r="AG157" s="80">
        <v>159463.16</v>
      </c>
      <c r="AH157" s="80">
        <v>356442.47</v>
      </c>
      <c r="AI157" s="80">
        <v>383227.43</v>
      </c>
      <c r="AJ157" s="80">
        <v>147941.71</v>
      </c>
      <c r="AK157" s="80"/>
      <c r="AL157" s="80"/>
    </row>
    <row r="158" spans="1:38" ht="16.350000000000001" customHeight="1">
      <c r="A158" s="79" t="s">
        <v>508</v>
      </c>
      <c r="B158" s="80">
        <v>0</v>
      </c>
      <c r="C158" s="80">
        <v>0</v>
      </c>
      <c r="D158" s="80">
        <v>0</v>
      </c>
      <c r="E158" s="80">
        <v>0</v>
      </c>
      <c r="F158" s="80">
        <v>0</v>
      </c>
      <c r="G158" s="80">
        <v>0</v>
      </c>
      <c r="H158" s="80">
        <v>0</v>
      </c>
      <c r="I158" s="80">
        <v>0</v>
      </c>
      <c r="J158" s="80">
        <v>0</v>
      </c>
      <c r="K158" s="80">
        <v>0</v>
      </c>
      <c r="L158" s="80">
        <v>0</v>
      </c>
      <c r="M158" s="80">
        <v>0</v>
      </c>
      <c r="N158" s="80">
        <v>200000</v>
      </c>
      <c r="O158" s="80">
        <v>0</v>
      </c>
      <c r="P158" s="80">
        <v>0</v>
      </c>
      <c r="Q158" s="80">
        <v>0</v>
      </c>
      <c r="R158" s="80">
        <v>0</v>
      </c>
      <c r="S158" s="80">
        <v>0</v>
      </c>
      <c r="T158" s="80">
        <v>0</v>
      </c>
      <c r="U158" s="80">
        <v>0</v>
      </c>
      <c r="V158" s="80">
        <v>0</v>
      </c>
      <c r="W158" s="80">
        <v>0</v>
      </c>
      <c r="X158" s="80">
        <v>0</v>
      </c>
      <c r="Y158" s="80">
        <v>0</v>
      </c>
      <c r="Z158" s="80">
        <v>0</v>
      </c>
      <c r="AA158" s="80">
        <v>0</v>
      </c>
      <c r="AB158" s="80">
        <v>0</v>
      </c>
      <c r="AC158" s="80">
        <v>0</v>
      </c>
      <c r="AD158" s="80">
        <v>0</v>
      </c>
      <c r="AE158" s="80">
        <v>0</v>
      </c>
      <c r="AF158" s="80">
        <v>0</v>
      </c>
      <c r="AG158" s="80">
        <v>0</v>
      </c>
      <c r="AH158" s="80">
        <v>0</v>
      </c>
      <c r="AI158" s="80">
        <v>0</v>
      </c>
      <c r="AJ158" s="80">
        <v>0</v>
      </c>
      <c r="AK158" s="80"/>
      <c r="AL158" s="80"/>
    </row>
    <row r="159" spans="1:38" ht="16.350000000000001" customHeight="1">
      <c r="A159" s="79" t="s">
        <v>509</v>
      </c>
      <c r="B159" s="80">
        <v>0</v>
      </c>
      <c r="C159" s="80">
        <v>-10499.12</v>
      </c>
      <c r="D159" s="80">
        <v>0</v>
      </c>
      <c r="E159" s="80">
        <v>0</v>
      </c>
      <c r="F159" s="80">
        <v>9197.15</v>
      </c>
      <c r="G159" s="80">
        <v>29826.77</v>
      </c>
      <c r="H159" s="80">
        <v>-915.68</v>
      </c>
      <c r="I159" s="80">
        <v>-1575.5</v>
      </c>
      <c r="J159" s="80">
        <v>8079.49</v>
      </c>
      <c r="K159" s="80">
        <v>1747.86</v>
      </c>
      <c r="L159" s="80">
        <v>0</v>
      </c>
      <c r="M159" s="80">
        <v>13465.81</v>
      </c>
      <c r="N159" s="80">
        <v>345733.45</v>
      </c>
      <c r="O159" s="80">
        <v>0</v>
      </c>
      <c r="P159" s="80">
        <v>10772.65</v>
      </c>
      <c r="Q159" s="80">
        <v>0</v>
      </c>
      <c r="R159" s="80">
        <v>0</v>
      </c>
      <c r="S159" s="80">
        <v>-1575.5</v>
      </c>
      <c r="T159" s="80">
        <v>0</v>
      </c>
      <c r="U159" s="80">
        <v>0</v>
      </c>
      <c r="V159" s="80">
        <v>0</v>
      </c>
      <c r="W159" s="80">
        <v>0</v>
      </c>
      <c r="X159" s="80">
        <v>-1575.5</v>
      </c>
      <c r="Y159" s="80">
        <v>2693.16</v>
      </c>
      <c r="Z159" s="80">
        <v>30284.61</v>
      </c>
      <c r="AA159" s="80">
        <v>-1575.5</v>
      </c>
      <c r="AB159" s="80">
        <v>0</v>
      </c>
      <c r="AC159" s="80">
        <v>0</v>
      </c>
      <c r="AD159" s="80">
        <v>0</v>
      </c>
      <c r="AE159" s="80">
        <v>0</v>
      </c>
      <c r="AF159" s="80">
        <v>0</v>
      </c>
      <c r="AG159" s="80">
        <v>-2033.34</v>
      </c>
      <c r="AH159" s="80">
        <v>-1575.5</v>
      </c>
      <c r="AI159" s="80">
        <v>2693.16</v>
      </c>
      <c r="AJ159" s="80">
        <v>0</v>
      </c>
      <c r="AK159" s="80"/>
      <c r="AL159" s="80"/>
    </row>
    <row r="160" spans="1:38" ht="16.350000000000001" customHeight="1">
      <c r="A160" s="79" t="s">
        <v>510</v>
      </c>
      <c r="B160" s="80">
        <v>0</v>
      </c>
      <c r="C160" s="80">
        <v>603930.75</v>
      </c>
      <c r="D160" s="80">
        <v>0</v>
      </c>
      <c r="E160" s="80">
        <v>0</v>
      </c>
      <c r="F160" s="80">
        <v>0</v>
      </c>
      <c r="G160" s="80">
        <v>5387.59</v>
      </c>
      <c r="H160" s="80">
        <v>121306.21</v>
      </c>
      <c r="I160" s="80">
        <v>79061.38</v>
      </c>
      <c r="J160" s="80">
        <v>24780</v>
      </c>
      <c r="K160" s="80">
        <v>17867.59</v>
      </c>
      <c r="L160" s="80">
        <v>0</v>
      </c>
      <c r="M160" s="80">
        <v>142900</v>
      </c>
      <c r="N160" s="80">
        <v>852204.82</v>
      </c>
      <c r="O160" s="80">
        <v>0</v>
      </c>
      <c r="P160" s="80">
        <v>0</v>
      </c>
      <c r="Q160" s="80">
        <v>0</v>
      </c>
      <c r="R160" s="80">
        <v>0</v>
      </c>
      <c r="S160" s="80">
        <v>0</v>
      </c>
      <c r="T160" s="80">
        <v>0</v>
      </c>
      <c r="U160" s="80">
        <v>0</v>
      </c>
      <c r="V160" s="80">
        <v>0</v>
      </c>
      <c r="W160" s="80">
        <v>0</v>
      </c>
      <c r="X160" s="80">
        <v>0</v>
      </c>
      <c r="Y160" s="80">
        <v>0</v>
      </c>
      <c r="Z160" s="80">
        <v>5387.59</v>
      </c>
      <c r="AA160" s="80">
        <v>0</v>
      </c>
      <c r="AB160" s="80">
        <v>0</v>
      </c>
      <c r="AC160" s="80">
        <v>0</v>
      </c>
      <c r="AD160" s="80">
        <v>0</v>
      </c>
      <c r="AE160" s="80">
        <v>0</v>
      </c>
      <c r="AF160" s="80">
        <v>0</v>
      </c>
      <c r="AG160" s="80">
        <v>16906.21</v>
      </c>
      <c r="AH160" s="80">
        <v>53980</v>
      </c>
      <c r="AI160" s="80">
        <v>38240</v>
      </c>
      <c r="AJ160" s="80">
        <v>12180</v>
      </c>
      <c r="AK160" s="80"/>
      <c r="AL160" s="80"/>
    </row>
    <row r="161" spans="1:38" ht="16.350000000000001" customHeight="1">
      <c r="A161" s="79" t="s">
        <v>511</v>
      </c>
      <c r="B161" s="80">
        <v>0</v>
      </c>
      <c r="C161" s="80">
        <v>720352.83</v>
      </c>
      <c r="D161" s="80">
        <v>0</v>
      </c>
      <c r="E161" s="80">
        <v>0</v>
      </c>
      <c r="F161" s="80">
        <v>181135.14</v>
      </c>
      <c r="G161" s="80">
        <v>29198.2</v>
      </c>
      <c r="H161" s="80">
        <v>0</v>
      </c>
      <c r="I161" s="80">
        <v>0</v>
      </c>
      <c r="J161" s="80">
        <v>0</v>
      </c>
      <c r="K161" s="80">
        <v>0</v>
      </c>
      <c r="L161" s="80">
        <v>0</v>
      </c>
      <c r="M161" s="80">
        <v>811539.59</v>
      </c>
      <c r="N161" s="80">
        <v>0</v>
      </c>
      <c r="O161" s="80">
        <v>0</v>
      </c>
      <c r="P161" s="80">
        <v>181135.14</v>
      </c>
      <c r="Q161" s="80">
        <v>0</v>
      </c>
      <c r="R161" s="80">
        <v>0</v>
      </c>
      <c r="S161" s="80">
        <v>0</v>
      </c>
      <c r="T161" s="80">
        <v>0</v>
      </c>
      <c r="U161" s="80">
        <v>0</v>
      </c>
      <c r="V161" s="80">
        <v>0</v>
      </c>
      <c r="W161" s="80">
        <v>0</v>
      </c>
      <c r="X161" s="80">
        <v>29198.2</v>
      </c>
      <c r="Y161" s="80">
        <v>0</v>
      </c>
      <c r="Z161" s="80">
        <v>0</v>
      </c>
      <c r="AA161" s="80">
        <v>0</v>
      </c>
      <c r="AB161" s="80">
        <v>0</v>
      </c>
      <c r="AC161" s="80">
        <v>0</v>
      </c>
      <c r="AD161" s="80">
        <v>0</v>
      </c>
      <c r="AE161" s="80">
        <v>0</v>
      </c>
      <c r="AF161" s="80">
        <v>0</v>
      </c>
      <c r="AG161" s="80">
        <v>0</v>
      </c>
      <c r="AH161" s="80">
        <v>0</v>
      </c>
      <c r="AI161" s="80">
        <v>0</v>
      </c>
      <c r="AJ161" s="80">
        <v>0</v>
      </c>
      <c r="AK161" s="80"/>
      <c r="AL161" s="80"/>
    </row>
    <row r="162" spans="1:38" ht="16.350000000000001" customHeight="1">
      <c r="A162" s="79" t="s">
        <v>512</v>
      </c>
      <c r="B162" s="80">
        <v>0</v>
      </c>
      <c r="C162" s="80">
        <v>0</v>
      </c>
      <c r="D162" s="80">
        <v>0</v>
      </c>
      <c r="E162" s="80">
        <v>0</v>
      </c>
      <c r="F162" s="80">
        <v>0</v>
      </c>
      <c r="G162" s="80">
        <v>0</v>
      </c>
      <c r="H162" s="80">
        <v>0</v>
      </c>
      <c r="I162" s="80">
        <v>0</v>
      </c>
      <c r="J162" s="80">
        <v>0</v>
      </c>
      <c r="K162" s="80">
        <v>0</v>
      </c>
      <c r="L162" s="80">
        <v>0</v>
      </c>
      <c r="M162" s="80">
        <v>0</v>
      </c>
      <c r="N162" s="80">
        <v>0</v>
      </c>
      <c r="O162" s="80">
        <v>0</v>
      </c>
      <c r="P162" s="80">
        <v>0</v>
      </c>
      <c r="Q162" s="80">
        <v>0</v>
      </c>
      <c r="R162" s="80">
        <v>0</v>
      </c>
      <c r="S162" s="80">
        <v>0</v>
      </c>
      <c r="T162" s="80">
        <v>0</v>
      </c>
      <c r="U162" s="80">
        <v>0</v>
      </c>
      <c r="V162" s="80">
        <v>0</v>
      </c>
      <c r="W162" s="80">
        <v>0</v>
      </c>
      <c r="X162" s="80">
        <v>0</v>
      </c>
      <c r="Y162" s="80">
        <v>0</v>
      </c>
      <c r="Z162" s="80">
        <v>0</v>
      </c>
      <c r="AA162" s="80">
        <v>0</v>
      </c>
      <c r="AB162" s="80">
        <v>0</v>
      </c>
      <c r="AC162" s="80">
        <v>0</v>
      </c>
      <c r="AD162" s="80">
        <v>0</v>
      </c>
      <c r="AE162" s="80">
        <v>0</v>
      </c>
      <c r="AF162" s="80">
        <v>0</v>
      </c>
      <c r="AG162" s="80">
        <v>0</v>
      </c>
      <c r="AH162" s="80">
        <v>0</v>
      </c>
      <c r="AI162" s="80">
        <v>0</v>
      </c>
      <c r="AJ162" s="80">
        <v>0</v>
      </c>
      <c r="AK162" s="80"/>
      <c r="AL162" s="80"/>
    </row>
    <row r="163" spans="1:38" ht="16.350000000000001" customHeight="1">
      <c r="A163" s="79" t="s">
        <v>513</v>
      </c>
      <c r="B163" s="80">
        <v>0</v>
      </c>
      <c r="C163" s="80">
        <v>61527306.100000001</v>
      </c>
      <c r="D163" s="80">
        <v>0</v>
      </c>
      <c r="E163" s="80">
        <v>0</v>
      </c>
      <c r="F163" s="80">
        <v>9194983.1199999992</v>
      </c>
      <c r="G163" s="80">
        <v>19252958.239999998</v>
      </c>
      <c r="H163" s="80">
        <v>5935009.1600000001</v>
      </c>
      <c r="I163" s="80">
        <v>4086391.84</v>
      </c>
      <c r="J163" s="80">
        <v>1882446.51</v>
      </c>
      <c r="K163" s="80">
        <v>1607133.14</v>
      </c>
      <c r="L163" s="80">
        <v>0</v>
      </c>
      <c r="M163" s="80">
        <v>4705506.91</v>
      </c>
      <c r="N163" s="80">
        <v>58250250.270000003</v>
      </c>
      <c r="O163" s="80">
        <v>0</v>
      </c>
      <c r="P163" s="80">
        <v>1173863.8700000001</v>
      </c>
      <c r="Q163" s="80">
        <v>814351.42</v>
      </c>
      <c r="R163" s="80">
        <v>1069478.04</v>
      </c>
      <c r="S163" s="80">
        <v>2695094.85</v>
      </c>
      <c r="T163" s="80">
        <v>1642809.32</v>
      </c>
      <c r="U163" s="80">
        <v>1314414.43</v>
      </c>
      <c r="V163" s="80">
        <v>484971.19</v>
      </c>
      <c r="W163" s="80">
        <v>0</v>
      </c>
      <c r="X163" s="80">
        <v>3471512.74</v>
      </c>
      <c r="Y163" s="80">
        <v>5031304.6900000004</v>
      </c>
      <c r="Z163" s="80">
        <v>5177324.2300000004</v>
      </c>
      <c r="AA163" s="80">
        <v>2583481.1800000002</v>
      </c>
      <c r="AB163" s="80">
        <v>980796.25</v>
      </c>
      <c r="AC163" s="80">
        <v>1297248.73</v>
      </c>
      <c r="AD163" s="80">
        <v>711290.42</v>
      </c>
      <c r="AE163" s="80">
        <v>0</v>
      </c>
      <c r="AF163" s="80">
        <v>0</v>
      </c>
      <c r="AG163" s="80">
        <v>1071418.69</v>
      </c>
      <c r="AH163" s="80">
        <v>1857561.85</v>
      </c>
      <c r="AI163" s="80">
        <v>2050032.39</v>
      </c>
      <c r="AJ163" s="80">
        <v>955996.23</v>
      </c>
      <c r="AK163" s="80"/>
      <c r="AL163" s="80"/>
    </row>
    <row r="164" spans="1:38" ht="16.350000000000001" customHeight="1">
      <c r="A164" s="79" t="s">
        <v>514</v>
      </c>
      <c r="B164" s="80">
        <v>0</v>
      </c>
      <c r="C164" s="80">
        <v>0</v>
      </c>
      <c r="D164" s="80">
        <v>0</v>
      </c>
      <c r="E164" s="80">
        <v>0</v>
      </c>
      <c r="F164" s="80">
        <v>0</v>
      </c>
      <c r="G164" s="80">
        <v>3268629.15</v>
      </c>
      <c r="H164" s="80">
        <v>1667751.99</v>
      </c>
      <c r="I164" s="80">
        <v>82500</v>
      </c>
      <c r="J164" s="80">
        <v>0</v>
      </c>
      <c r="K164" s="80">
        <v>20691.21</v>
      </c>
      <c r="L164" s="80">
        <v>0</v>
      </c>
      <c r="M164" s="80">
        <v>0</v>
      </c>
      <c r="N164" s="80">
        <v>9821632.1500000004</v>
      </c>
      <c r="O164" s="80">
        <v>0</v>
      </c>
      <c r="P164" s="80">
        <v>0</v>
      </c>
      <c r="Q164" s="80">
        <v>0</v>
      </c>
      <c r="R164" s="80">
        <v>0</v>
      </c>
      <c r="S164" s="80">
        <v>0</v>
      </c>
      <c r="T164" s="80">
        <v>0</v>
      </c>
      <c r="U164" s="80">
        <v>0</v>
      </c>
      <c r="V164" s="80">
        <v>0</v>
      </c>
      <c r="W164" s="80">
        <v>0</v>
      </c>
      <c r="X164" s="80">
        <v>0</v>
      </c>
      <c r="Y164" s="80">
        <v>2352500</v>
      </c>
      <c r="Z164" s="80">
        <v>36841.15</v>
      </c>
      <c r="AA164" s="80">
        <v>814632</v>
      </c>
      <c r="AB164" s="80">
        <v>64656</v>
      </c>
      <c r="AC164" s="80">
        <v>0</v>
      </c>
      <c r="AD164" s="80">
        <v>0</v>
      </c>
      <c r="AE164" s="80">
        <v>0</v>
      </c>
      <c r="AF164" s="80">
        <v>0</v>
      </c>
      <c r="AG164" s="80">
        <v>36590.75</v>
      </c>
      <c r="AH164" s="80">
        <v>0</v>
      </c>
      <c r="AI164" s="80">
        <v>0</v>
      </c>
      <c r="AJ164" s="80">
        <v>1631161.24</v>
      </c>
      <c r="AK164" s="80"/>
      <c r="AL164" s="80"/>
    </row>
    <row r="165" spans="1:38" ht="16.350000000000001" customHeight="1">
      <c r="A165" s="79" t="s">
        <v>515</v>
      </c>
      <c r="B165" s="80">
        <v>0</v>
      </c>
      <c r="C165" s="80">
        <v>0</v>
      </c>
      <c r="D165" s="80">
        <v>0</v>
      </c>
      <c r="E165" s="80">
        <v>0</v>
      </c>
      <c r="F165" s="80">
        <v>0</v>
      </c>
      <c r="G165" s="80">
        <v>385473.02</v>
      </c>
      <c r="H165" s="80">
        <v>630765.38</v>
      </c>
      <c r="I165" s="80">
        <v>0</v>
      </c>
      <c r="J165" s="80">
        <v>0</v>
      </c>
      <c r="K165" s="80">
        <v>0</v>
      </c>
      <c r="L165" s="80">
        <v>0</v>
      </c>
      <c r="M165" s="80">
        <v>0</v>
      </c>
      <c r="N165" s="80">
        <v>24580731.82</v>
      </c>
      <c r="O165" s="80">
        <v>0</v>
      </c>
      <c r="P165" s="80">
        <v>0</v>
      </c>
      <c r="Q165" s="80">
        <v>0</v>
      </c>
      <c r="R165" s="80">
        <v>0</v>
      </c>
      <c r="S165" s="80">
        <v>0</v>
      </c>
      <c r="T165" s="80">
        <v>0</v>
      </c>
      <c r="U165" s="80">
        <v>0</v>
      </c>
      <c r="V165" s="80">
        <v>0</v>
      </c>
      <c r="W165" s="80">
        <v>0</v>
      </c>
      <c r="X165" s="80">
        <v>0</v>
      </c>
      <c r="Y165" s="80">
        <v>161817.38</v>
      </c>
      <c r="Z165" s="80">
        <v>0</v>
      </c>
      <c r="AA165" s="80">
        <v>223655.64</v>
      </c>
      <c r="AB165" s="80">
        <v>0</v>
      </c>
      <c r="AC165" s="80">
        <v>0</v>
      </c>
      <c r="AD165" s="80">
        <v>0</v>
      </c>
      <c r="AE165" s="80">
        <v>0</v>
      </c>
      <c r="AF165" s="80">
        <v>0</v>
      </c>
      <c r="AG165" s="80">
        <v>0</v>
      </c>
      <c r="AH165" s="80">
        <v>0</v>
      </c>
      <c r="AI165" s="80">
        <v>0</v>
      </c>
      <c r="AJ165" s="80">
        <v>630765.38</v>
      </c>
      <c r="AK165" s="80"/>
      <c r="AL165" s="80"/>
    </row>
    <row r="166" spans="1:38" ht="16.350000000000001" customHeight="1">
      <c r="A166" s="79" t="s">
        <v>516</v>
      </c>
      <c r="B166" s="80">
        <v>0</v>
      </c>
      <c r="C166" s="80">
        <v>-2183945.6446250002</v>
      </c>
      <c r="D166" s="80">
        <v>15212.99</v>
      </c>
      <c r="E166" s="80">
        <v>0</v>
      </c>
      <c r="F166" s="80">
        <v>494993.65167499997</v>
      </c>
      <c r="G166" s="80">
        <v>444686.05359999998</v>
      </c>
      <c r="H166" s="80">
        <v>-6089507.2722749999</v>
      </c>
      <c r="I166" s="80">
        <v>0</v>
      </c>
      <c r="J166" s="80">
        <v>-1.41</v>
      </c>
      <c r="K166" s="80">
        <v>-0.74</v>
      </c>
      <c r="L166" s="80">
        <v>0</v>
      </c>
      <c r="M166" s="80">
        <v>0</v>
      </c>
      <c r="N166" s="80">
        <v>6575094.9456500001</v>
      </c>
      <c r="O166" s="80">
        <v>0</v>
      </c>
      <c r="P166" s="80">
        <v>-18.96</v>
      </c>
      <c r="Q166" s="80">
        <v>538777.42907499999</v>
      </c>
      <c r="R166" s="80">
        <v>379990.04979999998</v>
      </c>
      <c r="S166" s="80">
        <v>1417.6160500000001</v>
      </c>
      <c r="T166" s="80">
        <v>-68723.769025000001</v>
      </c>
      <c r="U166" s="80">
        <v>-403249.11237500003</v>
      </c>
      <c r="V166" s="80">
        <v>46800.398150000001</v>
      </c>
      <c r="W166" s="80">
        <v>0</v>
      </c>
      <c r="X166" s="80">
        <v>247.64</v>
      </c>
      <c r="Y166" s="80">
        <v>303084.45</v>
      </c>
      <c r="Z166" s="80">
        <v>3702.9461999999999</v>
      </c>
      <c r="AA166" s="80">
        <v>36450.753075000001</v>
      </c>
      <c r="AB166" s="80">
        <v>-32.815674999999999</v>
      </c>
      <c r="AC166" s="80">
        <v>101233.05</v>
      </c>
      <c r="AD166" s="80">
        <v>0.03</v>
      </c>
      <c r="AE166" s="80">
        <v>0</v>
      </c>
      <c r="AF166" s="80">
        <v>0</v>
      </c>
      <c r="AG166" s="80">
        <v>-2649.4126249999999</v>
      </c>
      <c r="AH166" s="80">
        <v>102198.5578</v>
      </c>
      <c r="AI166" s="80">
        <v>-6369157.46</v>
      </c>
      <c r="AJ166" s="80">
        <v>180101.04255000001</v>
      </c>
      <c r="AK166" s="80"/>
      <c r="AL166" s="80"/>
    </row>
    <row r="167" spans="1:38" ht="16.350000000000001" customHeight="1">
      <c r="A167" s="79" t="s">
        <v>517</v>
      </c>
      <c r="B167" s="80">
        <v>0</v>
      </c>
      <c r="C167" s="80">
        <v>2037200.02</v>
      </c>
      <c r="D167" s="80">
        <v>0</v>
      </c>
      <c r="E167" s="80">
        <v>0</v>
      </c>
      <c r="F167" s="80">
        <v>22910.44</v>
      </c>
      <c r="G167" s="80">
        <v>0</v>
      </c>
      <c r="H167" s="80">
        <v>0</v>
      </c>
      <c r="I167" s="80">
        <v>0</v>
      </c>
      <c r="J167" s="80">
        <v>0</v>
      </c>
      <c r="K167" s="80">
        <v>0</v>
      </c>
      <c r="L167" s="80">
        <v>0</v>
      </c>
      <c r="M167" s="80">
        <v>0</v>
      </c>
      <c r="N167" s="80">
        <v>138129.68</v>
      </c>
      <c r="O167" s="80">
        <v>0</v>
      </c>
      <c r="P167" s="80">
        <v>22910.44</v>
      </c>
      <c r="Q167" s="80">
        <v>0</v>
      </c>
      <c r="R167" s="80">
        <v>0</v>
      </c>
      <c r="S167" s="80">
        <v>0</v>
      </c>
      <c r="T167" s="80">
        <v>0</v>
      </c>
      <c r="U167" s="80">
        <v>0</v>
      </c>
      <c r="V167" s="80">
        <v>0</v>
      </c>
      <c r="W167" s="80">
        <v>0</v>
      </c>
      <c r="X167" s="80">
        <v>0</v>
      </c>
      <c r="Y167" s="80">
        <v>0</v>
      </c>
      <c r="Z167" s="80">
        <v>0</v>
      </c>
      <c r="AA167" s="80">
        <v>0</v>
      </c>
      <c r="AB167" s="80">
        <v>0</v>
      </c>
      <c r="AC167" s="80">
        <v>0</v>
      </c>
      <c r="AD167" s="80">
        <v>0</v>
      </c>
      <c r="AE167" s="80">
        <v>0</v>
      </c>
      <c r="AF167" s="80">
        <v>0</v>
      </c>
      <c r="AG167" s="80">
        <v>0</v>
      </c>
      <c r="AH167" s="80">
        <v>0</v>
      </c>
      <c r="AI167" s="80">
        <v>0</v>
      </c>
      <c r="AJ167" s="80">
        <v>0</v>
      </c>
      <c r="AK167" s="80"/>
      <c r="AL167" s="80"/>
    </row>
    <row r="168" spans="1:38" ht="16.350000000000001" customHeight="1">
      <c r="A168" s="79" t="s">
        <v>518</v>
      </c>
      <c r="B168" s="80">
        <v>0</v>
      </c>
      <c r="C168" s="80">
        <v>0</v>
      </c>
      <c r="D168" s="80">
        <v>0</v>
      </c>
      <c r="E168" s="80">
        <v>0</v>
      </c>
      <c r="F168" s="80">
        <v>0</v>
      </c>
      <c r="G168" s="80">
        <v>0</v>
      </c>
      <c r="H168" s="80">
        <v>0</v>
      </c>
      <c r="I168" s="80">
        <v>0</v>
      </c>
      <c r="J168" s="80">
        <v>0</v>
      </c>
      <c r="K168" s="80">
        <v>0</v>
      </c>
      <c r="L168" s="80">
        <v>0</v>
      </c>
      <c r="M168" s="80">
        <v>0</v>
      </c>
      <c r="N168" s="80">
        <v>-8493.15</v>
      </c>
      <c r="O168" s="80">
        <v>0</v>
      </c>
      <c r="P168" s="80">
        <v>0</v>
      </c>
      <c r="Q168" s="80">
        <v>0</v>
      </c>
      <c r="R168" s="80">
        <v>0</v>
      </c>
      <c r="S168" s="80">
        <v>0</v>
      </c>
      <c r="T168" s="80">
        <v>0</v>
      </c>
      <c r="U168" s="80">
        <v>0</v>
      </c>
      <c r="V168" s="80">
        <v>0</v>
      </c>
      <c r="W168" s="80">
        <v>0</v>
      </c>
      <c r="X168" s="80">
        <v>0</v>
      </c>
      <c r="Y168" s="80">
        <v>0</v>
      </c>
      <c r="Z168" s="80">
        <v>0</v>
      </c>
      <c r="AA168" s="80">
        <v>0</v>
      </c>
      <c r="AB168" s="80">
        <v>0</v>
      </c>
      <c r="AC168" s="80">
        <v>0</v>
      </c>
      <c r="AD168" s="80">
        <v>0</v>
      </c>
      <c r="AE168" s="80">
        <v>0</v>
      </c>
      <c r="AF168" s="80">
        <v>0</v>
      </c>
      <c r="AG168" s="80">
        <v>0</v>
      </c>
      <c r="AH168" s="80">
        <v>0</v>
      </c>
      <c r="AI168" s="80">
        <v>0</v>
      </c>
      <c r="AJ168" s="80">
        <v>0</v>
      </c>
      <c r="AK168" s="80"/>
      <c r="AL168" s="80"/>
    </row>
    <row r="169" spans="1:38" ht="16.350000000000001" customHeight="1">
      <c r="A169" s="79" t="s">
        <v>519</v>
      </c>
      <c r="B169" s="80">
        <v>0</v>
      </c>
      <c r="C169" s="80">
        <v>-146745.624625</v>
      </c>
      <c r="D169" s="80">
        <v>15212.99</v>
      </c>
      <c r="E169" s="80">
        <v>0</v>
      </c>
      <c r="F169" s="80">
        <v>517904.09167499997</v>
      </c>
      <c r="G169" s="80">
        <v>4098788.2236000001</v>
      </c>
      <c r="H169" s="80">
        <v>-3790989.9022749998</v>
      </c>
      <c r="I169" s="80">
        <v>82500</v>
      </c>
      <c r="J169" s="80">
        <v>-1.41</v>
      </c>
      <c r="K169" s="80">
        <v>20690.47</v>
      </c>
      <c r="L169" s="80">
        <v>0</v>
      </c>
      <c r="M169" s="80">
        <v>0</v>
      </c>
      <c r="N169" s="80">
        <v>41107095.445649996</v>
      </c>
      <c r="O169" s="80">
        <v>0</v>
      </c>
      <c r="P169" s="80">
        <v>22891.48</v>
      </c>
      <c r="Q169" s="80">
        <v>538777.42907499999</v>
      </c>
      <c r="R169" s="80">
        <v>379990.04979999998</v>
      </c>
      <c r="S169" s="80">
        <v>1417.6160500000001</v>
      </c>
      <c r="T169" s="80">
        <v>-68723.769025000001</v>
      </c>
      <c r="U169" s="80">
        <v>-403249.11237500003</v>
      </c>
      <c r="V169" s="80">
        <v>46800.398150000001</v>
      </c>
      <c r="W169" s="80">
        <v>0</v>
      </c>
      <c r="X169" s="80">
        <v>247.64</v>
      </c>
      <c r="Y169" s="80">
        <v>2817401.83</v>
      </c>
      <c r="Z169" s="80">
        <v>40544.0962</v>
      </c>
      <c r="AA169" s="80">
        <v>1074738.393075</v>
      </c>
      <c r="AB169" s="80">
        <v>64623.184325000002</v>
      </c>
      <c r="AC169" s="80">
        <v>101233.05</v>
      </c>
      <c r="AD169" s="80">
        <v>0.03</v>
      </c>
      <c r="AE169" s="80">
        <v>0</v>
      </c>
      <c r="AF169" s="80">
        <v>0</v>
      </c>
      <c r="AG169" s="80">
        <v>33941.337375000003</v>
      </c>
      <c r="AH169" s="80">
        <v>102198.5578</v>
      </c>
      <c r="AI169" s="80">
        <v>-6369157.46</v>
      </c>
      <c r="AJ169" s="80">
        <v>2442027.66255</v>
      </c>
      <c r="AK169" s="80"/>
      <c r="AL169" s="80"/>
    </row>
    <row r="170" spans="1:38" ht="16.350000000000001" customHeight="1">
      <c r="A170" s="79" t="s">
        <v>520</v>
      </c>
      <c r="B170" s="80">
        <v>0</v>
      </c>
      <c r="C170" s="80">
        <v>475833.01</v>
      </c>
      <c r="D170" s="80">
        <v>0</v>
      </c>
      <c r="E170" s="80">
        <v>0</v>
      </c>
      <c r="F170" s="80">
        <v>205045.59</v>
      </c>
      <c r="G170" s="80">
        <v>2107718.29</v>
      </c>
      <c r="H170" s="80">
        <v>244860.02</v>
      </c>
      <c r="I170" s="80">
        <v>86234.58</v>
      </c>
      <c r="J170" s="80">
        <v>82706.399999999994</v>
      </c>
      <c r="K170" s="80">
        <v>108832.9</v>
      </c>
      <c r="L170" s="80">
        <v>0</v>
      </c>
      <c r="M170" s="80">
        <v>51604.71</v>
      </c>
      <c r="N170" s="80">
        <v>3249063.41</v>
      </c>
      <c r="O170" s="80">
        <v>0</v>
      </c>
      <c r="P170" s="80">
        <v>69461.83</v>
      </c>
      <c r="Q170" s="80">
        <v>21891</v>
      </c>
      <c r="R170" s="80">
        <v>14490.5</v>
      </c>
      <c r="S170" s="80">
        <v>40676.76</v>
      </c>
      <c r="T170" s="80">
        <v>20669</v>
      </c>
      <c r="U170" s="80">
        <v>8739.5</v>
      </c>
      <c r="V170" s="80">
        <v>29117</v>
      </c>
      <c r="W170" s="80">
        <v>0</v>
      </c>
      <c r="X170" s="80">
        <v>123155.3</v>
      </c>
      <c r="Y170" s="80">
        <v>969573.22</v>
      </c>
      <c r="Z170" s="80">
        <v>159224.39000000001</v>
      </c>
      <c r="AA170" s="80">
        <v>455549.22</v>
      </c>
      <c r="AB170" s="80">
        <v>205449.60000000001</v>
      </c>
      <c r="AC170" s="80">
        <v>163293</v>
      </c>
      <c r="AD170" s="80">
        <v>31473.56</v>
      </c>
      <c r="AE170" s="80">
        <v>0</v>
      </c>
      <c r="AF170" s="80">
        <v>0</v>
      </c>
      <c r="AG170" s="80">
        <v>27301</v>
      </c>
      <c r="AH170" s="80">
        <v>92560.81</v>
      </c>
      <c r="AI170" s="80">
        <v>81014.100000000006</v>
      </c>
      <c r="AJ170" s="80">
        <v>43984.11</v>
      </c>
      <c r="AK170" s="80"/>
      <c r="AL170" s="80"/>
    </row>
    <row r="171" spans="1:38" ht="16.350000000000001" customHeight="1">
      <c r="A171" s="79" t="s">
        <v>521</v>
      </c>
      <c r="B171" s="80">
        <v>0</v>
      </c>
      <c r="C171" s="80">
        <v>480894.64</v>
      </c>
      <c r="D171" s="80">
        <v>0</v>
      </c>
      <c r="E171" s="80">
        <v>0</v>
      </c>
      <c r="F171" s="80">
        <v>189245.46</v>
      </c>
      <c r="G171" s="80">
        <v>2362483.59</v>
      </c>
      <c r="H171" s="80">
        <v>112107.55</v>
      </c>
      <c r="I171" s="80">
        <v>48630.01</v>
      </c>
      <c r="J171" s="80">
        <v>16611.259999999998</v>
      </c>
      <c r="K171" s="80">
        <v>21873.58</v>
      </c>
      <c r="L171" s="80">
        <v>0</v>
      </c>
      <c r="M171" s="80">
        <v>10391.17</v>
      </c>
      <c r="N171" s="80">
        <v>464768.7</v>
      </c>
      <c r="O171" s="80">
        <v>0</v>
      </c>
      <c r="P171" s="80">
        <v>13002.4</v>
      </c>
      <c r="Q171" s="80">
        <v>32814.61</v>
      </c>
      <c r="R171" s="80">
        <v>23685.82</v>
      </c>
      <c r="S171" s="80">
        <v>42233.26</v>
      </c>
      <c r="T171" s="80">
        <v>18975.86</v>
      </c>
      <c r="U171" s="80">
        <v>20533.5</v>
      </c>
      <c r="V171" s="80">
        <v>38000.01</v>
      </c>
      <c r="W171" s="80">
        <v>0</v>
      </c>
      <c r="X171" s="80">
        <v>155787.18</v>
      </c>
      <c r="Y171" s="80">
        <v>979136.49</v>
      </c>
      <c r="Z171" s="80">
        <v>287022.45</v>
      </c>
      <c r="AA171" s="80">
        <v>343761.21</v>
      </c>
      <c r="AB171" s="80">
        <v>197486.99</v>
      </c>
      <c r="AC171" s="80">
        <v>317843.84000000003</v>
      </c>
      <c r="AD171" s="80">
        <v>81445.429999999993</v>
      </c>
      <c r="AE171" s="80">
        <v>0</v>
      </c>
      <c r="AF171" s="80">
        <v>0</v>
      </c>
      <c r="AG171" s="80">
        <v>15670.55</v>
      </c>
      <c r="AH171" s="80">
        <v>57197.72</v>
      </c>
      <c r="AI171" s="80">
        <v>24735.78</v>
      </c>
      <c r="AJ171" s="80">
        <v>14503.5</v>
      </c>
      <c r="AK171" s="80"/>
      <c r="AL171" s="80"/>
    </row>
    <row r="172" spans="1:38" ht="16.350000000000001" customHeight="1">
      <c r="A172" s="79" t="s">
        <v>522</v>
      </c>
      <c r="B172" s="80">
        <v>0</v>
      </c>
      <c r="C172" s="80">
        <v>180739.97</v>
      </c>
      <c r="D172" s="80">
        <v>0</v>
      </c>
      <c r="E172" s="80">
        <v>0</v>
      </c>
      <c r="F172" s="80">
        <v>64352.38</v>
      </c>
      <c r="G172" s="80">
        <v>53150.98</v>
      </c>
      <c r="H172" s="80">
        <v>33066.25</v>
      </c>
      <c r="I172" s="80">
        <v>7791.42</v>
      </c>
      <c r="J172" s="80">
        <v>7995.9</v>
      </c>
      <c r="K172" s="80">
        <v>6503.6</v>
      </c>
      <c r="L172" s="80">
        <v>0</v>
      </c>
      <c r="M172" s="80">
        <v>18506.96</v>
      </c>
      <c r="N172" s="80">
        <v>378540.58</v>
      </c>
      <c r="O172" s="80">
        <v>0</v>
      </c>
      <c r="P172" s="80">
        <v>31305.95</v>
      </c>
      <c r="Q172" s="80">
        <v>4528.42</v>
      </c>
      <c r="R172" s="80">
        <v>6380.42</v>
      </c>
      <c r="S172" s="80">
        <v>7874.83</v>
      </c>
      <c r="T172" s="80">
        <v>5495.92</v>
      </c>
      <c r="U172" s="80">
        <v>5162.92</v>
      </c>
      <c r="V172" s="80">
        <v>3603.92</v>
      </c>
      <c r="W172" s="80">
        <v>0</v>
      </c>
      <c r="X172" s="80">
        <v>4044.86</v>
      </c>
      <c r="Y172" s="80">
        <v>17368.36</v>
      </c>
      <c r="Z172" s="80">
        <v>7093.74</v>
      </c>
      <c r="AA172" s="80">
        <v>6082.85</v>
      </c>
      <c r="AB172" s="80">
        <v>4968.3100000000004</v>
      </c>
      <c r="AC172" s="80">
        <v>12959.84</v>
      </c>
      <c r="AD172" s="80">
        <v>633.02</v>
      </c>
      <c r="AE172" s="80">
        <v>0</v>
      </c>
      <c r="AF172" s="80">
        <v>0</v>
      </c>
      <c r="AG172" s="80">
        <v>5115.92</v>
      </c>
      <c r="AH172" s="80">
        <v>19271.21</v>
      </c>
      <c r="AI172" s="80">
        <v>3191.4</v>
      </c>
      <c r="AJ172" s="80">
        <v>5487.72</v>
      </c>
      <c r="AK172" s="80"/>
      <c r="AL172" s="80"/>
    </row>
    <row r="173" spans="1:38" ht="16.350000000000001" customHeight="1">
      <c r="A173" s="79" t="s">
        <v>523</v>
      </c>
      <c r="B173" s="80">
        <v>0</v>
      </c>
      <c r="C173" s="80">
        <v>143715.94</v>
      </c>
      <c r="D173" s="80">
        <v>0</v>
      </c>
      <c r="E173" s="80">
        <v>0</v>
      </c>
      <c r="F173" s="80">
        <v>3502.96</v>
      </c>
      <c r="G173" s="80">
        <v>18525.68</v>
      </c>
      <c r="H173" s="80">
        <v>4034.38</v>
      </c>
      <c r="I173" s="80">
        <v>1004</v>
      </c>
      <c r="J173" s="80">
        <v>550</v>
      </c>
      <c r="K173" s="80">
        <v>1394.6</v>
      </c>
      <c r="L173" s="80">
        <v>0</v>
      </c>
      <c r="M173" s="80">
        <v>2898.06</v>
      </c>
      <c r="N173" s="80">
        <v>194536.25</v>
      </c>
      <c r="O173" s="80">
        <v>0</v>
      </c>
      <c r="P173" s="80">
        <v>62.23</v>
      </c>
      <c r="Q173" s="80">
        <v>370.15</v>
      </c>
      <c r="R173" s="80">
        <v>1188.1500000000001</v>
      </c>
      <c r="S173" s="80">
        <v>739.33</v>
      </c>
      <c r="T173" s="80">
        <v>62.15</v>
      </c>
      <c r="U173" s="80">
        <v>37.71</v>
      </c>
      <c r="V173" s="80">
        <v>1043.24</v>
      </c>
      <c r="W173" s="80">
        <v>0</v>
      </c>
      <c r="X173" s="80">
        <v>2718.45</v>
      </c>
      <c r="Y173" s="80">
        <v>11266.99</v>
      </c>
      <c r="Z173" s="80">
        <v>1262.1400000000001</v>
      </c>
      <c r="AA173" s="80">
        <v>1786.74</v>
      </c>
      <c r="AB173" s="80">
        <v>1240.49</v>
      </c>
      <c r="AC173" s="80">
        <v>0</v>
      </c>
      <c r="AD173" s="80">
        <v>250.87</v>
      </c>
      <c r="AE173" s="80">
        <v>0</v>
      </c>
      <c r="AF173" s="80">
        <v>0</v>
      </c>
      <c r="AG173" s="80">
        <v>312.14999999999998</v>
      </c>
      <c r="AH173" s="80">
        <v>2383.4899999999998</v>
      </c>
      <c r="AI173" s="80">
        <v>412.62</v>
      </c>
      <c r="AJ173" s="80">
        <v>926.12</v>
      </c>
      <c r="AK173" s="80"/>
      <c r="AL173" s="80"/>
    </row>
    <row r="174" spans="1:38" ht="16.350000000000001" customHeight="1">
      <c r="A174" s="79" t="s">
        <v>524</v>
      </c>
      <c r="B174" s="80">
        <v>0</v>
      </c>
      <c r="C174" s="80">
        <v>405065.6</v>
      </c>
      <c r="D174" s="80">
        <v>0</v>
      </c>
      <c r="E174" s="80">
        <v>0</v>
      </c>
      <c r="F174" s="80">
        <v>0</v>
      </c>
      <c r="G174" s="80">
        <v>5055</v>
      </c>
      <c r="H174" s="80">
        <v>367</v>
      </c>
      <c r="I174" s="80">
        <v>638657.16</v>
      </c>
      <c r="J174" s="80">
        <v>0</v>
      </c>
      <c r="K174" s="80">
        <v>0</v>
      </c>
      <c r="L174" s="80">
        <v>0</v>
      </c>
      <c r="M174" s="80">
        <v>0</v>
      </c>
      <c r="N174" s="80">
        <v>177595.25</v>
      </c>
      <c r="O174" s="80">
        <v>0</v>
      </c>
      <c r="P174" s="80">
        <v>0</v>
      </c>
      <c r="Q174" s="80">
        <v>0</v>
      </c>
      <c r="R174" s="80">
        <v>0</v>
      </c>
      <c r="S174" s="80">
        <v>0</v>
      </c>
      <c r="T174" s="80">
        <v>0</v>
      </c>
      <c r="U174" s="80">
        <v>0</v>
      </c>
      <c r="V174" s="80">
        <v>0</v>
      </c>
      <c r="W174" s="80">
        <v>0</v>
      </c>
      <c r="X174" s="80">
        <v>0</v>
      </c>
      <c r="Y174" s="80">
        <v>0</v>
      </c>
      <c r="Z174" s="80">
        <v>0</v>
      </c>
      <c r="AA174" s="80">
        <v>5055</v>
      </c>
      <c r="AB174" s="80">
        <v>0</v>
      </c>
      <c r="AC174" s="80">
        <v>0</v>
      </c>
      <c r="AD174" s="80">
        <v>0</v>
      </c>
      <c r="AE174" s="80">
        <v>0</v>
      </c>
      <c r="AF174" s="80">
        <v>0</v>
      </c>
      <c r="AG174" s="80">
        <v>0</v>
      </c>
      <c r="AH174" s="80">
        <v>367</v>
      </c>
      <c r="AI174" s="80">
        <v>0</v>
      </c>
      <c r="AJ174" s="80">
        <v>0</v>
      </c>
      <c r="AK174" s="80"/>
      <c r="AL174" s="80"/>
    </row>
    <row r="175" spans="1:38" ht="16.350000000000001" customHeight="1">
      <c r="A175" s="79" t="s">
        <v>525</v>
      </c>
      <c r="B175" s="80">
        <v>0</v>
      </c>
      <c r="C175" s="80">
        <v>141509.43</v>
      </c>
      <c r="D175" s="80">
        <v>0</v>
      </c>
      <c r="E175" s="80">
        <v>0</v>
      </c>
      <c r="F175" s="80">
        <v>125320.78</v>
      </c>
      <c r="G175" s="80">
        <v>43600</v>
      </c>
      <c r="H175" s="80">
        <v>0</v>
      </c>
      <c r="I175" s="80">
        <v>378228.22</v>
      </c>
      <c r="J175" s="80">
        <v>0</v>
      </c>
      <c r="K175" s="80">
        <v>0</v>
      </c>
      <c r="L175" s="80">
        <v>0</v>
      </c>
      <c r="M175" s="80">
        <v>0</v>
      </c>
      <c r="N175" s="80">
        <v>198421.98</v>
      </c>
      <c r="O175" s="80">
        <v>0</v>
      </c>
      <c r="P175" s="80">
        <v>0</v>
      </c>
      <c r="Q175" s="80">
        <v>0</v>
      </c>
      <c r="R175" s="80">
        <v>0</v>
      </c>
      <c r="S175" s="80">
        <v>102201.3</v>
      </c>
      <c r="T175" s="80">
        <v>0</v>
      </c>
      <c r="U175" s="80">
        <v>23119.48</v>
      </c>
      <c r="V175" s="80">
        <v>0</v>
      </c>
      <c r="W175" s="80">
        <v>0</v>
      </c>
      <c r="X175" s="80">
        <v>0</v>
      </c>
      <c r="Y175" s="80">
        <v>23600</v>
      </c>
      <c r="Z175" s="80">
        <v>0</v>
      </c>
      <c r="AA175" s="80">
        <v>20000</v>
      </c>
      <c r="AB175" s="80">
        <v>0</v>
      </c>
      <c r="AC175" s="80">
        <v>0</v>
      </c>
      <c r="AD175" s="80">
        <v>0</v>
      </c>
      <c r="AE175" s="80">
        <v>0</v>
      </c>
      <c r="AF175" s="80">
        <v>0</v>
      </c>
      <c r="AG175" s="80">
        <v>0</v>
      </c>
      <c r="AH175" s="80">
        <v>0</v>
      </c>
      <c r="AI175" s="80">
        <v>0</v>
      </c>
      <c r="AJ175" s="80">
        <v>0</v>
      </c>
      <c r="AK175" s="80"/>
      <c r="AL175" s="80"/>
    </row>
    <row r="176" spans="1:38" ht="16.350000000000001" customHeight="1">
      <c r="A176" s="79" t="s">
        <v>526</v>
      </c>
      <c r="B176" s="80">
        <v>0</v>
      </c>
      <c r="C176" s="80">
        <v>71929.87</v>
      </c>
      <c r="D176" s="80">
        <v>0</v>
      </c>
      <c r="E176" s="80">
        <v>0</v>
      </c>
      <c r="F176" s="80">
        <v>5283.02</v>
      </c>
      <c r="G176" s="80">
        <v>54534.92</v>
      </c>
      <c r="H176" s="80">
        <v>0</v>
      </c>
      <c r="I176" s="80">
        <v>5000</v>
      </c>
      <c r="J176" s="80">
        <v>0</v>
      </c>
      <c r="K176" s="80">
        <v>0</v>
      </c>
      <c r="L176" s="80">
        <v>0</v>
      </c>
      <c r="M176" s="80">
        <v>16601.939999999999</v>
      </c>
      <c r="N176" s="80">
        <v>162693.13</v>
      </c>
      <c r="O176" s="80">
        <v>0</v>
      </c>
      <c r="P176" s="80">
        <v>0</v>
      </c>
      <c r="Q176" s="80">
        <v>0</v>
      </c>
      <c r="R176" s="80">
        <v>0</v>
      </c>
      <c r="S176" s="80">
        <v>0</v>
      </c>
      <c r="T176" s="80">
        <v>0</v>
      </c>
      <c r="U176" s="80">
        <v>0</v>
      </c>
      <c r="V176" s="80">
        <v>5283.02</v>
      </c>
      <c r="W176" s="80">
        <v>0</v>
      </c>
      <c r="X176" s="80">
        <v>-10603.09</v>
      </c>
      <c r="Y176" s="80">
        <v>39082.81</v>
      </c>
      <c r="Z176" s="80">
        <v>0</v>
      </c>
      <c r="AA176" s="80">
        <v>23449.68</v>
      </c>
      <c r="AB176" s="80">
        <v>2605.52</v>
      </c>
      <c r="AC176" s="80">
        <v>0</v>
      </c>
      <c r="AD176" s="80">
        <v>0</v>
      </c>
      <c r="AE176" s="80">
        <v>0</v>
      </c>
      <c r="AF176" s="80">
        <v>0</v>
      </c>
      <c r="AG176" s="80">
        <v>0</v>
      </c>
      <c r="AH176" s="80">
        <v>0</v>
      </c>
      <c r="AI176" s="80">
        <v>0</v>
      </c>
      <c r="AJ176" s="80">
        <v>0</v>
      </c>
      <c r="AK176" s="80"/>
      <c r="AL176" s="80"/>
    </row>
    <row r="177" spans="1:38" ht="16.350000000000001" customHeight="1">
      <c r="A177" s="79" t="s">
        <v>527</v>
      </c>
      <c r="B177" s="80">
        <v>0</v>
      </c>
      <c r="C177" s="80">
        <v>81983.009999999995</v>
      </c>
      <c r="D177" s="80">
        <v>0</v>
      </c>
      <c r="E177" s="80">
        <v>0</v>
      </c>
      <c r="F177" s="80">
        <v>8135</v>
      </c>
      <c r="G177" s="80">
        <v>105152.85</v>
      </c>
      <c r="H177" s="80">
        <v>1619.33</v>
      </c>
      <c r="I177" s="80">
        <v>12840.08</v>
      </c>
      <c r="J177" s="80">
        <v>500.85</v>
      </c>
      <c r="K177" s="80">
        <v>1023.88</v>
      </c>
      <c r="L177" s="80">
        <v>0</v>
      </c>
      <c r="M177" s="80">
        <v>0</v>
      </c>
      <c r="N177" s="80">
        <v>112798.18</v>
      </c>
      <c r="O177" s="80">
        <v>0</v>
      </c>
      <c r="P177" s="80">
        <v>5966.84</v>
      </c>
      <c r="Q177" s="80">
        <v>780</v>
      </c>
      <c r="R177" s="80">
        <v>900</v>
      </c>
      <c r="S177" s="80">
        <v>0</v>
      </c>
      <c r="T177" s="80">
        <v>60</v>
      </c>
      <c r="U177" s="80">
        <v>188.16</v>
      </c>
      <c r="V177" s="80">
        <v>240</v>
      </c>
      <c r="W177" s="80">
        <v>0</v>
      </c>
      <c r="X177" s="80">
        <v>13257.97</v>
      </c>
      <c r="Y177" s="80">
        <v>65155.8</v>
      </c>
      <c r="Z177" s="80">
        <v>7474.47</v>
      </c>
      <c r="AA177" s="80">
        <v>4810.97</v>
      </c>
      <c r="AB177" s="80">
        <v>3848.43</v>
      </c>
      <c r="AC177" s="80">
        <v>7097.49</v>
      </c>
      <c r="AD177" s="80">
        <v>3507.72</v>
      </c>
      <c r="AE177" s="80">
        <v>0</v>
      </c>
      <c r="AF177" s="80">
        <v>0</v>
      </c>
      <c r="AG177" s="80">
        <v>120</v>
      </c>
      <c r="AH177" s="80">
        <v>725.74</v>
      </c>
      <c r="AI177" s="80">
        <v>413.59</v>
      </c>
      <c r="AJ177" s="80">
        <v>360</v>
      </c>
      <c r="AK177" s="80"/>
      <c r="AL177" s="80"/>
    </row>
    <row r="178" spans="1:38" ht="16.350000000000001" customHeight="1">
      <c r="A178" s="79" t="s">
        <v>528</v>
      </c>
      <c r="B178" s="80">
        <v>0</v>
      </c>
      <c r="C178" s="80">
        <v>4859.95</v>
      </c>
      <c r="D178" s="80">
        <v>0</v>
      </c>
      <c r="E178" s="80">
        <v>0</v>
      </c>
      <c r="F178" s="80">
        <v>796.8</v>
      </c>
      <c r="G178" s="80">
        <v>595.70000000000005</v>
      </c>
      <c r="H178" s="80">
        <v>887.15</v>
      </c>
      <c r="I178" s="80">
        <v>907.8</v>
      </c>
      <c r="J178" s="80">
        <v>0</v>
      </c>
      <c r="K178" s="80">
        <v>0</v>
      </c>
      <c r="L178" s="80">
        <v>0</v>
      </c>
      <c r="M178" s="80">
        <v>158.4</v>
      </c>
      <c r="N178" s="80">
        <v>46322.720000000001</v>
      </c>
      <c r="O178" s="80">
        <v>0</v>
      </c>
      <c r="P178" s="80">
        <v>0</v>
      </c>
      <c r="Q178" s="80">
        <v>0</v>
      </c>
      <c r="R178" s="80">
        <v>0</v>
      </c>
      <c r="S178" s="80">
        <v>796.8</v>
      </c>
      <c r="T178" s="80">
        <v>0</v>
      </c>
      <c r="U178" s="80">
        <v>0</v>
      </c>
      <c r="V178" s="80">
        <v>0</v>
      </c>
      <c r="W178" s="80">
        <v>0</v>
      </c>
      <c r="X178" s="80">
        <v>0</v>
      </c>
      <c r="Y178" s="80">
        <v>327.7</v>
      </c>
      <c r="Z178" s="80">
        <v>0</v>
      </c>
      <c r="AA178" s="80">
        <v>268</v>
      </c>
      <c r="AB178" s="80">
        <v>0</v>
      </c>
      <c r="AC178" s="80">
        <v>0</v>
      </c>
      <c r="AD178" s="80">
        <v>0</v>
      </c>
      <c r="AE178" s="80">
        <v>0</v>
      </c>
      <c r="AF178" s="80">
        <v>0</v>
      </c>
      <c r="AG178" s="80">
        <v>0</v>
      </c>
      <c r="AH178" s="80">
        <v>0</v>
      </c>
      <c r="AI178" s="80">
        <v>887.15</v>
      </c>
      <c r="AJ178" s="80">
        <v>0</v>
      </c>
      <c r="AK178" s="80"/>
      <c r="AL178" s="80"/>
    </row>
    <row r="179" spans="1:38" ht="16.350000000000001" customHeight="1">
      <c r="A179" s="79" t="s">
        <v>529</v>
      </c>
      <c r="B179" s="80">
        <v>0</v>
      </c>
      <c r="C179" s="80">
        <v>21773.49</v>
      </c>
      <c r="D179" s="80">
        <v>0</v>
      </c>
      <c r="E179" s="80">
        <v>0</v>
      </c>
      <c r="F179" s="80">
        <v>3108.71</v>
      </c>
      <c r="G179" s="80">
        <v>39736.33</v>
      </c>
      <c r="H179" s="80">
        <v>3644.77</v>
      </c>
      <c r="I179" s="80">
        <v>1166.1600000000001</v>
      </c>
      <c r="J179" s="80">
        <v>2034.31</v>
      </c>
      <c r="K179" s="80">
        <v>2017.59</v>
      </c>
      <c r="L179" s="80">
        <v>0</v>
      </c>
      <c r="M179" s="80">
        <v>0</v>
      </c>
      <c r="N179" s="80">
        <v>3408.74</v>
      </c>
      <c r="O179" s="80">
        <v>0</v>
      </c>
      <c r="P179" s="80">
        <v>807.8</v>
      </c>
      <c r="Q179" s="80">
        <v>140.31</v>
      </c>
      <c r="R179" s="80">
        <v>324.77999999999997</v>
      </c>
      <c r="S179" s="80">
        <v>0</v>
      </c>
      <c r="T179" s="80">
        <v>1268.8</v>
      </c>
      <c r="U179" s="80">
        <v>305.5</v>
      </c>
      <c r="V179" s="80">
        <v>261.52</v>
      </c>
      <c r="W179" s="80">
        <v>0</v>
      </c>
      <c r="X179" s="80">
        <v>1340.94</v>
      </c>
      <c r="Y179" s="80">
        <v>7368.26</v>
      </c>
      <c r="Z179" s="80">
        <v>3757.39</v>
      </c>
      <c r="AA179" s="80">
        <v>8143.39</v>
      </c>
      <c r="AB179" s="80">
        <v>12101.24</v>
      </c>
      <c r="AC179" s="80">
        <v>5948.91</v>
      </c>
      <c r="AD179" s="80">
        <v>1076.2</v>
      </c>
      <c r="AE179" s="80">
        <v>0</v>
      </c>
      <c r="AF179" s="80">
        <v>0</v>
      </c>
      <c r="AG179" s="80">
        <v>1684.45</v>
      </c>
      <c r="AH179" s="80">
        <v>175.24</v>
      </c>
      <c r="AI179" s="80">
        <v>1395.18</v>
      </c>
      <c r="AJ179" s="80">
        <v>389.9</v>
      </c>
      <c r="AK179" s="80"/>
      <c r="AL179" s="80"/>
    </row>
    <row r="180" spans="1:38" ht="16.350000000000001" customHeight="1">
      <c r="A180" s="79" t="s">
        <v>530</v>
      </c>
      <c r="B180" s="80">
        <v>0</v>
      </c>
      <c r="C180" s="80">
        <v>229638.95</v>
      </c>
      <c r="D180" s="80">
        <v>0</v>
      </c>
      <c r="E180" s="80">
        <v>0</v>
      </c>
      <c r="F180" s="80">
        <v>23342.6</v>
      </c>
      <c r="G180" s="80">
        <v>0</v>
      </c>
      <c r="H180" s="80">
        <v>0</v>
      </c>
      <c r="I180" s="80">
        <v>25249.89</v>
      </c>
      <c r="J180" s="80">
        <v>21247.85</v>
      </c>
      <c r="K180" s="80">
        <v>0</v>
      </c>
      <c r="L180" s="80">
        <v>0</v>
      </c>
      <c r="M180" s="80">
        <v>0</v>
      </c>
      <c r="N180" s="80">
        <v>142845.79</v>
      </c>
      <c r="O180" s="80">
        <v>0</v>
      </c>
      <c r="P180" s="80">
        <v>23342.6</v>
      </c>
      <c r="Q180" s="80">
        <v>0</v>
      </c>
      <c r="R180" s="80">
        <v>0</v>
      </c>
      <c r="S180" s="80">
        <v>0</v>
      </c>
      <c r="T180" s="80">
        <v>0</v>
      </c>
      <c r="U180" s="80">
        <v>0</v>
      </c>
      <c r="V180" s="80">
        <v>0</v>
      </c>
      <c r="W180" s="80">
        <v>0</v>
      </c>
      <c r="X180" s="80">
        <v>0</v>
      </c>
      <c r="Y180" s="80">
        <v>0</v>
      </c>
      <c r="Z180" s="80">
        <v>0</v>
      </c>
      <c r="AA180" s="80">
        <v>0</v>
      </c>
      <c r="AB180" s="80">
        <v>0</v>
      </c>
      <c r="AC180" s="80">
        <v>0</v>
      </c>
      <c r="AD180" s="80">
        <v>0</v>
      </c>
      <c r="AE180" s="80">
        <v>0</v>
      </c>
      <c r="AF180" s="80">
        <v>0</v>
      </c>
      <c r="AG180" s="80">
        <v>0</v>
      </c>
      <c r="AH180" s="80">
        <v>0</v>
      </c>
      <c r="AI180" s="80">
        <v>0</v>
      </c>
      <c r="AJ180" s="80">
        <v>0</v>
      </c>
      <c r="AK180" s="80"/>
      <c r="AL180" s="80"/>
    </row>
    <row r="181" spans="1:38" ht="16.350000000000001" customHeight="1">
      <c r="A181" s="79" t="s">
        <v>531</v>
      </c>
      <c r="B181" s="80">
        <v>0</v>
      </c>
      <c r="C181" s="80">
        <v>0</v>
      </c>
      <c r="D181" s="80">
        <v>0</v>
      </c>
      <c r="E181" s="80">
        <v>0</v>
      </c>
      <c r="F181" s="80">
        <v>0</v>
      </c>
      <c r="G181" s="80">
        <v>0</v>
      </c>
      <c r="H181" s="80">
        <v>0</v>
      </c>
      <c r="I181" s="80">
        <v>19500</v>
      </c>
      <c r="J181" s="80">
        <v>0</v>
      </c>
      <c r="K181" s="80">
        <v>0</v>
      </c>
      <c r="L181" s="80">
        <v>0</v>
      </c>
      <c r="M181" s="80">
        <v>0</v>
      </c>
      <c r="N181" s="80">
        <v>1893401.16</v>
      </c>
      <c r="O181" s="80">
        <v>0</v>
      </c>
      <c r="P181" s="80">
        <v>0</v>
      </c>
      <c r="Q181" s="80">
        <v>0</v>
      </c>
      <c r="R181" s="80">
        <v>0</v>
      </c>
      <c r="S181" s="80">
        <v>0</v>
      </c>
      <c r="T181" s="80">
        <v>0</v>
      </c>
      <c r="U181" s="80">
        <v>0</v>
      </c>
      <c r="V181" s="80">
        <v>0</v>
      </c>
      <c r="W181" s="80">
        <v>0</v>
      </c>
      <c r="X181" s="80">
        <v>0</v>
      </c>
      <c r="Y181" s="80">
        <v>0</v>
      </c>
      <c r="Z181" s="80">
        <v>0</v>
      </c>
      <c r="AA181" s="80">
        <v>0</v>
      </c>
      <c r="AB181" s="80">
        <v>0</v>
      </c>
      <c r="AC181" s="80">
        <v>0</v>
      </c>
      <c r="AD181" s="80">
        <v>0</v>
      </c>
      <c r="AE181" s="80">
        <v>0</v>
      </c>
      <c r="AF181" s="80">
        <v>0</v>
      </c>
      <c r="AG181" s="80">
        <v>0</v>
      </c>
      <c r="AH181" s="80">
        <v>0</v>
      </c>
      <c r="AI181" s="80">
        <v>0</v>
      </c>
      <c r="AJ181" s="80">
        <v>0</v>
      </c>
      <c r="AK181" s="80"/>
      <c r="AL181" s="80"/>
    </row>
    <row r="182" spans="1:38" ht="16.350000000000001" customHeight="1">
      <c r="A182" s="79" t="s">
        <v>532</v>
      </c>
      <c r="B182" s="80">
        <v>0</v>
      </c>
      <c r="C182" s="80">
        <v>0</v>
      </c>
      <c r="D182" s="80">
        <v>0</v>
      </c>
      <c r="E182" s="80">
        <v>0</v>
      </c>
      <c r="F182" s="80">
        <v>0</v>
      </c>
      <c r="G182" s="80">
        <v>0</v>
      </c>
      <c r="H182" s="80">
        <v>0</v>
      </c>
      <c r="I182" s="80">
        <v>0</v>
      </c>
      <c r="J182" s="80">
        <v>0</v>
      </c>
      <c r="K182" s="80">
        <v>0</v>
      </c>
      <c r="L182" s="80">
        <v>0</v>
      </c>
      <c r="M182" s="80">
        <v>326.2</v>
      </c>
      <c r="N182" s="80">
        <v>0</v>
      </c>
      <c r="O182" s="80">
        <v>0</v>
      </c>
      <c r="P182" s="80">
        <v>0</v>
      </c>
      <c r="Q182" s="80">
        <v>0</v>
      </c>
      <c r="R182" s="80">
        <v>0</v>
      </c>
      <c r="S182" s="80">
        <v>0</v>
      </c>
      <c r="T182" s="80">
        <v>0</v>
      </c>
      <c r="U182" s="80">
        <v>0</v>
      </c>
      <c r="V182" s="80">
        <v>0</v>
      </c>
      <c r="W182" s="80">
        <v>0</v>
      </c>
      <c r="X182" s="80">
        <v>0</v>
      </c>
      <c r="Y182" s="80">
        <v>0</v>
      </c>
      <c r="Z182" s="80">
        <v>0</v>
      </c>
      <c r="AA182" s="80">
        <v>0</v>
      </c>
      <c r="AB182" s="80">
        <v>0</v>
      </c>
      <c r="AC182" s="80">
        <v>0</v>
      </c>
      <c r="AD182" s="80">
        <v>0</v>
      </c>
      <c r="AE182" s="80">
        <v>0</v>
      </c>
      <c r="AF182" s="80">
        <v>0</v>
      </c>
      <c r="AG182" s="80">
        <v>0</v>
      </c>
      <c r="AH182" s="80">
        <v>0</v>
      </c>
      <c r="AI182" s="80">
        <v>0</v>
      </c>
      <c r="AJ182" s="80">
        <v>0</v>
      </c>
      <c r="AK182" s="80"/>
      <c r="AL182" s="80"/>
    </row>
    <row r="183" spans="1:38" ht="16.350000000000001" customHeight="1">
      <c r="A183" s="79" t="s">
        <v>533</v>
      </c>
      <c r="B183" s="80">
        <v>0</v>
      </c>
      <c r="C183" s="80">
        <v>2237943.86</v>
      </c>
      <c r="D183" s="80">
        <v>0</v>
      </c>
      <c r="E183" s="80">
        <v>0</v>
      </c>
      <c r="F183" s="80">
        <v>628133.30000000005</v>
      </c>
      <c r="G183" s="80">
        <v>4790553.34</v>
      </c>
      <c r="H183" s="80">
        <v>400586.45</v>
      </c>
      <c r="I183" s="80">
        <v>1225209.32</v>
      </c>
      <c r="J183" s="80">
        <v>131646.57</v>
      </c>
      <c r="K183" s="80">
        <v>141646.15</v>
      </c>
      <c r="L183" s="80">
        <v>0</v>
      </c>
      <c r="M183" s="80">
        <v>100487.44</v>
      </c>
      <c r="N183" s="80">
        <v>7024395.8899999997</v>
      </c>
      <c r="O183" s="80">
        <v>0</v>
      </c>
      <c r="P183" s="80">
        <v>143949.65</v>
      </c>
      <c r="Q183" s="80">
        <v>60524.49</v>
      </c>
      <c r="R183" s="80">
        <v>46969.67</v>
      </c>
      <c r="S183" s="80">
        <v>194522.28</v>
      </c>
      <c r="T183" s="80">
        <v>46531.73</v>
      </c>
      <c r="U183" s="80">
        <v>58086.77</v>
      </c>
      <c r="V183" s="80">
        <v>77548.710000000006</v>
      </c>
      <c r="W183" s="80">
        <v>0</v>
      </c>
      <c r="X183" s="80">
        <v>289701.61</v>
      </c>
      <c r="Y183" s="80">
        <v>2112879.63</v>
      </c>
      <c r="Z183" s="80">
        <v>465834.58</v>
      </c>
      <c r="AA183" s="80">
        <v>868907.06</v>
      </c>
      <c r="AB183" s="80">
        <v>427700.58</v>
      </c>
      <c r="AC183" s="80">
        <v>507143.08</v>
      </c>
      <c r="AD183" s="80">
        <v>118386.8</v>
      </c>
      <c r="AE183" s="80">
        <v>0</v>
      </c>
      <c r="AF183" s="80">
        <v>0</v>
      </c>
      <c r="AG183" s="80">
        <v>50204.07</v>
      </c>
      <c r="AH183" s="80">
        <v>172681.21</v>
      </c>
      <c r="AI183" s="80">
        <v>112049.82</v>
      </c>
      <c r="AJ183" s="80">
        <v>65651.350000000006</v>
      </c>
      <c r="AK183" s="80"/>
      <c r="AL183" s="80"/>
    </row>
    <row r="184" spans="1:38" ht="16.350000000000001" customHeight="1">
      <c r="A184" s="79" t="s">
        <v>534</v>
      </c>
      <c r="B184" s="80">
        <v>0</v>
      </c>
      <c r="C184" s="80">
        <v>388762.07</v>
      </c>
      <c r="D184" s="80">
        <v>0</v>
      </c>
      <c r="E184" s="80">
        <v>0</v>
      </c>
      <c r="F184" s="80">
        <v>61930.78</v>
      </c>
      <c r="G184" s="80">
        <v>30710.44</v>
      </c>
      <c r="H184" s="80">
        <v>4749.66</v>
      </c>
      <c r="I184" s="80">
        <v>27415.919999999998</v>
      </c>
      <c r="J184" s="80">
        <v>12315.38</v>
      </c>
      <c r="K184" s="80">
        <v>0</v>
      </c>
      <c r="L184" s="80">
        <v>0</v>
      </c>
      <c r="M184" s="80">
        <v>0</v>
      </c>
      <c r="N184" s="80">
        <v>954744.44</v>
      </c>
      <c r="O184" s="80">
        <v>0</v>
      </c>
      <c r="P184" s="80">
        <v>47681.8</v>
      </c>
      <c r="Q184" s="80">
        <v>2374.83</v>
      </c>
      <c r="R184" s="80">
        <v>2374.83</v>
      </c>
      <c r="S184" s="80">
        <v>2374.83</v>
      </c>
      <c r="T184" s="80">
        <v>2374.83</v>
      </c>
      <c r="U184" s="80">
        <v>2374.83</v>
      </c>
      <c r="V184" s="80">
        <v>2374.83</v>
      </c>
      <c r="W184" s="80">
        <v>0</v>
      </c>
      <c r="X184" s="80">
        <v>0</v>
      </c>
      <c r="Y184" s="80">
        <v>18426.259999999998</v>
      </c>
      <c r="Z184" s="80">
        <v>12284.18</v>
      </c>
      <c r="AA184" s="80">
        <v>0</v>
      </c>
      <c r="AB184" s="80">
        <v>0</v>
      </c>
      <c r="AC184" s="80">
        <v>0</v>
      </c>
      <c r="AD184" s="80">
        <v>0</v>
      </c>
      <c r="AE184" s="80">
        <v>0</v>
      </c>
      <c r="AF184" s="80">
        <v>0</v>
      </c>
      <c r="AG184" s="80">
        <v>2374.83</v>
      </c>
      <c r="AH184" s="80">
        <v>0</v>
      </c>
      <c r="AI184" s="80">
        <v>0</v>
      </c>
      <c r="AJ184" s="80">
        <v>2374.83</v>
      </c>
      <c r="AK184" s="80"/>
      <c r="AL184" s="80"/>
    </row>
    <row r="185" spans="1:38" ht="16.350000000000001" customHeight="1">
      <c r="A185" s="79" t="s">
        <v>535</v>
      </c>
      <c r="B185" s="80">
        <v>0</v>
      </c>
      <c r="C185" s="80">
        <v>193932.83</v>
      </c>
      <c r="D185" s="80">
        <v>0</v>
      </c>
      <c r="E185" s="80">
        <v>0</v>
      </c>
      <c r="F185" s="80">
        <v>169811.39</v>
      </c>
      <c r="G185" s="80">
        <v>27030.31</v>
      </c>
      <c r="H185" s="80">
        <v>15506.78</v>
      </c>
      <c r="I185" s="80">
        <v>52933.3</v>
      </c>
      <c r="J185" s="80">
        <v>3220.99</v>
      </c>
      <c r="K185" s="80">
        <v>3080.59</v>
      </c>
      <c r="L185" s="80">
        <v>0</v>
      </c>
      <c r="M185" s="80">
        <v>38789.279999999999</v>
      </c>
      <c r="N185" s="80">
        <v>435980.48</v>
      </c>
      <c r="O185" s="80">
        <v>0</v>
      </c>
      <c r="P185" s="80">
        <v>138887.51</v>
      </c>
      <c r="Q185" s="80">
        <v>3908.52</v>
      </c>
      <c r="R185" s="80">
        <v>8025.79</v>
      </c>
      <c r="S185" s="80">
        <v>4650.25</v>
      </c>
      <c r="T185" s="80">
        <v>7370.98</v>
      </c>
      <c r="U185" s="80">
        <v>1190.82</v>
      </c>
      <c r="V185" s="80">
        <v>5777.52</v>
      </c>
      <c r="W185" s="80">
        <v>0</v>
      </c>
      <c r="X185" s="80">
        <v>4118.96</v>
      </c>
      <c r="Y185" s="80">
        <v>4715.91</v>
      </c>
      <c r="Z185" s="80">
        <v>6016</v>
      </c>
      <c r="AA185" s="80">
        <v>2804.79</v>
      </c>
      <c r="AB185" s="80">
        <v>1292.1099999999999</v>
      </c>
      <c r="AC185" s="80">
        <v>6779.18</v>
      </c>
      <c r="AD185" s="80">
        <v>1303.3599999999999</v>
      </c>
      <c r="AE185" s="80">
        <v>0</v>
      </c>
      <c r="AF185" s="80">
        <v>0</v>
      </c>
      <c r="AG185" s="80">
        <v>7219.42</v>
      </c>
      <c r="AH185" s="80">
        <v>3418.22</v>
      </c>
      <c r="AI185" s="80">
        <v>539.72</v>
      </c>
      <c r="AJ185" s="80">
        <v>4329.42</v>
      </c>
      <c r="AK185" s="80"/>
      <c r="AL185" s="80"/>
    </row>
    <row r="186" spans="1:38" ht="16.350000000000001" customHeight="1">
      <c r="A186" s="79" t="s">
        <v>536</v>
      </c>
      <c r="B186" s="80">
        <v>0</v>
      </c>
      <c r="C186" s="80">
        <v>329253.88</v>
      </c>
      <c r="D186" s="80">
        <v>0</v>
      </c>
      <c r="E186" s="80">
        <v>0</v>
      </c>
      <c r="F186" s="80">
        <v>0</v>
      </c>
      <c r="G186" s="80">
        <v>0</v>
      </c>
      <c r="H186" s="80">
        <v>0</v>
      </c>
      <c r="I186" s="80">
        <v>0</v>
      </c>
      <c r="J186" s="80">
        <v>0</v>
      </c>
      <c r="K186" s="80">
        <v>0</v>
      </c>
      <c r="L186" s="80">
        <v>0</v>
      </c>
      <c r="M186" s="80">
        <v>0</v>
      </c>
      <c r="N186" s="80">
        <v>12884.12</v>
      </c>
      <c r="O186" s="80">
        <v>0</v>
      </c>
      <c r="P186" s="80">
        <v>0</v>
      </c>
      <c r="Q186" s="80">
        <v>0</v>
      </c>
      <c r="R186" s="80">
        <v>0</v>
      </c>
      <c r="S186" s="80">
        <v>0</v>
      </c>
      <c r="T186" s="80">
        <v>0</v>
      </c>
      <c r="U186" s="80">
        <v>0</v>
      </c>
      <c r="V186" s="80">
        <v>0</v>
      </c>
      <c r="W186" s="80">
        <v>0</v>
      </c>
      <c r="X186" s="80">
        <v>0</v>
      </c>
      <c r="Y186" s="80">
        <v>0</v>
      </c>
      <c r="Z186" s="80">
        <v>0</v>
      </c>
      <c r="AA186" s="80">
        <v>0</v>
      </c>
      <c r="AB186" s="80">
        <v>0</v>
      </c>
      <c r="AC186" s="80">
        <v>0</v>
      </c>
      <c r="AD186" s="80">
        <v>0</v>
      </c>
      <c r="AE186" s="80">
        <v>0</v>
      </c>
      <c r="AF186" s="80">
        <v>0</v>
      </c>
      <c r="AG186" s="80">
        <v>0</v>
      </c>
      <c r="AH186" s="80">
        <v>0</v>
      </c>
      <c r="AI186" s="80">
        <v>0</v>
      </c>
      <c r="AJ186" s="80">
        <v>0</v>
      </c>
      <c r="AK186" s="80"/>
      <c r="AL186" s="80"/>
    </row>
    <row r="187" spans="1:38" ht="16.350000000000001" customHeight="1">
      <c r="A187" s="79" t="s">
        <v>537</v>
      </c>
      <c r="B187" s="80">
        <v>0</v>
      </c>
      <c r="C187" s="80">
        <v>206590.75</v>
      </c>
      <c r="D187" s="80">
        <v>0</v>
      </c>
      <c r="E187" s="80">
        <v>0</v>
      </c>
      <c r="F187" s="80">
        <v>22301.360000000001</v>
      </c>
      <c r="G187" s="80">
        <v>0</v>
      </c>
      <c r="H187" s="80">
        <v>6634.92</v>
      </c>
      <c r="I187" s="80">
        <v>9929.3799999999992</v>
      </c>
      <c r="J187" s="80">
        <v>17672.28</v>
      </c>
      <c r="K187" s="80">
        <v>0</v>
      </c>
      <c r="L187" s="80">
        <v>0</v>
      </c>
      <c r="M187" s="80">
        <v>13690</v>
      </c>
      <c r="N187" s="80">
        <v>727820.28</v>
      </c>
      <c r="O187" s="80">
        <v>0</v>
      </c>
      <c r="P187" s="80">
        <v>3317.46</v>
      </c>
      <c r="Q187" s="80">
        <v>3317.46</v>
      </c>
      <c r="R187" s="80">
        <v>3317.46</v>
      </c>
      <c r="S187" s="80">
        <v>2372.16</v>
      </c>
      <c r="T187" s="80">
        <v>3317.46</v>
      </c>
      <c r="U187" s="80">
        <v>3341.9</v>
      </c>
      <c r="V187" s="80">
        <v>3317.46</v>
      </c>
      <c r="W187" s="80">
        <v>0</v>
      </c>
      <c r="X187" s="80">
        <v>0</v>
      </c>
      <c r="Y187" s="80">
        <v>0</v>
      </c>
      <c r="Z187" s="80">
        <v>0</v>
      </c>
      <c r="AA187" s="80">
        <v>0</v>
      </c>
      <c r="AB187" s="80">
        <v>0</v>
      </c>
      <c r="AC187" s="80">
        <v>0</v>
      </c>
      <c r="AD187" s="80">
        <v>0</v>
      </c>
      <c r="AE187" s="80">
        <v>0</v>
      </c>
      <c r="AF187" s="80">
        <v>0</v>
      </c>
      <c r="AG187" s="80">
        <v>3317.46</v>
      </c>
      <c r="AH187" s="80">
        <v>0</v>
      </c>
      <c r="AI187" s="80">
        <v>0</v>
      </c>
      <c r="AJ187" s="80">
        <v>3317.46</v>
      </c>
      <c r="AK187" s="80"/>
      <c r="AL187" s="80"/>
    </row>
    <row r="188" spans="1:38" ht="16.350000000000001" customHeight="1">
      <c r="A188" s="79" t="s">
        <v>538</v>
      </c>
      <c r="B188" s="80">
        <v>0</v>
      </c>
      <c r="C188" s="80">
        <v>103800</v>
      </c>
      <c r="D188" s="80">
        <v>0</v>
      </c>
      <c r="E188" s="80">
        <v>0</v>
      </c>
      <c r="F188" s="80">
        <v>0</v>
      </c>
      <c r="G188" s="80">
        <v>0</v>
      </c>
      <c r="H188" s="80">
        <v>0</v>
      </c>
      <c r="I188" s="80">
        <v>0</v>
      </c>
      <c r="J188" s="80">
        <v>0</v>
      </c>
      <c r="K188" s="80">
        <v>0</v>
      </c>
      <c r="L188" s="80">
        <v>0</v>
      </c>
      <c r="M188" s="80">
        <v>0</v>
      </c>
      <c r="N188" s="80">
        <v>0</v>
      </c>
      <c r="O188" s="80">
        <v>0</v>
      </c>
      <c r="P188" s="80">
        <v>0</v>
      </c>
      <c r="Q188" s="80">
        <v>0</v>
      </c>
      <c r="R188" s="80">
        <v>0</v>
      </c>
      <c r="S188" s="80">
        <v>0</v>
      </c>
      <c r="T188" s="80">
        <v>0</v>
      </c>
      <c r="U188" s="80">
        <v>0</v>
      </c>
      <c r="V188" s="80">
        <v>0</v>
      </c>
      <c r="W188" s="80">
        <v>0</v>
      </c>
      <c r="X188" s="80">
        <v>0</v>
      </c>
      <c r="Y188" s="80">
        <v>0</v>
      </c>
      <c r="Z188" s="80">
        <v>0</v>
      </c>
      <c r="AA188" s="80">
        <v>0</v>
      </c>
      <c r="AB188" s="80">
        <v>0</v>
      </c>
      <c r="AC188" s="80">
        <v>0</v>
      </c>
      <c r="AD188" s="80">
        <v>0</v>
      </c>
      <c r="AE188" s="80">
        <v>0</v>
      </c>
      <c r="AF188" s="80">
        <v>0</v>
      </c>
      <c r="AG188" s="80">
        <v>0</v>
      </c>
      <c r="AH188" s="80">
        <v>0</v>
      </c>
      <c r="AI188" s="80">
        <v>0</v>
      </c>
      <c r="AJ188" s="80">
        <v>0</v>
      </c>
      <c r="AK188" s="80"/>
      <c r="AL188" s="80"/>
    </row>
    <row r="189" spans="1:38" ht="16.350000000000001" customHeight="1">
      <c r="A189" s="79" t="s">
        <v>539</v>
      </c>
      <c r="B189" s="80">
        <v>0</v>
      </c>
      <c r="C189" s="80">
        <v>60430.02</v>
      </c>
      <c r="D189" s="80">
        <v>0</v>
      </c>
      <c r="E189" s="80">
        <v>0</v>
      </c>
      <c r="F189" s="80">
        <v>50</v>
      </c>
      <c r="G189" s="80">
        <v>1520</v>
      </c>
      <c r="H189" s="80">
        <v>0</v>
      </c>
      <c r="I189" s="80">
        <v>840</v>
      </c>
      <c r="J189" s="80">
        <v>0</v>
      </c>
      <c r="K189" s="80">
        <v>0</v>
      </c>
      <c r="L189" s="80">
        <v>0</v>
      </c>
      <c r="M189" s="80">
        <v>0</v>
      </c>
      <c r="N189" s="80">
        <v>91770.14</v>
      </c>
      <c r="O189" s="80">
        <v>0</v>
      </c>
      <c r="P189" s="80">
        <v>0</v>
      </c>
      <c r="Q189" s="80">
        <v>0</v>
      </c>
      <c r="R189" s="80">
        <v>0</v>
      </c>
      <c r="S189" s="80">
        <v>0</v>
      </c>
      <c r="T189" s="80">
        <v>50</v>
      </c>
      <c r="U189" s="80">
        <v>0</v>
      </c>
      <c r="V189" s="80">
        <v>0</v>
      </c>
      <c r="W189" s="80">
        <v>0</v>
      </c>
      <c r="X189" s="80">
        <v>0</v>
      </c>
      <c r="Y189" s="80">
        <v>0</v>
      </c>
      <c r="Z189" s="80">
        <v>0</v>
      </c>
      <c r="AA189" s="80">
        <v>1040</v>
      </c>
      <c r="AB189" s="80">
        <v>480</v>
      </c>
      <c r="AC189" s="80">
        <v>0</v>
      </c>
      <c r="AD189" s="80">
        <v>0</v>
      </c>
      <c r="AE189" s="80">
        <v>0</v>
      </c>
      <c r="AF189" s="80">
        <v>0</v>
      </c>
      <c r="AG189" s="80">
        <v>0</v>
      </c>
      <c r="AH189" s="80">
        <v>0</v>
      </c>
      <c r="AI189" s="80">
        <v>0</v>
      </c>
      <c r="AJ189" s="80">
        <v>0</v>
      </c>
      <c r="AK189" s="80"/>
      <c r="AL189" s="80"/>
    </row>
    <row r="190" spans="1:38" ht="16.350000000000001" customHeight="1">
      <c r="A190" s="79" t="s">
        <v>540</v>
      </c>
      <c r="B190" s="80">
        <v>0</v>
      </c>
      <c r="C190" s="80">
        <v>100000</v>
      </c>
      <c r="D190" s="80">
        <v>0</v>
      </c>
      <c r="E190" s="80">
        <v>0</v>
      </c>
      <c r="F190" s="80">
        <v>58000</v>
      </c>
      <c r="G190" s="80">
        <v>0</v>
      </c>
      <c r="H190" s="80">
        <v>0</v>
      </c>
      <c r="I190" s="80">
        <v>0</v>
      </c>
      <c r="J190" s="80">
        <v>20000</v>
      </c>
      <c r="K190" s="80">
        <v>0</v>
      </c>
      <c r="L190" s="80">
        <v>0</v>
      </c>
      <c r="M190" s="80">
        <v>0</v>
      </c>
      <c r="N190" s="80">
        <v>415000</v>
      </c>
      <c r="O190" s="80">
        <v>0</v>
      </c>
      <c r="P190" s="80">
        <v>8000</v>
      </c>
      <c r="Q190" s="80">
        <v>0</v>
      </c>
      <c r="R190" s="80">
        <v>50000</v>
      </c>
      <c r="S190" s="80">
        <v>0</v>
      </c>
      <c r="T190" s="80">
        <v>0</v>
      </c>
      <c r="U190" s="80">
        <v>0</v>
      </c>
      <c r="V190" s="80">
        <v>0</v>
      </c>
      <c r="W190" s="80">
        <v>0</v>
      </c>
      <c r="X190" s="80">
        <v>0</v>
      </c>
      <c r="Y190" s="80">
        <v>0</v>
      </c>
      <c r="Z190" s="80">
        <v>0</v>
      </c>
      <c r="AA190" s="80">
        <v>0</v>
      </c>
      <c r="AB190" s="80">
        <v>0</v>
      </c>
      <c r="AC190" s="80">
        <v>0</v>
      </c>
      <c r="AD190" s="80">
        <v>0</v>
      </c>
      <c r="AE190" s="80">
        <v>0</v>
      </c>
      <c r="AF190" s="80">
        <v>0</v>
      </c>
      <c r="AG190" s="80">
        <v>0</v>
      </c>
      <c r="AH190" s="80">
        <v>0</v>
      </c>
      <c r="AI190" s="80">
        <v>0</v>
      </c>
      <c r="AJ190" s="80">
        <v>0</v>
      </c>
      <c r="AK190" s="80"/>
      <c r="AL190" s="80"/>
    </row>
    <row r="191" spans="1:38" ht="16.350000000000001" customHeight="1">
      <c r="A191" s="79" t="s">
        <v>541</v>
      </c>
      <c r="B191" s="80">
        <v>0</v>
      </c>
      <c r="C191" s="80">
        <v>366037.73</v>
      </c>
      <c r="D191" s="80">
        <v>0</v>
      </c>
      <c r="E191" s="80">
        <v>0</v>
      </c>
      <c r="F191" s="80">
        <v>701822.68</v>
      </c>
      <c r="G191" s="80">
        <v>28301.88</v>
      </c>
      <c r="H191" s="80">
        <v>0</v>
      </c>
      <c r="I191" s="80">
        <v>0</v>
      </c>
      <c r="J191" s="80">
        <v>0</v>
      </c>
      <c r="K191" s="80">
        <v>0</v>
      </c>
      <c r="L191" s="80">
        <v>0</v>
      </c>
      <c r="M191" s="80">
        <v>0</v>
      </c>
      <c r="N191" s="80">
        <v>208498.45</v>
      </c>
      <c r="O191" s="80">
        <v>0</v>
      </c>
      <c r="P191" s="80">
        <v>0</v>
      </c>
      <c r="Q191" s="80">
        <v>0</v>
      </c>
      <c r="R191" s="80">
        <v>701822.68</v>
      </c>
      <c r="S191" s="80">
        <v>0</v>
      </c>
      <c r="T191" s="80">
        <v>0</v>
      </c>
      <c r="U191" s="80">
        <v>0</v>
      </c>
      <c r="V191" s="80">
        <v>0</v>
      </c>
      <c r="W191" s="80">
        <v>0</v>
      </c>
      <c r="X191" s="80">
        <v>0</v>
      </c>
      <c r="Y191" s="80">
        <v>28301.88</v>
      </c>
      <c r="Z191" s="80">
        <v>0</v>
      </c>
      <c r="AA191" s="80">
        <v>0</v>
      </c>
      <c r="AB191" s="80">
        <v>0</v>
      </c>
      <c r="AC191" s="80">
        <v>0</v>
      </c>
      <c r="AD191" s="80">
        <v>0</v>
      </c>
      <c r="AE191" s="80">
        <v>0</v>
      </c>
      <c r="AF191" s="80">
        <v>0</v>
      </c>
      <c r="AG191" s="80">
        <v>0</v>
      </c>
      <c r="AH191" s="80">
        <v>0</v>
      </c>
      <c r="AI191" s="80">
        <v>0</v>
      </c>
      <c r="AJ191" s="80">
        <v>0</v>
      </c>
      <c r="AK191" s="80"/>
      <c r="AL191" s="80"/>
    </row>
    <row r="192" spans="1:38" ht="16.350000000000001" customHeight="1">
      <c r="A192" s="79" t="s">
        <v>542</v>
      </c>
      <c r="B192" s="80">
        <v>0</v>
      </c>
      <c r="C192" s="80">
        <v>0</v>
      </c>
      <c r="D192" s="80">
        <v>0</v>
      </c>
      <c r="E192" s="80">
        <v>0</v>
      </c>
      <c r="F192" s="80">
        <v>0</v>
      </c>
      <c r="G192" s="80">
        <v>0</v>
      </c>
      <c r="H192" s="80">
        <v>0</v>
      </c>
      <c r="I192" s="80">
        <v>0</v>
      </c>
      <c r="J192" s="80">
        <v>0</v>
      </c>
      <c r="K192" s="80">
        <v>0</v>
      </c>
      <c r="L192" s="80">
        <v>0</v>
      </c>
      <c r="M192" s="80">
        <v>0</v>
      </c>
      <c r="N192" s="80">
        <v>0</v>
      </c>
      <c r="O192" s="80">
        <v>0</v>
      </c>
      <c r="P192" s="80">
        <v>0</v>
      </c>
      <c r="Q192" s="80">
        <v>0</v>
      </c>
      <c r="R192" s="80">
        <v>0</v>
      </c>
      <c r="S192" s="80">
        <v>0</v>
      </c>
      <c r="T192" s="80">
        <v>0</v>
      </c>
      <c r="U192" s="80">
        <v>0</v>
      </c>
      <c r="V192" s="80">
        <v>0</v>
      </c>
      <c r="W192" s="80">
        <v>0</v>
      </c>
      <c r="X192" s="80">
        <v>0</v>
      </c>
      <c r="Y192" s="80">
        <v>0</v>
      </c>
      <c r="Z192" s="80">
        <v>0</v>
      </c>
      <c r="AA192" s="80">
        <v>0</v>
      </c>
      <c r="AB192" s="80">
        <v>0</v>
      </c>
      <c r="AC192" s="80">
        <v>0</v>
      </c>
      <c r="AD192" s="80">
        <v>0</v>
      </c>
      <c r="AE192" s="80">
        <v>0</v>
      </c>
      <c r="AF192" s="80">
        <v>0</v>
      </c>
      <c r="AG192" s="80">
        <v>0</v>
      </c>
      <c r="AH192" s="80">
        <v>0</v>
      </c>
      <c r="AI192" s="80">
        <v>0</v>
      </c>
      <c r="AJ192" s="80">
        <v>0</v>
      </c>
      <c r="AK192" s="80"/>
      <c r="AL192" s="80"/>
    </row>
    <row r="193" spans="1:38" ht="16.350000000000001" customHeight="1">
      <c r="A193" s="79" t="s">
        <v>543</v>
      </c>
      <c r="B193" s="80">
        <v>0</v>
      </c>
      <c r="C193" s="80">
        <v>102001.14</v>
      </c>
      <c r="D193" s="80">
        <v>0</v>
      </c>
      <c r="E193" s="80">
        <v>0</v>
      </c>
      <c r="F193" s="80">
        <v>159952.79999999999</v>
      </c>
      <c r="G193" s="80">
        <v>0</v>
      </c>
      <c r="H193" s="80">
        <v>77329.59</v>
      </c>
      <c r="I193" s="80">
        <v>199178.49</v>
      </c>
      <c r="J193" s="80">
        <v>0</v>
      </c>
      <c r="K193" s="80">
        <v>21712.880000000001</v>
      </c>
      <c r="L193" s="80">
        <v>0</v>
      </c>
      <c r="M193" s="80">
        <v>0</v>
      </c>
      <c r="N193" s="80">
        <v>1688540.51</v>
      </c>
      <c r="O193" s="80">
        <v>0</v>
      </c>
      <c r="P193" s="80">
        <v>3814.13</v>
      </c>
      <c r="Q193" s="80">
        <v>17046.66</v>
      </c>
      <c r="R193" s="80">
        <v>20006.66</v>
      </c>
      <c r="S193" s="80">
        <v>11783.77</v>
      </c>
      <c r="T193" s="80">
        <v>95517.81</v>
      </c>
      <c r="U193" s="80">
        <v>0</v>
      </c>
      <c r="V193" s="80">
        <v>11783.77</v>
      </c>
      <c r="W193" s="80">
        <v>0</v>
      </c>
      <c r="X193" s="80">
        <v>0</v>
      </c>
      <c r="Y193" s="80">
        <v>0</v>
      </c>
      <c r="Z193" s="80">
        <v>0</v>
      </c>
      <c r="AA193" s="80">
        <v>0</v>
      </c>
      <c r="AB193" s="80">
        <v>0</v>
      </c>
      <c r="AC193" s="80">
        <v>0</v>
      </c>
      <c r="AD193" s="80">
        <v>0</v>
      </c>
      <c r="AE193" s="80">
        <v>0</v>
      </c>
      <c r="AF193" s="80">
        <v>0</v>
      </c>
      <c r="AG193" s="80">
        <v>53762.05</v>
      </c>
      <c r="AH193" s="80">
        <v>0</v>
      </c>
      <c r="AI193" s="80">
        <v>11783.77</v>
      </c>
      <c r="AJ193" s="80">
        <v>11783.77</v>
      </c>
      <c r="AK193" s="80"/>
      <c r="AL193" s="80"/>
    </row>
    <row r="194" spans="1:38" ht="16.350000000000001" customHeight="1">
      <c r="A194" s="79" t="s">
        <v>544</v>
      </c>
      <c r="B194" s="80">
        <v>0</v>
      </c>
      <c r="C194" s="80">
        <v>345751.82</v>
      </c>
      <c r="D194" s="80">
        <v>0</v>
      </c>
      <c r="E194" s="80">
        <v>0</v>
      </c>
      <c r="F194" s="80">
        <v>79388.350000000006</v>
      </c>
      <c r="G194" s="80">
        <v>2000</v>
      </c>
      <c r="H194" s="80">
        <v>16706.61</v>
      </c>
      <c r="I194" s="80">
        <v>1006855.31</v>
      </c>
      <c r="J194" s="80">
        <v>1600</v>
      </c>
      <c r="K194" s="80">
        <v>0</v>
      </c>
      <c r="L194" s="80">
        <v>0</v>
      </c>
      <c r="M194" s="80">
        <v>0</v>
      </c>
      <c r="N194" s="80">
        <v>127474.09</v>
      </c>
      <c r="O194" s="80">
        <v>0</v>
      </c>
      <c r="P194" s="80">
        <v>0</v>
      </c>
      <c r="Q194" s="80">
        <v>23912.47</v>
      </c>
      <c r="R194" s="80">
        <v>23912.47</v>
      </c>
      <c r="S194" s="80">
        <v>3702.83</v>
      </c>
      <c r="T194" s="80">
        <v>2948.11</v>
      </c>
      <c r="U194" s="80">
        <v>3948.11</v>
      </c>
      <c r="V194" s="80">
        <v>20964.36</v>
      </c>
      <c r="W194" s="80">
        <v>0</v>
      </c>
      <c r="X194" s="80">
        <v>2000</v>
      </c>
      <c r="Y194" s="80">
        <v>0</v>
      </c>
      <c r="Z194" s="80">
        <v>0</v>
      </c>
      <c r="AA194" s="80">
        <v>0</v>
      </c>
      <c r="AB194" s="80">
        <v>0</v>
      </c>
      <c r="AC194" s="80">
        <v>0</v>
      </c>
      <c r="AD194" s="80">
        <v>0</v>
      </c>
      <c r="AE194" s="80">
        <v>0</v>
      </c>
      <c r="AF194" s="80">
        <v>0</v>
      </c>
      <c r="AG194" s="80">
        <v>5568.87</v>
      </c>
      <c r="AH194" s="80">
        <v>0</v>
      </c>
      <c r="AI194" s="80">
        <v>5568.87</v>
      </c>
      <c r="AJ194" s="80">
        <v>5568.87</v>
      </c>
      <c r="AK194" s="80"/>
      <c r="AL194" s="80"/>
    </row>
    <row r="195" spans="1:38" ht="16.350000000000001" customHeight="1">
      <c r="A195" s="79" t="s">
        <v>545</v>
      </c>
      <c r="B195" s="80">
        <v>0</v>
      </c>
      <c r="C195" s="80">
        <v>1374514.39</v>
      </c>
      <c r="D195" s="80">
        <v>0</v>
      </c>
      <c r="E195" s="80">
        <v>0</v>
      </c>
      <c r="F195" s="80">
        <v>8497518.1600000001</v>
      </c>
      <c r="G195" s="80">
        <v>1012595.25</v>
      </c>
      <c r="H195" s="80">
        <v>46276.14</v>
      </c>
      <c r="I195" s="80">
        <v>29254.1</v>
      </c>
      <c r="J195" s="80">
        <v>36198.22</v>
      </c>
      <c r="K195" s="80">
        <v>0</v>
      </c>
      <c r="L195" s="80">
        <v>0</v>
      </c>
      <c r="M195" s="80">
        <v>120040</v>
      </c>
      <c r="N195" s="80">
        <v>10690371.34</v>
      </c>
      <c r="O195" s="80">
        <v>0</v>
      </c>
      <c r="P195" s="80">
        <v>8358689.7400000002</v>
      </c>
      <c r="Q195" s="80">
        <v>23138.07</v>
      </c>
      <c r="R195" s="80">
        <v>23138.07</v>
      </c>
      <c r="S195" s="80">
        <v>23138.07</v>
      </c>
      <c r="T195" s="80">
        <v>23138.07</v>
      </c>
      <c r="U195" s="80">
        <v>23138.07</v>
      </c>
      <c r="V195" s="80">
        <v>23138.07</v>
      </c>
      <c r="W195" s="80">
        <v>0</v>
      </c>
      <c r="X195" s="80">
        <v>574915.57999999996</v>
      </c>
      <c r="Y195" s="80">
        <v>262607.78999999998</v>
      </c>
      <c r="Z195" s="80">
        <v>175071.88</v>
      </c>
      <c r="AA195" s="80">
        <v>0</v>
      </c>
      <c r="AB195" s="80">
        <v>0</v>
      </c>
      <c r="AC195" s="80">
        <v>0</v>
      </c>
      <c r="AD195" s="80">
        <v>0</v>
      </c>
      <c r="AE195" s="80">
        <v>0</v>
      </c>
      <c r="AF195" s="80">
        <v>0</v>
      </c>
      <c r="AG195" s="80">
        <v>23138.07</v>
      </c>
      <c r="AH195" s="80">
        <v>0</v>
      </c>
      <c r="AI195" s="80">
        <v>0</v>
      </c>
      <c r="AJ195" s="80">
        <v>23138.07</v>
      </c>
      <c r="AK195" s="80"/>
      <c r="AL195" s="80"/>
    </row>
    <row r="196" spans="1:38" ht="16.350000000000001" customHeight="1">
      <c r="A196" s="79" t="s">
        <v>546</v>
      </c>
      <c r="B196" s="80">
        <v>0</v>
      </c>
      <c r="C196" s="80">
        <v>5201139.25</v>
      </c>
      <c r="D196" s="80">
        <v>0</v>
      </c>
      <c r="E196" s="80">
        <v>0</v>
      </c>
      <c r="F196" s="80">
        <v>283162.15000000002</v>
      </c>
      <c r="G196" s="80">
        <v>0</v>
      </c>
      <c r="H196" s="80">
        <v>6002.52</v>
      </c>
      <c r="I196" s="80">
        <v>193029.39</v>
      </c>
      <c r="J196" s="80">
        <v>127789.4</v>
      </c>
      <c r="K196" s="80">
        <v>13006.26</v>
      </c>
      <c r="L196" s="80">
        <v>0</v>
      </c>
      <c r="M196" s="80">
        <v>0</v>
      </c>
      <c r="N196" s="80">
        <v>5526384.1600000001</v>
      </c>
      <c r="O196" s="80">
        <v>0</v>
      </c>
      <c r="P196" s="80">
        <v>203008.44</v>
      </c>
      <c r="Q196" s="80">
        <v>17594.88</v>
      </c>
      <c r="R196" s="80">
        <v>8981.67</v>
      </c>
      <c r="S196" s="80">
        <v>25569.5</v>
      </c>
      <c r="T196" s="80">
        <v>12172.09</v>
      </c>
      <c r="U196" s="80">
        <v>4009.21</v>
      </c>
      <c r="V196" s="80">
        <v>11826.36</v>
      </c>
      <c r="W196" s="80">
        <v>0</v>
      </c>
      <c r="X196" s="80">
        <v>0</v>
      </c>
      <c r="Y196" s="80">
        <v>0</v>
      </c>
      <c r="Z196" s="80">
        <v>0</v>
      </c>
      <c r="AA196" s="80">
        <v>0</v>
      </c>
      <c r="AB196" s="80">
        <v>0</v>
      </c>
      <c r="AC196" s="80">
        <v>0</v>
      </c>
      <c r="AD196" s="80">
        <v>0</v>
      </c>
      <c r="AE196" s="80">
        <v>0</v>
      </c>
      <c r="AF196" s="80">
        <v>0</v>
      </c>
      <c r="AG196" s="80">
        <v>3604.27</v>
      </c>
      <c r="AH196" s="80">
        <v>0</v>
      </c>
      <c r="AI196" s="80">
        <v>0</v>
      </c>
      <c r="AJ196" s="80">
        <v>2398.25</v>
      </c>
      <c r="AK196" s="80"/>
      <c r="AL196" s="80"/>
    </row>
    <row r="197" spans="1:38" ht="16.350000000000001" customHeight="1">
      <c r="A197" s="79" t="s">
        <v>547</v>
      </c>
      <c r="B197" s="80">
        <v>0</v>
      </c>
      <c r="C197" s="80">
        <v>4392073.49</v>
      </c>
      <c r="D197" s="80">
        <v>0</v>
      </c>
      <c r="E197" s="80">
        <v>0</v>
      </c>
      <c r="F197" s="80">
        <v>55809.55</v>
      </c>
      <c r="G197" s="80">
        <v>0</v>
      </c>
      <c r="H197" s="80">
        <v>0</v>
      </c>
      <c r="I197" s="80">
        <v>223879.5</v>
      </c>
      <c r="J197" s="80">
        <v>0</v>
      </c>
      <c r="K197" s="80">
        <v>0</v>
      </c>
      <c r="L197" s="80">
        <v>0</v>
      </c>
      <c r="M197" s="80">
        <v>3144.7</v>
      </c>
      <c r="N197" s="80">
        <v>28333.56</v>
      </c>
      <c r="O197" s="80">
        <v>0</v>
      </c>
      <c r="P197" s="80">
        <v>0</v>
      </c>
      <c r="Q197" s="80">
        <v>55809.55</v>
      </c>
      <c r="R197" s="80">
        <v>0</v>
      </c>
      <c r="S197" s="80">
        <v>0</v>
      </c>
      <c r="T197" s="80">
        <v>0</v>
      </c>
      <c r="U197" s="80">
        <v>0</v>
      </c>
      <c r="V197" s="80">
        <v>0</v>
      </c>
      <c r="W197" s="80">
        <v>0</v>
      </c>
      <c r="X197" s="80">
        <v>0</v>
      </c>
      <c r="Y197" s="80">
        <v>0</v>
      </c>
      <c r="Z197" s="80">
        <v>0</v>
      </c>
      <c r="AA197" s="80">
        <v>0</v>
      </c>
      <c r="AB197" s="80">
        <v>0</v>
      </c>
      <c r="AC197" s="80">
        <v>0</v>
      </c>
      <c r="AD197" s="80">
        <v>0</v>
      </c>
      <c r="AE197" s="80">
        <v>0</v>
      </c>
      <c r="AF197" s="80">
        <v>0</v>
      </c>
      <c r="AG197" s="80">
        <v>0</v>
      </c>
      <c r="AH197" s="80">
        <v>0</v>
      </c>
      <c r="AI197" s="80">
        <v>0</v>
      </c>
      <c r="AJ197" s="80">
        <v>0</v>
      </c>
      <c r="AK197" s="80"/>
      <c r="AL197" s="80"/>
    </row>
    <row r="198" spans="1:38" ht="16.350000000000001" customHeight="1">
      <c r="A198" s="79" t="s">
        <v>548</v>
      </c>
      <c r="B198" s="80">
        <v>0</v>
      </c>
      <c r="C198" s="80">
        <v>952063.87</v>
      </c>
      <c r="D198" s="80">
        <v>0</v>
      </c>
      <c r="E198" s="80">
        <v>0</v>
      </c>
      <c r="F198" s="80">
        <v>106549.24</v>
      </c>
      <c r="G198" s="80">
        <v>7841</v>
      </c>
      <c r="H198" s="80">
        <v>35115.08</v>
      </c>
      <c r="I198" s="80">
        <v>16672.7</v>
      </c>
      <c r="J198" s="80">
        <v>764.4</v>
      </c>
      <c r="K198" s="80">
        <v>16446.2</v>
      </c>
      <c r="L198" s="80">
        <v>0</v>
      </c>
      <c r="M198" s="80">
        <v>54653.4</v>
      </c>
      <c r="N198" s="80">
        <v>1829317.42</v>
      </c>
      <c r="O198" s="80">
        <v>0</v>
      </c>
      <c r="P198" s="80">
        <v>41467.03</v>
      </c>
      <c r="Q198" s="80">
        <v>10881.34</v>
      </c>
      <c r="R198" s="80">
        <v>12888.88</v>
      </c>
      <c r="S198" s="80">
        <v>10328</v>
      </c>
      <c r="T198" s="80">
        <v>10328</v>
      </c>
      <c r="U198" s="80">
        <v>10328</v>
      </c>
      <c r="V198" s="80">
        <v>10327.99</v>
      </c>
      <c r="W198" s="80">
        <v>0</v>
      </c>
      <c r="X198" s="80">
        <v>0</v>
      </c>
      <c r="Y198" s="80">
        <v>783.35</v>
      </c>
      <c r="Z198" s="80">
        <v>7057.65</v>
      </c>
      <c r="AA198" s="80">
        <v>0</v>
      </c>
      <c r="AB198" s="80">
        <v>0</v>
      </c>
      <c r="AC198" s="80">
        <v>0</v>
      </c>
      <c r="AD198" s="80">
        <v>0</v>
      </c>
      <c r="AE198" s="80">
        <v>0</v>
      </c>
      <c r="AF198" s="80">
        <v>0</v>
      </c>
      <c r="AG198" s="80">
        <v>16168.76</v>
      </c>
      <c r="AH198" s="80">
        <v>5139.25</v>
      </c>
      <c r="AI198" s="80">
        <v>0</v>
      </c>
      <c r="AJ198" s="80">
        <v>13807.07</v>
      </c>
      <c r="AK198" s="80"/>
      <c r="AL198" s="80"/>
    </row>
    <row r="199" spans="1:38" ht="16.350000000000001" customHeight="1">
      <c r="A199" s="79" t="s">
        <v>549</v>
      </c>
      <c r="B199" s="80">
        <v>0</v>
      </c>
      <c r="C199" s="80">
        <v>63679.25</v>
      </c>
      <c r="D199" s="80">
        <v>0</v>
      </c>
      <c r="E199" s="80">
        <v>0</v>
      </c>
      <c r="F199" s="80">
        <v>155339.79999999999</v>
      </c>
      <c r="G199" s="80">
        <v>0</v>
      </c>
      <c r="H199" s="80">
        <v>0</v>
      </c>
      <c r="I199" s="80">
        <v>17783.02</v>
      </c>
      <c r="J199" s="80">
        <v>32283.02</v>
      </c>
      <c r="K199" s="80">
        <v>0</v>
      </c>
      <c r="L199" s="80">
        <v>0</v>
      </c>
      <c r="M199" s="80">
        <v>0</v>
      </c>
      <c r="N199" s="80">
        <v>46650.94</v>
      </c>
      <c r="O199" s="80">
        <v>0</v>
      </c>
      <c r="P199" s="80">
        <v>0</v>
      </c>
      <c r="Q199" s="80">
        <v>0</v>
      </c>
      <c r="R199" s="80">
        <v>0</v>
      </c>
      <c r="S199" s="80">
        <v>0</v>
      </c>
      <c r="T199" s="80">
        <v>155339.79999999999</v>
      </c>
      <c r="U199" s="80">
        <v>0</v>
      </c>
      <c r="V199" s="80">
        <v>0</v>
      </c>
      <c r="W199" s="80">
        <v>0</v>
      </c>
      <c r="X199" s="80">
        <v>0</v>
      </c>
      <c r="Y199" s="80">
        <v>0</v>
      </c>
      <c r="Z199" s="80">
        <v>0</v>
      </c>
      <c r="AA199" s="80">
        <v>0</v>
      </c>
      <c r="AB199" s="80">
        <v>0</v>
      </c>
      <c r="AC199" s="80">
        <v>0</v>
      </c>
      <c r="AD199" s="80">
        <v>0</v>
      </c>
      <c r="AE199" s="80">
        <v>0</v>
      </c>
      <c r="AF199" s="80">
        <v>0</v>
      </c>
      <c r="AG199" s="80">
        <v>0</v>
      </c>
      <c r="AH199" s="80">
        <v>0</v>
      </c>
      <c r="AI199" s="80">
        <v>0</v>
      </c>
      <c r="AJ199" s="80">
        <v>0</v>
      </c>
      <c r="AK199" s="80"/>
      <c r="AL199" s="80"/>
    </row>
    <row r="200" spans="1:38" ht="16.350000000000001" customHeight="1">
      <c r="A200" s="79" t="s">
        <v>550</v>
      </c>
      <c r="B200" s="80">
        <v>0</v>
      </c>
      <c r="C200" s="80">
        <v>14180030.49</v>
      </c>
      <c r="D200" s="80">
        <v>0</v>
      </c>
      <c r="E200" s="80">
        <v>0</v>
      </c>
      <c r="F200" s="80">
        <v>10351636.26</v>
      </c>
      <c r="G200" s="80">
        <v>1109998.8799999999</v>
      </c>
      <c r="H200" s="80">
        <v>208321.3</v>
      </c>
      <c r="I200" s="80">
        <v>1777771.11</v>
      </c>
      <c r="J200" s="80">
        <v>251843.69</v>
      </c>
      <c r="K200" s="80">
        <v>54245.93</v>
      </c>
      <c r="L200" s="80">
        <v>0</v>
      </c>
      <c r="M200" s="80">
        <v>230317.38</v>
      </c>
      <c r="N200" s="80">
        <v>22783769.93</v>
      </c>
      <c r="O200" s="80">
        <v>0</v>
      </c>
      <c r="P200" s="80">
        <v>8804866.1099999994</v>
      </c>
      <c r="Q200" s="80">
        <v>157983.78</v>
      </c>
      <c r="R200" s="80">
        <v>854468.51</v>
      </c>
      <c r="S200" s="80">
        <v>83919.41</v>
      </c>
      <c r="T200" s="80">
        <v>312557.15000000002</v>
      </c>
      <c r="U200" s="80">
        <v>48330.94</v>
      </c>
      <c r="V200" s="80">
        <v>89510.36</v>
      </c>
      <c r="W200" s="80">
        <v>0</v>
      </c>
      <c r="X200" s="80">
        <v>581034.54</v>
      </c>
      <c r="Y200" s="80">
        <v>314835.19</v>
      </c>
      <c r="Z200" s="80">
        <v>200429.71</v>
      </c>
      <c r="AA200" s="80">
        <v>3844.79</v>
      </c>
      <c r="AB200" s="80">
        <v>1772.11</v>
      </c>
      <c r="AC200" s="80">
        <v>6779.18</v>
      </c>
      <c r="AD200" s="80">
        <v>1303.3599999999999</v>
      </c>
      <c r="AE200" s="80">
        <v>0</v>
      </c>
      <c r="AF200" s="80">
        <v>0</v>
      </c>
      <c r="AG200" s="80">
        <v>115153.73</v>
      </c>
      <c r="AH200" s="80">
        <v>8557.4699999999993</v>
      </c>
      <c r="AI200" s="80">
        <v>17892.36</v>
      </c>
      <c r="AJ200" s="80">
        <v>66717.740000000005</v>
      </c>
      <c r="AK200" s="80"/>
      <c r="AL200" s="80"/>
    </row>
    <row r="201" spans="1:38" ht="16.350000000000001" customHeight="1">
      <c r="A201" s="79" t="s">
        <v>551</v>
      </c>
      <c r="B201" s="80">
        <v>0</v>
      </c>
      <c r="C201" s="80">
        <v>77798534.825375006</v>
      </c>
      <c r="D201" s="80">
        <v>15212.99</v>
      </c>
      <c r="E201" s="80">
        <v>0</v>
      </c>
      <c r="F201" s="80">
        <v>20692656.771675002</v>
      </c>
      <c r="G201" s="80">
        <v>29252298.683600001</v>
      </c>
      <c r="H201" s="80">
        <v>2752927.0077249999</v>
      </c>
      <c r="I201" s="80">
        <v>7171872.2699999996</v>
      </c>
      <c r="J201" s="80">
        <v>2265935.36</v>
      </c>
      <c r="K201" s="80">
        <v>1823715.69</v>
      </c>
      <c r="L201" s="80">
        <v>0</v>
      </c>
      <c r="M201" s="80">
        <v>5036311.7300000004</v>
      </c>
      <c r="N201" s="80">
        <v>129165511.53565</v>
      </c>
      <c r="O201" s="80">
        <v>0</v>
      </c>
      <c r="P201" s="80">
        <v>10145571.109999999</v>
      </c>
      <c r="Q201" s="80">
        <v>1571637.1190750001</v>
      </c>
      <c r="R201" s="80">
        <v>2350906.2697999999</v>
      </c>
      <c r="S201" s="80">
        <v>2974954.1560499999</v>
      </c>
      <c r="T201" s="80">
        <v>1933174.4309749999</v>
      </c>
      <c r="U201" s="80">
        <v>1017583.027625</v>
      </c>
      <c r="V201" s="80">
        <v>698830.65815000003</v>
      </c>
      <c r="W201" s="80">
        <v>0</v>
      </c>
      <c r="X201" s="80">
        <v>4342496.53</v>
      </c>
      <c r="Y201" s="80">
        <v>10276421.34</v>
      </c>
      <c r="Z201" s="80">
        <v>5884132.6162</v>
      </c>
      <c r="AA201" s="80">
        <v>4530971.4230749998</v>
      </c>
      <c r="AB201" s="80">
        <v>1474892.124325</v>
      </c>
      <c r="AC201" s="80">
        <v>1912404.04</v>
      </c>
      <c r="AD201" s="80">
        <v>830980.61</v>
      </c>
      <c r="AE201" s="80">
        <v>0</v>
      </c>
      <c r="AF201" s="80">
        <v>0</v>
      </c>
      <c r="AG201" s="80">
        <v>1270717.8273750001</v>
      </c>
      <c r="AH201" s="80">
        <v>2140999.0877999999</v>
      </c>
      <c r="AI201" s="80">
        <v>-4189182.89</v>
      </c>
      <c r="AJ201" s="80">
        <v>3530392.9825499998</v>
      </c>
      <c r="AK201" s="80"/>
      <c r="AL201" s="80"/>
    </row>
    <row r="202" spans="1:38" ht="16.350000000000001" customHeight="1">
      <c r="A202" s="79" t="s">
        <v>552</v>
      </c>
      <c r="B202" s="80">
        <v>0</v>
      </c>
      <c r="C202" s="80">
        <v>0</v>
      </c>
      <c r="D202" s="80">
        <v>0</v>
      </c>
      <c r="E202" s="80">
        <v>0</v>
      </c>
      <c r="F202" s="80">
        <v>0</v>
      </c>
      <c r="G202" s="80">
        <v>0</v>
      </c>
      <c r="H202" s="80">
        <v>0</v>
      </c>
      <c r="I202" s="80">
        <v>0</v>
      </c>
      <c r="J202" s="80">
        <v>0</v>
      </c>
      <c r="K202" s="80">
        <v>0</v>
      </c>
      <c r="L202" s="80">
        <v>0</v>
      </c>
      <c r="M202" s="80">
        <v>0</v>
      </c>
      <c r="N202" s="80">
        <v>0</v>
      </c>
      <c r="O202" s="80">
        <v>0</v>
      </c>
      <c r="P202" s="80">
        <v>0</v>
      </c>
      <c r="Q202" s="80">
        <v>0</v>
      </c>
      <c r="R202" s="80">
        <v>0</v>
      </c>
      <c r="S202" s="80">
        <v>0</v>
      </c>
      <c r="T202" s="80">
        <v>0</v>
      </c>
      <c r="U202" s="80">
        <v>0</v>
      </c>
      <c r="V202" s="80">
        <v>0</v>
      </c>
      <c r="W202" s="80">
        <v>0</v>
      </c>
      <c r="X202" s="80">
        <v>0</v>
      </c>
      <c r="Y202" s="80">
        <v>0</v>
      </c>
      <c r="Z202" s="80">
        <v>0</v>
      </c>
      <c r="AA202" s="80">
        <v>0</v>
      </c>
      <c r="AB202" s="80">
        <v>0</v>
      </c>
      <c r="AC202" s="80">
        <v>0</v>
      </c>
      <c r="AD202" s="80">
        <v>0</v>
      </c>
      <c r="AE202" s="80">
        <v>0</v>
      </c>
      <c r="AF202" s="80">
        <v>0</v>
      </c>
      <c r="AG202" s="80">
        <v>0</v>
      </c>
      <c r="AH202" s="80">
        <v>0</v>
      </c>
      <c r="AI202" s="80">
        <v>0</v>
      </c>
      <c r="AJ202" s="80">
        <v>0</v>
      </c>
      <c r="AK202" s="80"/>
      <c r="AL202" s="80"/>
    </row>
    <row r="203" spans="1:38" ht="16.350000000000001" customHeight="1">
      <c r="A203" s="79" t="s">
        <v>553</v>
      </c>
      <c r="B203" s="80">
        <v>0</v>
      </c>
      <c r="C203" s="80">
        <v>0</v>
      </c>
      <c r="D203" s="80">
        <v>0</v>
      </c>
      <c r="E203" s="80">
        <v>0</v>
      </c>
      <c r="F203" s="80">
        <v>0</v>
      </c>
      <c r="G203" s="80">
        <v>0</v>
      </c>
      <c r="H203" s="80">
        <v>0</v>
      </c>
      <c r="I203" s="80">
        <v>0</v>
      </c>
      <c r="J203" s="80">
        <v>0</v>
      </c>
      <c r="K203" s="80">
        <v>0</v>
      </c>
      <c r="L203" s="80">
        <v>0</v>
      </c>
      <c r="M203" s="80">
        <v>0</v>
      </c>
      <c r="N203" s="80">
        <v>0</v>
      </c>
      <c r="O203" s="80">
        <v>0</v>
      </c>
      <c r="P203" s="80">
        <v>0</v>
      </c>
      <c r="Q203" s="80">
        <v>0</v>
      </c>
      <c r="R203" s="80">
        <v>0</v>
      </c>
      <c r="S203" s="80">
        <v>0</v>
      </c>
      <c r="T203" s="80">
        <v>0</v>
      </c>
      <c r="U203" s="80">
        <v>0</v>
      </c>
      <c r="V203" s="80">
        <v>0</v>
      </c>
      <c r="W203" s="80">
        <v>0</v>
      </c>
      <c r="X203" s="80">
        <v>0</v>
      </c>
      <c r="Y203" s="80">
        <v>0</v>
      </c>
      <c r="Z203" s="80">
        <v>0</v>
      </c>
      <c r="AA203" s="80">
        <v>0</v>
      </c>
      <c r="AB203" s="80">
        <v>0</v>
      </c>
      <c r="AC203" s="80">
        <v>0</v>
      </c>
      <c r="AD203" s="80">
        <v>0</v>
      </c>
      <c r="AE203" s="80">
        <v>0</v>
      </c>
      <c r="AF203" s="80">
        <v>0</v>
      </c>
      <c r="AG203" s="80">
        <v>0</v>
      </c>
      <c r="AH203" s="80">
        <v>0</v>
      </c>
      <c r="AI203" s="80">
        <v>0</v>
      </c>
      <c r="AJ203" s="80">
        <v>0</v>
      </c>
      <c r="AK203" s="80"/>
      <c r="AL203" s="80"/>
    </row>
    <row r="204" spans="1:38" ht="16.350000000000001" customHeight="1">
      <c r="A204" s="79" t="s">
        <v>554</v>
      </c>
      <c r="B204" s="80">
        <v>0</v>
      </c>
      <c r="C204" s="80">
        <v>0</v>
      </c>
      <c r="D204" s="80">
        <v>0</v>
      </c>
      <c r="E204" s="80">
        <v>0</v>
      </c>
      <c r="F204" s="80">
        <v>0</v>
      </c>
      <c r="G204" s="80">
        <v>0</v>
      </c>
      <c r="H204" s="80">
        <v>0</v>
      </c>
      <c r="I204" s="80">
        <v>0</v>
      </c>
      <c r="J204" s="80">
        <v>0</v>
      </c>
      <c r="K204" s="80">
        <v>0</v>
      </c>
      <c r="L204" s="80">
        <v>0</v>
      </c>
      <c r="M204" s="80">
        <v>0</v>
      </c>
      <c r="N204" s="80">
        <v>0</v>
      </c>
      <c r="O204" s="80">
        <v>0</v>
      </c>
      <c r="P204" s="80">
        <v>0</v>
      </c>
      <c r="Q204" s="80">
        <v>0</v>
      </c>
      <c r="R204" s="80">
        <v>0</v>
      </c>
      <c r="S204" s="80">
        <v>0</v>
      </c>
      <c r="T204" s="80">
        <v>0</v>
      </c>
      <c r="U204" s="80">
        <v>0</v>
      </c>
      <c r="V204" s="80">
        <v>0</v>
      </c>
      <c r="W204" s="80">
        <v>0</v>
      </c>
      <c r="X204" s="80">
        <v>0</v>
      </c>
      <c r="Y204" s="80">
        <v>0</v>
      </c>
      <c r="Z204" s="80">
        <v>0</v>
      </c>
      <c r="AA204" s="80">
        <v>0</v>
      </c>
      <c r="AB204" s="80">
        <v>0</v>
      </c>
      <c r="AC204" s="80">
        <v>0</v>
      </c>
      <c r="AD204" s="80">
        <v>0</v>
      </c>
      <c r="AE204" s="80">
        <v>0</v>
      </c>
      <c r="AF204" s="80">
        <v>0</v>
      </c>
      <c r="AG204" s="80">
        <v>0</v>
      </c>
      <c r="AH204" s="80">
        <v>0</v>
      </c>
      <c r="AI204" s="80">
        <v>0</v>
      </c>
      <c r="AJ204" s="80">
        <v>0</v>
      </c>
      <c r="AK204" s="80"/>
      <c r="AL204" s="80"/>
    </row>
    <row r="205" spans="1:38" ht="16.350000000000001" customHeight="1">
      <c r="A205" s="79" t="s">
        <v>555</v>
      </c>
      <c r="B205" s="80">
        <v>0</v>
      </c>
      <c r="C205" s="80">
        <v>0</v>
      </c>
      <c r="D205" s="80">
        <v>0</v>
      </c>
      <c r="E205" s="80">
        <v>0</v>
      </c>
      <c r="F205" s="80">
        <v>0</v>
      </c>
      <c r="G205" s="80">
        <v>0</v>
      </c>
      <c r="H205" s="80">
        <v>0</v>
      </c>
      <c r="I205" s="80">
        <v>0</v>
      </c>
      <c r="J205" s="80">
        <v>0</v>
      </c>
      <c r="K205" s="80">
        <v>0</v>
      </c>
      <c r="L205" s="80">
        <v>0</v>
      </c>
      <c r="M205" s="80">
        <v>0</v>
      </c>
      <c r="N205" s="80">
        <v>0</v>
      </c>
      <c r="O205" s="80">
        <v>0</v>
      </c>
      <c r="P205" s="80">
        <v>0</v>
      </c>
      <c r="Q205" s="80">
        <v>0</v>
      </c>
      <c r="R205" s="80">
        <v>0</v>
      </c>
      <c r="S205" s="80">
        <v>0</v>
      </c>
      <c r="T205" s="80">
        <v>0</v>
      </c>
      <c r="U205" s="80">
        <v>0</v>
      </c>
      <c r="V205" s="80">
        <v>0</v>
      </c>
      <c r="W205" s="80">
        <v>0</v>
      </c>
      <c r="X205" s="80">
        <v>0</v>
      </c>
      <c r="Y205" s="80">
        <v>0</v>
      </c>
      <c r="Z205" s="80">
        <v>0</v>
      </c>
      <c r="AA205" s="80">
        <v>0</v>
      </c>
      <c r="AB205" s="80">
        <v>0</v>
      </c>
      <c r="AC205" s="80">
        <v>0</v>
      </c>
      <c r="AD205" s="80">
        <v>0</v>
      </c>
      <c r="AE205" s="80">
        <v>0</v>
      </c>
      <c r="AF205" s="80">
        <v>0</v>
      </c>
      <c r="AG205" s="80">
        <v>0</v>
      </c>
      <c r="AH205" s="80">
        <v>0</v>
      </c>
      <c r="AI205" s="80">
        <v>0</v>
      </c>
      <c r="AJ205" s="80">
        <v>0</v>
      </c>
      <c r="AK205" s="80"/>
      <c r="AL205" s="80"/>
    </row>
    <row r="206" spans="1:38" ht="16.350000000000001" customHeight="1">
      <c r="A206" s="79" t="s">
        <v>556</v>
      </c>
      <c r="B206" s="80">
        <v>0</v>
      </c>
      <c r="C206" s="80">
        <v>0</v>
      </c>
      <c r="D206" s="80">
        <v>0</v>
      </c>
      <c r="E206" s="80">
        <v>0</v>
      </c>
      <c r="F206" s="80">
        <v>0</v>
      </c>
      <c r="G206" s="80">
        <v>0</v>
      </c>
      <c r="H206" s="80">
        <v>0</v>
      </c>
      <c r="I206" s="80">
        <v>0</v>
      </c>
      <c r="J206" s="80">
        <v>0</v>
      </c>
      <c r="K206" s="80">
        <v>0</v>
      </c>
      <c r="L206" s="80">
        <v>0</v>
      </c>
      <c r="M206" s="80">
        <v>0</v>
      </c>
      <c r="N206" s="80">
        <v>0</v>
      </c>
      <c r="O206" s="80">
        <v>0</v>
      </c>
      <c r="P206" s="80">
        <v>0</v>
      </c>
      <c r="Q206" s="80">
        <v>0</v>
      </c>
      <c r="R206" s="80">
        <v>0</v>
      </c>
      <c r="S206" s="80">
        <v>0</v>
      </c>
      <c r="T206" s="80">
        <v>0</v>
      </c>
      <c r="U206" s="80">
        <v>0</v>
      </c>
      <c r="V206" s="80">
        <v>0</v>
      </c>
      <c r="W206" s="80">
        <v>0</v>
      </c>
      <c r="X206" s="80">
        <v>0</v>
      </c>
      <c r="Y206" s="80">
        <v>0</v>
      </c>
      <c r="Z206" s="80">
        <v>0</v>
      </c>
      <c r="AA206" s="80">
        <v>0</v>
      </c>
      <c r="AB206" s="80">
        <v>0</v>
      </c>
      <c r="AC206" s="80">
        <v>0</v>
      </c>
      <c r="AD206" s="80">
        <v>0</v>
      </c>
      <c r="AE206" s="80">
        <v>0</v>
      </c>
      <c r="AF206" s="80">
        <v>0</v>
      </c>
      <c r="AG206" s="80">
        <v>0</v>
      </c>
      <c r="AH206" s="80">
        <v>0</v>
      </c>
      <c r="AI206" s="80">
        <v>0</v>
      </c>
      <c r="AJ206" s="80">
        <v>0</v>
      </c>
      <c r="AK206" s="80"/>
      <c r="AL206" s="80"/>
    </row>
    <row r="207" spans="1:38" ht="16.350000000000001" customHeight="1">
      <c r="A207" s="79" t="s">
        <v>557</v>
      </c>
      <c r="B207" s="80">
        <v>0</v>
      </c>
      <c r="C207" s="80">
        <v>0</v>
      </c>
      <c r="D207" s="80">
        <v>0</v>
      </c>
      <c r="E207" s="80">
        <v>0</v>
      </c>
      <c r="F207" s="80">
        <v>0</v>
      </c>
      <c r="G207" s="80">
        <v>0</v>
      </c>
      <c r="H207" s="80">
        <v>0</v>
      </c>
      <c r="I207" s="80">
        <v>0</v>
      </c>
      <c r="J207" s="80">
        <v>0</v>
      </c>
      <c r="K207" s="80">
        <v>0</v>
      </c>
      <c r="L207" s="80">
        <v>0</v>
      </c>
      <c r="M207" s="80">
        <v>0</v>
      </c>
      <c r="N207" s="80">
        <v>0</v>
      </c>
      <c r="O207" s="80">
        <v>0</v>
      </c>
      <c r="P207" s="80">
        <v>0</v>
      </c>
      <c r="Q207" s="80">
        <v>0</v>
      </c>
      <c r="R207" s="80">
        <v>0</v>
      </c>
      <c r="S207" s="80">
        <v>0</v>
      </c>
      <c r="T207" s="80">
        <v>0</v>
      </c>
      <c r="U207" s="80">
        <v>0</v>
      </c>
      <c r="V207" s="80">
        <v>0</v>
      </c>
      <c r="W207" s="80">
        <v>0</v>
      </c>
      <c r="X207" s="80">
        <v>0</v>
      </c>
      <c r="Y207" s="80">
        <v>0</v>
      </c>
      <c r="Z207" s="80">
        <v>0</v>
      </c>
      <c r="AA207" s="80">
        <v>0</v>
      </c>
      <c r="AB207" s="80">
        <v>0</v>
      </c>
      <c r="AC207" s="80">
        <v>0</v>
      </c>
      <c r="AD207" s="80">
        <v>0</v>
      </c>
      <c r="AE207" s="80">
        <v>0</v>
      </c>
      <c r="AF207" s="80">
        <v>0</v>
      </c>
      <c r="AG207" s="80">
        <v>0</v>
      </c>
      <c r="AH207" s="80">
        <v>0</v>
      </c>
      <c r="AI207" s="80">
        <v>0</v>
      </c>
      <c r="AJ207" s="80">
        <v>0</v>
      </c>
      <c r="AK207" s="80"/>
      <c r="AL207" s="80"/>
    </row>
    <row r="208" spans="1:38" ht="16.350000000000001" customHeight="1">
      <c r="A208" s="79" t="s">
        <v>558</v>
      </c>
      <c r="B208" s="80">
        <v>0</v>
      </c>
      <c r="C208" s="80">
        <v>0</v>
      </c>
      <c r="D208" s="80">
        <v>0</v>
      </c>
      <c r="E208" s="80">
        <v>0</v>
      </c>
      <c r="F208" s="80">
        <v>0</v>
      </c>
      <c r="G208" s="80">
        <v>0</v>
      </c>
      <c r="H208" s="80">
        <v>0</v>
      </c>
      <c r="I208" s="80">
        <v>0</v>
      </c>
      <c r="J208" s="80">
        <v>0</v>
      </c>
      <c r="K208" s="80">
        <v>0</v>
      </c>
      <c r="L208" s="80">
        <v>0</v>
      </c>
      <c r="M208" s="80">
        <v>0</v>
      </c>
      <c r="N208" s="80">
        <v>0</v>
      </c>
      <c r="O208" s="80">
        <v>0</v>
      </c>
      <c r="P208" s="80">
        <v>0</v>
      </c>
      <c r="Q208" s="80">
        <v>0</v>
      </c>
      <c r="R208" s="80">
        <v>0</v>
      </c>
      <c r="S208" s="80">
        <v>0</v>
      </c>
      <c r="T208" s="80">
        <v>0</v>
      </c>
      <c r="U208" s="80">
        <v>0</v>
      </c>
      <c r="V208" s="80">
        <v>0</v>
      </c>
      <c r="W208" s="80">
        <v>0</v>
      </c>
      <c r="X208" s="80">
        <v>0</v>
      </c>
      <c r="Y208" s="80">
        <v>0</v>
      </c>
      <c r="Z208" s="80">
        <v>0</v>
      </c>
      <c r="AA208" s="80">
        <v>0</v>
      </c>
      <c r="AB208" s="80">
        <v>0</v>
      </c>
      <c r="AC208" s="80">
        <v>0</v>
      </c>
      <c r="AD208" s="80">
        <v>0</v>
      </c>
      <c r="AE208" s="80">
        <v>0</v>
      </c>
      <c r="AF208" s="80">
        <v>0</v>
      </c>
      <c r="AG208" s="80">
        <v>0</v>
      </c>
      <c r="AH208" s="80">
        <v>0</v>
      </c>
      <c r="AI208" s="80">
        <v>0</v>
      </c>
      <c r="AJ208" s="80">
        <v>0</v>
      </c>
      <c r="AK208" s="80"/>
      <c r="AL208" s="80"/>
    </row>
    <row r="209" spans="1:38" ht="16.350000000000001" customHeight="1">
      <c r="A209" s="79" t="s">
        <v>559</v>
      </c>
      <c r="B209" s="80">
        <v>0</v>
      </c>
      <c r="C209" s="80">
        <v>0</v>
      </c>
      <c r="D209" s="80">
        <v>0</v>
      </c>
      <c r="E209" s="80">
        <v>0</v>
      </c>
      <c r="F209" s="80">
        <v>0</v>
      </c>
      <c r="G209" s="80">
        <v>0</v>
      </c>
      <c r="H209" s="80">
        <v>0</v>
      </c>
      <c r="I209" s="80">
        <v>0</v>
      </c>
      <c r="J209" s="80">
        <v>0</v>
      </c>
      <c r="K209" s="80">
        <v>0</v>
      </c>
      <c r="L209" s="80">
        <v>0</v>
      </c>
      <c r="M209" s="80">
        <v>0</v>
      </c>
      <c r="N209" s="80">
        <v>0</v>
      </c>
      <c r="O209" s="80">
        <v>0</v>
      </c>
      <c r="P209" s="80">
        <v>0</v>
      </c>
      <c r="Q209" s="80">
        <v>0</v>
      </c>
      <c r="R209" s="80">
        <v>0</v>
      </c>
      <c r="S209" s="80">
        <v>0</v>
      </c>
      <c r="T209" s="80">
        <v>0</v>
      </c>
      <c r="U209" s="80">
        <v>0</v>
      </c>
      <c r="V209" s="80">
        <v>0</v>
      </c>
      <c r="W209" s="80">
        <v>0</v>
      </c>
      <c r="X209" s="80">
        <v>0</v>
      </c>
      <c r="Y209" s="80">
        <v>0</v>
      </c>
      <c r="Z209" s="80">
        <v>0</v>
      </c>
      <c r="AA209" s="80">
        <v>0</v>
      </c>
      <c r="AB209" s="80">
        <v>0</v>
      </c>
      <c r="AC209" s="80">
        <v>0</v>
      </c>
      <c r="AD209" s="80">
        <v>0</v>
      </c>
      <c r="AE209" s="80">
        <v>0</v>
      </c>
      <c r="AF209" s="80">
        <v>0</v>
      </c>
      <c r="AG209" s="80">
        <v>0</v>
      </c>
      <c r="AH209" s="80">
        <v>0</v>
      </c>
      <c r="AI209" s="80">
        <v>0</v>
      </c>
      <c r="AJ209" s="80">
        <v>0</v>
      </c>
      <c r="AK209" s="80"/>
      <c r="AL209" s="80"/>
    </row>
    <row r="210" spans="1:38" ht="16.350000000000001" customHeight="1">
      <c r="A210" s="79" t="s">
        <v>560</v>
      </c>
      <c r="B210" s="80">
        <v>0</v>
      </c>
      <c r="C210" s="80">
        <v>0</v>
      </c>
      <c r="D210" s="80">
        <v>0</v>
      </c>
      <c r="E210" s="80">
        <v>0</v>
      </c>
      <c r="F210" s="80">
        <v>0</v>
      </c>
      <c r="G210" s="80">
        <v>0</v>
      </c>
      <c r="H210" s="80">
        <v>0</v>
      </c>
      <c r="I210" s="80">
        <v>0</v>
      </c>
      <c r="J210" s="80">
        <v>0</v>
      </c>
      <c r="K210" s="80">
        <v>0</v>
      </c>
      <c r="L210" s="80">
        <v>0</v>
      </c>
      <c r="M210" s="80">
        <v>0</v>
      </c>
      <c r="N210" s="80">
        <v>0</v>
      </c>
      <c r="O210" s="80">
        <v>0</v>
      </c>
      <c r="P210" s="80">
        <v>0</v>
      </c>
      <c r="Q210" s="80">
        <v>0</v>
      </c>
      <c r="R210" s="80">
        <v>0</v>
      </c>
      <c r="S210" s="80">
        <v>0</v>
      </c>
      <c r="T210" s="80">
        <v>0</v>
      </c>
      <c r="U210" s="80">
        <v>0</v>
      </c>
      <c r="V210" s="80">
        <v>0</v>
      </c>
      <c r="W210" s="80">
        <v>0</v>
      </c>
      <c r="X210" s="80">
        <v>0</v>
      </c>
      <c r="Y210" s="80">
        <v>0</v>
      </c>
      <c r="Z210" s="80">
        <v>0</v>
      </c>
      <c r="AA210" s="80">
        <v>0</v>
      </c>
      <c r="AB210" s="80">
        <v>0</v>
      </c>
      <c r="AC210" s="80">
        <v>0</v>
      </c>
      <c r="AD210" s="80">
        <v>0</v>
      </c>
      <c r="AE210" s="80">
        <v>0</v>
      </c>
      <c r="AF210" s="80">
        <v>0</v>
      </c>
      <c r="AG210" s="80">
        <v>0</v>
      </c>
      <c r="AH210" s="80">
        <v>0</v>
      </c>
      <c r="AI210" s="80">
        <v>0</v>
      </c>
      <c r="AJ210" s="80">
        <v>0</v>
      </c>
      <c r="AK210" s="80"/>
      <c r="AL210" s="80"/>
    </row>
    <row r="211" spans="1:38" ht="16.350000000000001" customHeight="1">
      <c r="A211" s="79" t="s">
        <v>561</v>
      </c>
      <c r="B211" s="80">
        <v>0</v>
      </c>
      <c r="C211" s="80">
        <v>0</v>
      </c>
      <c r="D211" s="80">
        <v>0</v>
      </c>
      <c r="E211" s="80">
        <v>0</v>
      </c>
      <c r="F211" s="80">
        <v>0</v>
      </c>
      <c r="G211" s="80">
        <v>0</v>
      </c>
      <c r="H211" s="80">
        <v>0</v>
      </c>
      <c r="I211" s="80">
        <v>0</v>
      </c>
      <c r="J211" s="80">
        <v>0</v>
      </c>
      <c r="K211" s="80">
        <v>0</v>
      </c>
      <c r="L211" s="80">
        <v>0</v>
      </c>
      <c r="M211" s="80">
        <v>0</v>
      </c>
      <c r="N211" s="80">
        <v>0</v>
      </c>
      <c r="O211" s="80">
        <v>0</v>
      </c>
      <c r="P211" s="80">
        <v>0</v>
      </c>
      <c r="Q211" s="80">
        <v>0</v>
      </c>
      <c r="R211" s="80">
        <v>0</v>
      </c>
      <c r="S211" s="80">
        <v>0</v>
      </c>
      <c r="T211" s="80">
        <v>0</v>
      </c>
      <c r="U211" s="80">
        <v>0</v>
      </c>
      <c r="V211" s="80">
        <v>0</v>
      </c>
      <c r="W211" s="80">
        <v>0</v>
      </c>
      <c r="X211" s="80">
        <v>0</v>
      </c>
      <c r="Y211" s="80">
        <v>0</v>
      </c>
      <c r="Z211" s="80">
        <v>0</v>
      </c>
      <c r="AA211" s="80">
        <v>0</v>
      </c>
      <c r="AB211" s="80">
        <v>0</v>
      </c>
      <c r="AC211" s="80">
        <v>0</v>
      </c>
      <c r="AD211" s="80">
        <v>0</v>
      </c>
      <c r="AE211" s="80">
        <v>0</v>
      </c>
      <c r="AF211" s="80">
        <v>0</v>
      </c>
      <c r="AG211" s="80">
        <v>0</v>
      </c>
      <c r="AH211" s="80">
        <v>0</v>
      </c>
      <c r="AI211" s="80">
        <v>0</v>
      </c>
      <c r="AJ211" s="80">
        <v>0</v>
      </c>
      <c r="AK211" s="80"/>
      <c r="AL211" s="80"/>
    </row>
    <row r="212" spans="1:38" ht="16.350000000000001" customHeight="1">
      <c r="A212" s="79" t="s">
        <v>562</v>
      </c>
      <c r="B212" s="80">
        <v>0</v>
      </c>
      <c r="C212" s="80">
        <v>0</v>
      </c>
      <c r="D212" s="80">
        <v>0</v>
      </c>
      <c r="E212" s="80">
        <v>0</v>
      </c>
      <c r="F212" s="80">
        <v>0</v>
      </c>
      <c r="G212" s="80">
        <v>0</v>
      </c>
      <c r="H212" s="80">
        <v>0</v>
      </c>
      <c r="I212" s="80">
        <v>0</v>
      </c>
      <c r="J212" s="80">
        <v>0</v>
      </c>
      <c r="K212" s="80">
        <v>0</v>
      </c>
      <c r="L212" s="80">
        <v>0</v>
      </c>
      <c r="M212" s="80">
        <v>0</v>
      </c>
      <c r="N212" s="80">
        <v>0</v>
      </c>
      <c r="O212" s="80">
        <v>0</v>
      </c>
      <c r="P212" s="80">
        <v>0</v>
      </c>
      <c r="Q212" s="80">
        <v>0</v>
      </c>
      <c r="R212" s="80">
        <v>0</v>
      </c>
      <c r="S212" s="80">
        <v>0</v>
      </c>
      <c r="T212" s="80">
        <v>0</v>
      </c>
      <c r="U212" s="80">
        <v>0</v>
      </c>
      <c r="V212" s="80">
        <v>0</v>
      </c>
      <c r="W212" s="80">
        <v>0</v>
      </c>
      <c r="X212" s="80">
        <v>0</v>
      </c>
      <c r="Y212" s="80">
        <v>0</v>
      </c>
      <c r="Z212" s="80">
        <v>0</v>
      </c>
      <c r="AA212" s="80">
        <v>0</v>
      </c>
      <c r="AB212" s="80">
        <v>0</v>
      </c>
      <c r="AC212" s="80">
        <v>0</v>
      </c>
      <c r="AD212" s="80">
        <v>0</v>
      </c>
      <c r="AE212" s="80">
        <v>0</v>
      </c>
      <c r="AF212" s="80">
        <v>0</v>
      </c>
      <c r="AG212" s="80">
        <v>0</v>
      </c>
      <c r="AH212" s="80">
        <v>0</v>
      </c>
      <c r="AI212" s="80">
        <v>0</v>
      </c>
      <c r="AJ212" s="80">
        <v>0</v>
      </c>
      <c r="AK212" s="80"/>
      <c r="AL212" s="80"/>
    </row>
    <row r="213" spans="1:38" ht="16.350000000000001" customHeight="1">
      <c r="A213" s="79" t="s">
        <v>563</v>
      </c>
      <c r="B213" s="80">
        <v>0</v>
      </c>
      <c r="C213" s="80">
        <v>0</v>
      </c>
      <c r="D213" s="80">
        <v>0</v>
      </c>
      <c r="E213" s="80">
        <v>0</v>
      </c>
      <c r="F213" s="80">
        <v>0</v>
      </c>
      <c r="G213" s="80">
        <v>0</v>
      </c>
      <c r="H213" s="80">
        <v>0</v>
      </c>
      <c r="I213" s="80">
        <v>0</v>
      </c>
      <c r="J213" s="80">
        <v>0</v>
      </c>
      <c r="K213" s="80">
        <v>0</v>
      </c>
      <c r="L213" s="80">
        <v>0</v>
      </c>
      <c r="M213" s="80">
        <v>0</v>
      </c>
      <c r="N213" s="80">
        <v>0</v>
      </c>
      <c r="O213" s="80">
        <v>0</v>
      </c>
      <c r="P213" s="80">
        <v>0</v>
      </c>
      <c r="Q213" s="80">
        <v>0</v>
      </c>
      <c r="R213" s="80">
        <v>0</v>
      </c>
      <c r="S213" s="80">
        <v>0</v>
      </c>
      <c r="T213" s="80">
        <v>0</v>
      </c>
      <c r="U213" s="80">
        <v>0</v>
      </c>
      <c r="V213" s="80">
        <v>0</v>
      </c>
      <c r="W213" s="80">
        <v>0</v>
      </c>
      <c r="X213" s="80">
        <v>0</v>
      </c>
      <c r="Y213" s="80">
        <v>0</v>
      </c>
      <c r="Z213" s="80">
        <v>0</v>
      </c>
      <c r="AA213" s="80">
        <v>0</v>
      </c>
      <c r="AB213" s="80">
        <v>0</v>
      </c>
      <c r="AC213" s="80">
        <v>0</v>
      </c>
      <c r="AD213" s="80">
        <v>0</v>
      </c>
      <c r="AE213" s="80">
        <v>0</v>
      </c>
      <c r="AF213" s="80">
        <v>0</v>
      </c>
      <c r="AG213" s="80">
        <v>0</v>
      </c>
      <c r="AH213" s="80">
        <v>0</v>
      </c>
      <c r="AI213" s="80">
        <v>0</v>
      </c>
      <c r="AJ213" s="80">
        <v>0</v>
      </c>
      <c r="AK213" s="80"/>
      <c r="AL213" s="80"/>
    </row>
    <row r="214" spans="1:38" ht="16.350000000000001" customHeight="1">
      <c r="A214" s="79" t="s">
        <v>564</v>
      </c>
      <c r="B214" s="80">
        <v>0</v>
      </c>
      <c r="C214" s="80">
        <v>0</v>
      </c>
      <c r="D214" s="80">
        <v>0</v>
      </c>
      <c r="E214" s="80">
        <v>0</v>
      </c>
      <c r="F214" s="80">
        <v>0</v>
      </c>
      <c r="G214" s="80">
        <v>0</v>
      </c>
      <c r="H214" s="80">
        <v>0</v>
      </c>
      <c r="I214" s="80">
        <v>0</v>
      </c>
      <c r="J214" s="80">
        <v>0</v>
      </c>
      <c r="K214" s="80">
        <v>0</v>
      </c>
      <c r="L214" s="80">
        <v>0</v>
      </c>
      <c r="M214" s="80">
        <v>0</v>
      </c>
      <c r="N214" s="80">
        <v>0</v>
      </c>
      <c r="O214" s="80">
        <v>0</v>
      </c>
      <c r="P214" s="80">
        <v>0</v>
      </c>
      <c r="Q214" s="80">
        <v>0</v>
      </c>
      <c r="R214" s="80">
        <v>0</v>
      </c>
      <c r="S214" s="80">
        <v>0</v>
      </c>
      <c r="T214" s="80">
        <v>0</v>
      </c>
      <c r="U214" s="80">
        <v>0</v>
      </c>
      <c r="V214" s="80">
        <v>0</v>
      </c>
      <c r="W214" s="80">
        <v>0</v>
      </c>
      <c r="X214" s="80">
        <v>0</v>
      </c>
      <c r="Y214" s="80">
        <v>0</v>
      </c>
      <c r="Z214" s="80">
        <v>0</v>
      </c>
      <c r="AA214" s="80">
        <v>0</v>
      </c>
      <c r="AB214" s="80">
        <v>0</v>
      </c>
      <c r="AC214" s="80">
        <v>0</v>
      </c>
      <c r="AD214" s="80">
        <v>0</v>
      </c>
      <c r="AE214" s="80">
        <v>0</v>
      </c>
      <c r="AF214" s="80">
        <v>0</v>
      </c>
      <c r="AG214" s="80">
        <v>0</v>
      </c>
      <c r="AH214" s="80">
        <v>0</v>
      </c>
      <c r="AI214" s="80">
        <v>0</v>
      </c>
      <c r="AJ214" s="80">
        <v>0</v>
      </c>
      <c r="AK214" s="80"/>
      <c r="AL214" s="80"/>
    </row>
    <row r="215" spans="1:38" ht="16.350000000000001" customHeight="1">
      <c r="A215" s="79" t="s">
        <v>565</v>
      </c>
      <c r="B215" s="80">
        <v>0</v>
      </c>
      <c r="C215" s="80">
        <v>0</v>
      </c>
      <c r="D215" s="80">
        <v>0</v>
      </c>
      <c r="E215" s="80">
        <v>0</v>
      </c>
      <c r="F215" s="80">
        <v>0</v>
      </c>
      <c r="G215" s="80">
        <v>0</v>
      </c>
      <c r="H215" s="80">
        <v>0</v>
      </c>
      <c r="I215" s="80">
        <v>0</v>
      </c>
      <c r="J215" s="80">
        <v>0</v>
      </c>
      <c r="K215" s="80">
        <v>0</v>
      </c>
      <c r="L215" s="80">
        <v>0</v>
      </c>
      <c r="M215" s="80">
        <v>0</v>
      </c>
      <c r="N215" s="80">
        <v>0</v>
      </c>
      <c r="O215" s="80">
        <v>0</v>
      </c>
      <c r="P215" s="80">
        <v>0</v>
      </c>
      <c r="Q215" s="80">
        <v>0</v>
      </c>
      <c r="R215" s="80">
        <v>0</v>
      </c>
      <c r="S215" s="80">
        <v>0</v>
      </c>
      <c r="T215" s="80">
        <v>0</v>
      </c>
      <c r="U215" s="80">
        <v>0</v>
      </c>
      <c r="V215" s="80">
        <v>0</v>
      </c>
      <c r="W215" s="80">
        <v>0</v>
      </c>
      <c r="X215" s="80">
        <v>0</v>
      </c>
      <c r="Y215" s="80">
        <v>0</v>
      </c>
      <c r="Z215" s="80">
        <v>0</v>
      </c>
      <c r="AA215" s="80">
        <v>0</v>
      </c>
      <c r="AB215" s="80">
        <v>0</v>
      </c>
      <c r="AC215" s="80">
        <v>0</v>
      </c>
      <c r="AD215" s="80">
        <v>0</v>
      </c>
      <c r="AE215" s="80">
        <v>0</v>
      </c>
      <c r="AF215" s="80">
        <v>0</v>
      </c>
      <c r="AG215" s="80">
        <v>0</v>
      </c>
      <c r="AH215" s="80">
        <v>0</v>
      </c>
      <c r="AI215" s="80">
        <v>0</v>
      </c>
      <c r="AJ215" s="80">
        <v>0</v>
      </c>
      <c r="AK215" s="80"/>
      <c r="AL215" s="80"/>
    </row>
    <row r="216" spans="1:38" ht="16.350000000000001" customHeight="1">
      <c r="A216" s="79" t="s">
        <v>566</v>
      </c>
      <c r="B216" s="80">
        <v>0</v>
      </c>
      <c r="C216" s="80">
        <v>0</v>
      </c>
      <c r="D216" s="80">
        <v>0</v>
      </c>
      <c r="E216" s="80">
        <v>0</v>
      </c>
      <c r="F216" s="80">
        <v>0</v>
      </c>
      <c r="G216" s="80">
        <v>0</v>
      </c>
      <c r="H216" s="80">
        <v>0</v>
      </c>
      <c r="I216" s="80">
        <v>0</v>
      </c>
      <c r="J216" s="80">
        <v>0</v>
      </c>
      <c r="K216" s="80">
        <v>0</v>
      </c>
      <c r="L216" s="80">
        <v>0</v>
      </c>
      <c r="M216" s="80">
        <v>0</v>
      </c>
      <c r="N216" s="80">
        <v>0</v>
      </c>
      <c r="O216" s="80">
        <v>0</v>
      </c>
      <c r="P216" s="80">
        <v>0</v>
      </c>
      <c r="Q216" s="80">
        <v>0</v>
      </c>
      <c r="R216" s="80">
        <v>0</v>
      </c>
      <c r="S216" s="80">
        <v>0</v>
      </c>
      <c r="T216" s="80">
        <v>0</v>
      </c>
      <c r="U216" s="80">
        <v>0</v>
      </c>
      <c r="V216" s="80">
        <v>0</v>
      </c>
      <c r="W216" s="80">
        <v>0</v>
      </c>
      <c r="X216" s="80">
        <v>0</v>
      </c>
      <c r="Y216" s="80">
        <v>0</v>
      </c>
      <c r="Z216" s="80">
        <v>0</v>
      </c>
      <c r="AA216" s="80">
        <v>0</v>
      </c>
      <c r="AB216" s="80">
        <v>0</v>
      </c>
      <c r="AC216" s="80">
        <v>0</v>
      </c>
      <c r="AD216" s="80">
        <v>0</v>
      </c>
      <c r="AE216" s="80">
        <v>0</v>
      </c>
      <c r="AF216" s="80">
        <v>0</v>
      </c>
      <c r="AG216" s="80">
        <v>0</v>
      </c>
      <c r="AH216" s="80">
        <v>0</v>
      </c>
      <c r="AI216" s="80">
        <v>0</v>
      </c>
      <c r="AJ216" s="80">
        <v>0</v>
      </c>
      <c r="AK216" s="80"/>
      <c r="AL216" s="80"/>
    </row>
    <row r="217" spans="1:38" ht="16.350000000000001" customHeight="1">
      <c r="A217" s="79" t="s">
        <v>567</v>
      </c>
      <c r="B217" s="80">
        <v>0</v>
      </c>
      <c r="C217" s="80">
        <v>0</v>
      </c>
      <c r="D217" s="80">
        <v>0</v>
      </c>
      <c r="E217" s="80">
        <v>0</v>
      </c>
      <c r="F217" s="80">
        <v>0</v>
      </c>
      <c r="G217" s="80">
        <v>0</v>
      </c>
      <c r="H217" s="80">
        <v>0</v>
      </c>
      <c r="I217" s="80">
        <v>0</v>
      </c>
      <c r="J217" s="80">
        <v>0</v>
      </c>
      <c r="K217" s="80">
        <v>0</v>
      </c>
      <c r="L217" s="80">
        <v>0</v>
      </c>
      <c r="M217" s="80">
        <v>0</v>
      </c>
      <c r="N217" s="80">
        <v>0</v>
      </c>
      <c r="O217" s="80">
        <v>0</v>
      </c>
      <c r="P217" s="80">
        <v>0</v>
      </c>
      <c r="Q217" s="80">
        <v>0</v>
      </c>
      <c r="R217" s="80">
        <v>0</v>
      </c>
      <c r="S217" s="80">
        <v>0</v>
      </c>
      <c r="T217" s="80">
        <v>0</v>
      </c>
      <c r="U217" s="80">
        <v>0</v>
      </c>
      <c r="V217" s="80">
        <v>0</v>
      </c>
      <c r="W217" s="80">
        <v>0</v>
      </c>
      <c r="X217" s="80">
        <v>0</v>
      </c>
      <c r="Y217" s="80">
        <v>0</v>
      </c>
      <c r="Z217" s="80">
        <v>0</v>
      </c>
      <c r="AA217" s="80">
        <v>0</v>
      </c>
      <c r="AB217" s="80">
        <v>0</v>
      </c>
      <c r="AC217" s="80">
        <v>0</v>
      </c>
      <c r="AD217" s="80">
        <v>0</v>
      </c>
      <c r="AE217" s="80">
        <v>0</v>
      </c>
      <c r="AF217" s="80">
        <v>0</v>
      </c>
      <c r="AG217" s="80">
        <v>0</v>
      </c>
      <c r="AH217" s="80">
        <v>0</v>
      </c>
      <c r="AI217" s="80">
        <v>0</v>
      </c>
      <c r="AJ217" s="80">
        <v>0</v>
      </c>
      <c r="AK217" s="80"/>
      <c r="AL217" s="80"/>
    </row>
    <row r="218" spans="1:38" ht="16.350000000000001" customHeight="1">
      <c r="A218" s="79" t="s">
        <v>568</v>
      </c>
      <c r="B218" s="80">
        <v>0</v>
      </c>
      <c r="C218" s="80">
        <v>0</v>
      </c>
      <c r="D218" s="80">
        <v>0</v>
      </c>
      <c r="E218" s="80">
        <v>0</v>
      </c>
      <c r="F218" s="80">
        <v>0</v>
      </c>
      <c r="G218" s="80">
        <v>0</v>
      </c>
      <c r="H218" s="80">
        <v>0</v>
      </c>
      <c r="I218" s="80">
        <v>0</v>
      </c>
      <c r="J218" s="80">
        <v>0</v>
      </c>
      <c r="K218" s="80">
        <v>0</v>
      </c>
      <c r="L218" s="80">
        <v>0</v>
      </c>
      <c r="M218" s="80">
        <v>0</v>
      </c>
      <c r="N218" s="80">
        <v>0</v>
      </c>
      <c r="O218" s="80">
        <v>0</v>
      </c>
      <c r="P218" s="80">
        <v>0</v>
      </c>
      <c r="Q218" s="80">
        <v>0</v>
      </c>
      <c r="R218" s="80">
        <v>0</v>
      </c>
      <c r="S218" s="80">
        <v>0</v>
      </c>
      <c r="T218" s="80">
        <v>0</v>
      </c>
      <c r="U218" s="80">
        <v>0</v>
      </c>
      <c r="V218" s="80">
        <v>0</v>
      </c>
      <c r="W218" s="80">
        <v>0</v>
      </c>
      <c r="X218" s="80">
        <v>0</v>
      </c>
      <c r="Y218" s="80">
        <v>0</v>
      </c>
      <c r="Z218" s="80">
        <v>0</v>
      </c>
      <c r="AA218" s="80">
        <v>0</v>
      </c>
      <c r="AB218" s="80">
        <v>0</v>
      </c>
      <c r="AC218" s="80">
        <v>0</v>
      </c>
      <c r="AD218" s="80">
        <v>0</v>
      </c>
      <c r="AE218" s="80">
        <v>0</v>
      </c>
      <c r="AF218" s="80">
        <v>0</v>
      </c>
      <c r="AG218" s="80">
        <v>0</v>
      </c>
      <c r="AH218" s="80">
        <v>0</v>
      </c>
      <c r="AI218" s="80">
        <v>0</v>
      </c>
      <c r="AJ218" s="80">
        <v>0</v>
      </c>
      <c r="AK218" s="80"/>
      <c r="AL218" s="80"/>
    </row>
    <row r="219" spans="1:38" ht="16.350000000000001" customHeight="1">
      <c r="A219" s="79" t="s">
        <v>569</v>
      </c>
      <c r="B219" s="80">
        <v>0</v>
      </c>
      <c r="C219" s="80">
        <v>0</v>
      </c>
      <c r="D219" s="80">
        <v>0</v>
      </c>
      <c r="E219" s="80">
        <v>0</v>
      </c>
      <c r="F219" s="80">
        <v>0</v>
      </c>
      <c r="G219" s="80">
        <v>0</v>
      </c>
      <c r="H219" s="80">
        <v>0</v>
      </c>
      <c r="I219" s="80">
        <v>0</v>
      </c>
      <c r="J219" s="80">
        <v>0</v>
      </c>
      <c r="K219" s="80">
        <v>0</v>
      </c>
      <c r="L219" s="80">
        <v>0</v>
      </c>
      <c r="M219" s="80">
        <v>0</v>
      </c>
      <c r="N219" s="80">
        <v>0</v>
      </c>
      <c r="O219" s="80">
        <v>0</v>
      </c>
      <c r="P219" s="80">
        <v>0</v>
      </c>
      <c r="Q219" s="80">
        <v>0</v>
      </c>
      <c r="R219" s="80">
        <v>0</v>
      </c>
      <c r="S219" s="80">
        <v>0</v>
      </c>
      <c r="T219" s="80">
        <v>0</v>
      </c>
      <c r="U219" s="80">
        <v>0</v>
      </c>
      <c r="V219" s="80">
        <v>0</v>
      </c>
      <c r="W219" s="80">
        <v>0</v>
      </c>
      <c r="X219" s="80">
        <v>0</v>
      </c>
      <c r="Y219" s="80">
        <v>0</v>
      </c>
      <c r="Z219" s="80">
        <v>0</v>
      </c>
      <c r="AA219" s="80">
        <v>0</v>
      </c>
      <c r="AB219" s="80">
        <v>0</v>
      </c>
      <c r="AC219" s="80">
        <v>0</v>
      </c>
      <c r="AD219" s="80">
        <v>0</v>
      </c>
      <c r="AE219" s="80">
        <v>0</v>
      </c>
      <c r="AF219" s="80">
        <v>0</v>
      </c>
      <c r="AG219" s="80">
        <v>0</v>
      </c>
      <c r="AH219" s="80">
        <v>0</v>
      </c>
      <c r="AI219" s="80">
        <v>0</v>
      </c>
      <c r="AJ219" s="80">
        <v>0</v>
      </c>
      <c r="AK219" s="80"/>
      <c r="AL219" s="80"/>
    </row>
    <row r="220" spans="1:38" ht="16.350000000000001" customHeight="1">
      <c r="A220" s="79" t="s">
        <v>570</v>
      </c>
      <c r="B220" s="80">
        <v>0</v>
      </c>
      <c r="C220" s="80">
        <v>0</v>
      </c>
      <c r="D220" s="80">
        <v>0</v>
      </c>
      <c r="E220" s="80">
        <v>0</v>
      </c>
      <c r="F220" s="80">
        <v>0</v>
      </c>
      <c r="G220" s="80">
        <v>0</v>
      </c>
      <c r="H220" s="80">
        <v>0</v>
      </c>
      <c r="I220" s="80">
        <v>0</v>
      </c>
      <c r="J220" s="80">
        <v>0</v>
      </c>
      <c r="K220" s="80">
        <v>0</v>
      </c>
      <c r="L220" s="80">
        <v>0</v>
      </c>
      <c r="M220" s="80">
        <v>0</v>
      </c>
      <c r="N220" s="80">
        <v>0</v>
      </c>
      <c r="O220" s="80">
        <v>0</v>
      </c>
      <c r="P220" s="80">
        <v>0</v>
      </c>
      <c r="Q220" s="80">
        <v>0</v>
      </c>
      <c r="R220" s="80">
        <v>0</v>
      </c>
      <c r="S220" s="80">
        <v>0</v>
      </c>
      <c r="T220" s="80">
        <v>0</v>
      </c>
      <c r="U220" s="80">
        <v>0</v>
      </c>
      <c r="V220" s="80">
        <v>0</v>
      </c>
      <c r="W220" s="80">
        <v>0</v>
      </c>
      <c r="X220" s="80">
        <v>0</v>
      </c>
      <c r="Y220" s="80">
        <v>0</v>
      </c>
      <c r="Z220" s="80">
        <v>0</v>
      </c>
      <c r="AA220" s="80">
        <v>0</v>
      </c>
      <c r="AB220" s="80">
        <v>0</v>
      </c>
      <c r="AC220" s="80">
        <v>0</v>
      </c>
      <c r="AD220" s="80">
        <v>0</v>
      </c>
      <c r="AE220" s="80">
        <v>0</v>
      </c>
      <c r="AF220" s="80">
        <v>0</v>
      </c>
      <c r="AG220" s="80">
        <v>0</v>
      </c>
      <c r="AH220" s="80">
        <v>0</v>
      </c>
      <c r="AI220" s="80">
        <v>0</v>
      </c>
      <c r="AJ220" s="80">
        <v>0</v>
      </c>
      <c r="AK220" s="80"/>
      <c r="AL220" s="80"/>
    </row>
    <row r="221" spans="1:38" ht="16.350000000000001" customHeight="1">
      <c r="A221" s="79" t="s">
        <v>571</v>
      </c>
      <c r="B221" s="80">
        <v>0</v>
      </c>
      <c r="C221" s="80">
        <v>0</v>
      </c>
      <c r="D221" s="80">
        <v>0</v>
      </c>
      <c r="E221" s="80">
        <v>0</v>
      </c>
      <c r="F221" s="80">
        <v>0</v>
      </c>
      <c r="G221" s="80">
        <v>0</v>
      </c>
      <c r="H221" s="80">
        <v>0</v>
      </c>
      <c r="I221" s="80">
        <v>0</v>
      </c>
      <c r="J221" s="80">
        <v>0</v>
      </c>
      <c r="K221" s="80">
        <v>0</v>
      </c>
      <c r="L221" s="80">
        <v>0</v>
      </c>
      <c r="M221" s="80">
        <v>0</v>
      </c>
      <c r="N221" s="80">
        <v>0</v>
      </c>
      <c r="O221" s="80">
        <v>0</v>
      </c>
      <c r="P221" s="80">
        <v>0</v>
      </c>
      <c r="Q221" s="80">
        <v>0</v>
      </c>
      <c r="R221" s="80">
        <v>0</v>
      </c>
      <c r="S221" s="80">
        <v>0</v>
      </c>
      <c r="T221" s="80">
        <v>0</v>
      </c>
      <c r="U221" s="80">
        <v>0</v>
      </c>
      <c r="V221" s="80">
        <v>0</v>
      </c>
      <c r="W221" s="80">
        <v>0</v>
      </c>
      <c r="X221" s="80">
        <v>0</v>
      </c>
      <c r="Y221" s="80">
        <v>0</v>
      </c>
      <c r="Z221" s="80">
        <v>0</v>
      </c>
      <c r="AA221" s="80">
        <v>0</v>
      </c>
      <c r="AB221" s="80">
        <v>0</v>
      </c>
      <c r="AC221" s="80">
        <v>0</v>
      </c>
      <c r="AD221" s="80">
        <v>0</v>
      </c>
      <c r="AE221" s="80">
        <v>0</v>
      </c>
      <c r="AF221" s="80">
        <v>0</v>
      </c>
      <c r="AG221" s="80">
        <v>0</v>
      </c>
      <c r="AH221" s="80">
        <v>0</v>
      </c>
      <c r="AI221" s="80">
        <v>0</v>
      </c>
      <c r="AJ221" s="80">
        <v>0</v>
      </c>
      <c r="AK221" s="80"/>
      <c r="AL221" s="80"/>
    </row>
    <row r="222" spans="1:38" ht="16.350000000000001" customHeight="1">
      <c r="A222" s="79" t="s">
        <v>572</v>
      </c>
      <c r="B222" s="80">
        <v>0</v>
      </c>
      <c r="C222" s="80">
        <v>0</v>
      </c>
      <c r="D222" s="80">
        <v>0</v>
      </c>
      <c r="E222" s="80">
        <v>0</v>
      </c>
      <c r="F222" s="80">
        <v>0</v>
      </c>
      <c r="G222" s="80">
        <v>0</v>
      </c>
      <c r="H222" s="80">
        <v>0</v>
      </c>
      <c r="I222" s="80">
        <v>0</v>
      </c>
      <c r="J222" s="80">
        <v>0</v>
      </c>
      <c r="K222" s="80">
        <v>0</v>
      </c>
      <c r="L222" s="80">
        <v>0</v>
      </c>
      <c r="M222" s="80">
        <v>0</v>
      </c>
      <c r="N222" s="80">
        <v>0</v>
      </c>
      <c r="O222" s="80">
        <v>0</v>
      </c>
      <c r="P222" s="80">
        <v>0</v>
      </c>
      <c r="Q222" s="80">
        <v>0</v>
      </c>
      <c r="R222" s="80">
        <v>0</v>
      </c>
      <c r="S222" s="80">
        <v>0</v>
      </c>
      <c r="T222" s="80">
        <v>0</v>
      </c>
      <c r="U222" s="80">
        <v>0</v>
      </c>
      <c r="V222" s="80">
        <v>0</v>
      </c>
      <c r="W222" s="80">
        <v>0</v>
      </c>
      <c r="X222" s="80">
        <v>0</v>
      </c>
      <c r="Y222" s="80">
        <v>0</v>
      </c>
      <c r="Z222" s="80">
        <v>0</v>
      </c>
      <c r="AA222" s="80">
        <v>0</v>
      </c>
      <c r="AB222" s="80">
        <v>0</v>
      </c>
      <c r="AC222" s="80">
        <v>0</v>
      </c>
      <c r="AD222" s="80">
        <v>0</v>
      </c>
      <c r="AE222" s="80">
        <v>0</v>
      </c>
      <c r="AF222" s="80">
        <v>0</v>
      </c>
      <c r="AG222" s="80">
        <v>0</v>
      </c>
      <c r="AH222" s="80">
        <v>0</v>
      </c>
      <c r="AI222" s="80">
        <v>0</v>
      </c>
      <c r="AJ222" s="80">
        <v>0</v>
      </c>
      <c r="AK222" s="80"/>
      <c r="AL222" s="80"/>
    </row>
    <row r="223" spans="1:38" ht="16.350000000000001" customHeight="1">
      <c r="A223" s="79" t="s">
        <v>573</v>
      </c>
      <c r="B223" s="80">
        <v>0</v>
      </c>
      <c r="C223" s="80">
        <v>0</v>
      </c>
      <c r="D223" s="80">
        <v>0</v>
      </c>
      <c r="E223" s="80">
        <v>0</v>
      </c>
      <c r="F223" s="80">
        <v>0</v>
      </c>
      <c r="G223" s="80">
        <v>0</v>
      </c>
      <c r="H223" s="80">
        <v>0</v>
      </c>
      <c r="I223" s="80">
        <v>0</v>
      </c>
      <c r="J223" s="80">
        <v>0</v>
      </c>
      <c r="K223" s="80">
        <v>0</v>
      </c>
      <c r="L223" s="80">
        <v>0</v>
      </c>
      <c r="M223" s="80">
        <v>0</v>
      </c>
      <c r="N223" s="80">
        <v>0</v>
      </c>
      <c r="O223" s="80">
        <v>0</v>
      </c>
      <c r="P223" s="80">
        <v>0</v>
      </c>
      <c r="Q223" s="80">
        <v>0</v>
      </c>
      <c r="R223" s="80">
        <v>0</v>
      </c>
      <c r="S223" s="80">
        <v>0</v>
      </c>
      <c r="T223" s="80">
        <v>0</v>
      </c>
      <c r="U223" s="80">
        <v>0</v>
      </c>
      <c r="V223" s="80">
        <v>0</v>
      </c>
      <c r="W223" s="80">
        <v>0</v>
      </c>
      <c r="X223" s="80">
        <v>0</v>
      </c>
      <c r="Y223" s="80">
        <v>0</v>
      </c>
      <c r="Z223" s="80">
        <v>0</v>
      </c>
      <c r="AA223" s="80">
        <v>0</v>
      </c>
      <c r="AB223" s="80">
        <v>0</v>
      </c>
      <c r="AC223" s="80">
        <v>0</v>
      </c>
      <c r="AD223" s="80">
        <v>0</v>
      </c>
      <c r="AE223" s="80">
        <v>0</v>
      </c>
      <c r="AF223" s="80">
        <v>0</v>
      </c>
      <c r="AG223" s="80">
        <v>0</v>
      </c>
      <c r="AH223" s="80">
        <v>0</v>
      </c>
      <c r="AI223" s="80">
        <v>0</v>
      </c>
      <c r="AJ223" s="80">
        <v>0</v>
      </c>
      <c r="AK223" s="80"/>
      <c r="AL223" s="80"/>
    </row>
    <row r="224" spans="1:38" ht="16.350000000000001" customHeight="1">
      <c r="A224" s="79" t="s">
        <v>574</v>
      </c>
      <c r="B224" s="80">
        <v>0</v>
      </c>
      <c r="C224" s="80">
        <v>0</v>
      </c>
      <c r="D224" s="80">
        <v>0</v>
      </c>
      <c r="E224" s="80">
        <v>0</v>
      </c>
      <c r="F224" s="80">
        <v>0</v>
      </c>
      <c r="G224" s="80">
        <v>0</v>
      </c>
      <c r="H224" s="80">
        <v>0</v>
      </c>
      <c r="I224" s="80">
        <v>0</v>
      </c>
      <c r="J224" s="80">
        <v>0</v>
      </c>
      <c r="K224" s="80">
        <v>0</v>
      </c>
      <c r="L224" s="80">
        <v>0</v>
      </c>
      <c r="M224" s="80">
        <v>0</v>
      </c>
      <c r="N224" s="80">
        <v>0</v>
      </c>
      <c r="O224" s="80">
        <v>0</v>
      </c>
      <c r="P224" s="80">
        <v>0</v>
      </c>
      <c r="Q224" s="80">
        <v>0</v>
      </c>
      <c r="R224" s="80">
        <v>0</v>
      </c>
      <c r="S224" s="80">
        <v>0</v>
      </c>
      <c r="T224" s="80">
        <v>0</v>
      </c>
      <c r="U224" s="80">
        <v>0</v>
      </c>
      <c r="V224" s="80">
        <v>0</v>
      </c>
      <c r="W224" s="80">
        <v>0</v>
      </c>
      <c r="X224" s="80">
        <v>0</v>
      </c>
      <c r="Y224" s="80">
        <v>0</v>
      </c>
      <c r="Z224" s="80">
        <v>0</v>
      </c>
      <c r="AA224" s="80">
        <v>0</v>
      </c>
      <c r="AB224" s="80">
        <v>0</v>
      </c>
      <c r="AC224" s="80">
        <v>0</v>
      </c>
      <c r="AD224" s="80">
        <v>0</v>
      </c>
      <c r="AE224" s="80">
        <v>0</v>
      </c>
      <c r="AF224" s="80">
        <v>0</v>
      </c>
      <c r="AG224" s="80">
        <v>0</v>
      </c>
      <c r="AH224" s="80">
        <v>0</v>
      </c>
      <c r="AI224" s="80">
        <v>0</v>
      </c>
      <c r="AJ224" s="80">
        <v>0</v>
      </c>
      <c r="AK224" s="80"/>
      <c r="AL224" s="80"/>
    </row>
    <row r="225" spans="1:38" ht="16.350000000000001" customHeight="1">
      <c r="A225" s="79" t="s">
        <v>575</v>
      </c>
      <c r="B225" s="80">
        <v>0</v>
      </c>
      <c r="C225" s="80">
        <v>0</v>
      </c>
      <c r="D225" s="80">
        <v>0</v>
      </c>
      <c r="E225" s="80">
        <v>0</v>
      </c>
      <c r="F225" s="80">
        <v>0</v>
      </c>
      <c r="G225" s="80">
        <v>0</v>
      </c>
      <c r="H225" s="80">
        <v>0</v>
      </c>
      <c r="I225" s="80">
        <v>0</v>
      </c>
      <c r="J225" s="80">
        <v>0</v>
      </c>
      <c r="K225" s="80">
        <v>0</v>
      </c>
      <c r="L225" s="80">
        <v>0</v>
      </c>
      <c r="M225" s="80">
        <v>0</v>
      </c>
      <c r="N225" s="80">
        <v>0</v>
      </c>
      <c r="O225" s="80">
        <v>0</v>
      </c>
      <c r="P225" s="80">
        <v>0</v>
      </c>
      <c r="Q225" s="80">
        <v>0</v>
      </c>
      <c r="R225" s="80">
        <v>0</v>
      </c>
      <c r="S225" s="80">
        <v>0</v>
      </c>
      <c r="T225" s="80">
        <v>0</v>
      </c>
      <c r="U225" s="80">
        <v>0</v>
      </c>
      <c r="V225" s="80">
        <v>0</v>
      </c>
      <c r="W225" s="80">
        <v>0</v>
      </c>
      <c r="X225" s="80">
        <v>0</v>
      </c>
      <c r="Y225" s="80">
        <v>0</v>
      </c>
      <c r="Z225" s="80">
        <v>0</v>
      </c>
      <c r="AA225" s="80">
        <v>0</v>
      </c>
      <c r="AB225" s="80">
        <v>0</v>
      </c>
      <c r="AC225" s="80">
        <v>0</v>
      </c>
      <c r="AD225" s="80">
        <v>0</v>
      </c>
      <c r="AE225" s="80">
        <v>0</v>
      </c>
      <c r="AF225" s="80">
        <v>0</v>
      </c>
      <c r="AG225" s="80">
        <v>0</v>
      </c>
      <c r="AH225" s="80">
        <v>0</v>
      </c>
      <c r="AI225" s="80">
        <v>0</v>
      </c>
      <c r="AJ225" s="80">
        <v>0</v>
      </c>
      <c r="AK225" s="80"/>
      <c r="AL225" s="80"/>
    </row>
    <row r="226" spans="1:38" ht="16.350000000000001" customHeight="1">
      <c r="A226" s="79" t="s">
        <v>576</v>
      </c>
      <c r="B226" s="80">
        <v>0</v>
      </c>
      <c r="C226" s="80">
        <v>0</v>
      </c>
      <c r="D226" s="80">
        <v>0</v>
      </c>
      <c r="E226" s="80">
        <v>0</v>
      </c>
      <c r="F226" s="80">
        <v>0</v>
      </c>
      <c r="G226" s="80">
        <v>0</v>
      </c>
      <c r="H226" s="80">
        <v>0</v>
      </c>
      <c r="I226" s="80">
        <v>0</v>
      </c>
      <c r="J226" s="80">
        <v>0</v>
      </c>
      <c r="K226" s="80">
        <v>0</v>
      </c>
      <c r="L226" s="80">
        <v>0</v>
      </c>
      <c r="M226" s="80">
        <v>0</v>
      </c>
      <c r="N226" s="80">
        <v>0</v>
      </c>
      <c r="O226" s="80">
        <v>0</v>
      </c>
      <c r="P226" s="80">
        <v>0</v>
      </c>
      <c r="Q226" s="80">
        <v>0</v>
      </c>
      <c r="R226" s="80">
        <v>0</v>
      </c>
      <c r="S226" s="80">
        <v>0</v>
      </c>
      <c r="T226" s="80">
        <v>0</v>
      </c>
      <c r="U226" s="80">
        <v>0</v>
      </c>
      <c r="V226" s="80">
        <v>0</v>
      </c>
      <c r="W226" s="80">
        <v>0</v>
      </c>
      <c r="X226" s="80">
        <v>0</v>
      </c>
      <c r="Y226" s="80">
        <v>0</v>
      </c>
      <c r="Z226" s="80">
        <v>0</v>
      </c>
      <c r="AA226" s="80">
        <v>0</v>
      </c>
      <c r="AB226" s="80">
        <v>0</v>
      </c>
      <c r="AC226" s="80">
        <v>0</v>
      </c>
      <c r="AD226" s="80">
        <v>0</v>
      </c>
      <c r="AE226" s="80">
        <v>0</v>
      </c>
      <c r="AF226" s="80">
        <v>0</v>
      </c>
      <c r="AG226" s="80">
        <v>0</v>
      </c>
      <c r="AH226" s="80">
        <v>0</v>
      </c>
      <c r="AI226" s="80">
        <v>0</v>
      </c>
      <c r="AJ226" s="80">
        <v>0</v>
      </c>
      <c r="AK226" s="80"/>
      <c r="AL226" s="80"/>
    </row>
    <row r="227" spans="1:38" ht="16.350000000000001" customHeight="1">
      <c r="A227" s="79" t="s">
        <v>577</v>
      </c>
      <c r="B227" s="80">
        <v>0</v>
      </c>
      <c r="C227" s="80">
        <v>0</v>
      </c>
      <c r="D227" s="80">
        <v>0</v>
      </c>
      <c r="E227" s="80">
        <v>0</v>
      </c>
      <c r="F227" s="80">
        <v>0</v>
      </c>
      <c r="G227" s="80">
        <v>0</v>
      </c>
      <c r="H227" s="80">
        <v>0</v>
      </c>
      <c r="I227" s="80">
        <v>0</v>
      </c>
      <c r="J227" s="80">
        <v>0</v>
      </c>
      <c r="K227" s="80">
        <v>0</v>
      </c>
      <c r="L227" s="80">
        <v>0</v>
      </c>
      <c r="M227" s="80">
        <v>0</v>
      </c>
      <c r="N227" s="80">
        <v>0</v>
      </c>
      <c r="O227" s="80">
        <v>0</v>
      </c>
      <c r="P227" s="80">
        <v>0</v>
      </c>
      <c r="Q227" s="80">
        <v>0</v>
      </c>
      <c r="R227" s="80">
        <v>0</v>
      </c>
      <c r="S227" s="80">
        <v>0</v>
      </c>
      <c r="T227" s="80">
        <v>0</v>
      </c>
      <c r="U227" s="80">
        <v>0</v>
      </c>
      <c r="V227" s="80">
        <v>0</v>
      </c>
      <c r="W227" s="80">
        <v>0</v>
      </c>
      <c r="X227" s="80">
        <v>0</v>
      </c>
      <c r="Y227" s="80">
        <v>0</v>
      </c>
      <c r="Z227" s="80">
        <v>0</v>
      </c>
      <c r="AA227" s="80">
        <v>0</v>
      </c>
      <c r="AB227" s="80">
        <v>0</v>
      </c>
      <c r="AC227" s="80">
        <v>0</v>
      </c>
      <c r="AD227" s="80">
        <v>0</v>
      </c>
      <c r="AE227" s="80">
        <v>0</v>
      </c>
      <c r="AF227" s="80">
        <v>0</v>
      </c>
      <c r="AG227" s="80">
        <v>0</v>
      </c>
      <c r="AH227" s="80">
        <v>0</v>
      </c>
      <c r="AI227" s="80">
        <v>0</v>
      </c>
      <c r="AJ227" s="80">
        <v>0</v>
      </c>
      <c r="AK227" s="80"/>
      <c r="AL227" s="80"/>
    </row>
    <row r="228" spans="1:38" ht="16.350000000000001" customHeight="1">
      <c r="A228" s="79" t="s">
        <v>578</v>
      </c>
      <c r="B228" s="80">
        <v>0</v>
      </c>
      <c r="C228" s="80">
        <v>0</v>
      </c>
      <c r="D228" s="80">
        <v>0</v>
      </c>
      <c r="E228" s="80">
        <v>0</v>
      </c>
      <c r="F228" s="80">
        <v>0</v>
      </c>
      <c r="G228" s="80">
        <v>0</v>
      </c>
      <c r="H228" s="80">
        <v>0</v>
      </c>
      <c r="I228" s="80">
        <v>0</v>
      </c>
      <c r="J228" s="80">
        <v>0</v>
      </c>
      <c r="K228" s="80">
        <v>0</v>
      </c>
      <c r="L228" s="80">
        <v>0</v>
      </c>
      <c r="M228" s="80">
        <v>0</v>
      </c>
      <c r="N228" s="80">
        <v>0</v>
      </c>
      <c r="O228" s="80">
        <v>0</v>
      </c>
      <c r="P228" s="80">
        <v>0</v>
      </c>
      <c r="Q228" s="80">
        <v>0</v>
      </c>
      <c r="R228" s="80">
        <v>0</v>
      </c>
      <c r="S228" s="80">
        <v>0</v>
      </c>
      <c r="T228" s="80">
        <v>0</v>
      </c>
      <c r="U228" s="80">
        <v>0</v>
      </c>
      <c r="V228" s="80">
        <v>0</v>
      </c>
      <c r="W228" s="80">
        <v>0</v>
      </c>
      <c r="X228" s="80">
        <v>0</v>
      </c>
      <c r="Y228" s="80">
        <v>0</v>
      </c>
      <c r="Z228" s="80">
        <v>0</v>
      </c>
      <c r="AA228" s="80">
        <v>0</v>
      </c>
      <c r="AB228" s="80">
        <v>0</v>
      </c>
      <c r="AC228" s="80">
        <v>0</v>
      </c>
      <c r="AD228" s="80">
        <v>0</v>
      </c>
      <c r="AE228" s="80">
        <v>0</v>
      </c>
      <c r="AF228" s="80">
        <v>0</v>
      </c>
      <c r="AG228" s="80">
        <v>0</v>
      </c>
      <c r="AH228" s="80">
        <v>0</v>
      </c>
      <c r="AI228" s="80">
        <v>0</v>
      </c>
      <c r="AJ228" s="80">
        <v>0</v>
      </c>
      <c r="AK228" s="80"/>
      <c r="AL228" s="80"/>
    </row>
    <row r="229" spans="1:38" ht="16.350000000000001" customHeight="1">
      <c r="A229" s="79" t="s">
        <v>579</v>
      </c>
      <c r="B229" s="80">
        <v>0</v>
      </c>
      <c r="C229" s="80">
        <v>0</v>
      </c>
      <c r="D229" s="80">
        <v>0</v>
      </c>
      <c r="E229" s="80">
        <v>0</v>
      </c>
      <c r="F229" s="80">
        <v>0</v>
      </c>
      <c r="G229" s="80">
        <v>0</v>
      </c>
      <c r="H229" s="80">
        <v>0</v>
      </c>
      <c r="I229" s="80">
        <v>0</v>
      </c>
      <c r="J229" s="80">
        <v>0</v>
      </c>
      <c r="K229" s="80">
        <v>0</v>
      </c>
      <c r="L229" s="80">
        <v>0</v>
      </c>
      <c r="M229" s="80">
        <v>0</v>
      </c>
      <c r="N229" s="80">
        <v>0</v>
      </c>
      <c r="O229" s="80">
        <v>0</v>
      </c>
      <c r="P229" s="80">
        <v>0</v>
      </c>
      <c r="Q229" s="80">
        <v>0</v>
      </c>
      <c r="R229" s="80">
        <v>0</v>
      </c>
      <c r="S229" s="80">
        <v>0</v>
      </c>
      <c r="T229" s="80">
        <v>0</v>
      </c>
      <c r="U229" s="80">
        <v>0</v>
      </c>
      <c r="V229" s="80">
        <v>0</v>
      </c>
      <c r="W229" s="80">
        <v>0</v>
      </c>
      <c r="X229" s="80">
        <v>0</v>
      </c>
      <c r="Y229" s="80">
        <v>0</v>
      </c>
      <c r="Z229" s="80">
        <v>0</v>
      </c>
      <c r="AA229" s="80">
        <v>0</v>
      </c>
      <c r="AB229" s="80">
        <v>0</v>
      </c>
      <c r="AC229" s="80">
        <v>0</v>
      </c>
      <c r="AD229" s="80">
        <v>0</v>
      </c>
      <c r="AE229" s="80">
        <v>0</v>
      </c>
      <c r="AF229" s="80">
        <v>0</v>
      </c>
      <c r="AG229" s="80">
        <v>0</v>
      </c>
      <c r="AH229" s="80">
        <v>0</v>
      </c>
      <c r="AI229" s="80">
        <v>0</v>
      </c>
      <c r="AJ229" s="80">
        <v>0</v>
      </c>
      <c r="AK229" s="80"/>
      <c r="AL229" s="80"/>
    </row>
    <row r="230" spans="1:38" ht="16.350000000000001" customHeight="1">
      <c r="A230" s="79" t="s">
        <v>580</v>
      </c>
      <c r="B230" s="80">
        <v>0</v>
      </c>
      <c r="C230" s="80">
        <v>0</v>
      </c>
      <c r="D230" s="80">
        <v>0</v>
      </c>
      <c r="E230" s="80">
        <v>0</v>
      </c>
      <c r="F230" s="80">
        <v>0</v>
      </c>
      <c r="G230" s="80">
        <v>0</v>
      </c>
      <c r="H230" s="80">
        <v>0</v>
      </c>
      <c r="I230" s="80">
        <v>0</v>
      </c>
      <c r="J230" s="80">
        <v>0</v>
      </c>
      <c r="K230" s="80">
        <v>0</v>
      </c>
      <c r="L230" s="80">
        <v>0</v>
      </c>
      <c r="M230" s="80">
        <v>0</v>
      </c>
      <c r="N230" s="80">
        <v>0</v>
      </c>
      <c r="O230" s="80">
        <v>0</v>
      </c>
      <c r="P230" s="80">
        <v>0</v>
      </c>
      <c r="Q230" s="80">
        <v>0</v>
      </c>
      <c r="R230" s="80">
        <v>0</v>
      </c>
      <c r="S230" s="80">
        <v>0</v>
      </c>
      <c r="T230" s="80">
        <v>0</v>
      </c>
      <c r="U230" s="80">
        <v>0</v>
      </c>
      <c r="V230" s="80">
        <v>0</v>
      </c>
      <c r="W230" s="80">
        <v>0</v>
      </c>
      <c r="X230" s="80">
        <v>0</v>
      </c>
      <c r="Y230" s="80">
        <v>0</v>
      </c>
      <c r="Z230" s="80">
        <v>0</v>
      </c>
      <c r="AA230" s="80">
        <v>0</v>
      </c>
      <c r="AB230" s="80">
        <v>0</v>
      </c>
      <c r="AC230" s="80">
        <v>0</v>
      </c>
      <c r="AD230" s="80">
        <v>0</v>
      </c>
      <c r="AE230" s="80">
        <v>0</v>
      </c>
      <c r="AF230" s="80">
        <v>0</v>
      </c>
      <c r="AG230" s="80">
        <v>0</v>
      </c>
      <c r="AH230" s="80">
        <v>0</v>
      </c>
      <c r="AI230" s="80">
        <v>0</v>
      </c>
      <c r="AJ230" s="80">
        <v>0</v>
      </c>
      <c r="AK230" s="80"/>
      <c r="AL230" s="80"/>
    </row>
    <row r="231" spans="1:38" ht="16.350000000000001" customHeight="1">
      <c r="A231" s="79" t="s">
        <v>581</v>
      </c>
      <c r="B231" s="80">
        <v>0</v>
      </c>
      <c r="C231" s="80">
        <v>0</v>
      </c>
      <c r="D231" s="80">
        <v>0</v>
      </c>
      <c r="E231" s="80">
        <v>0</v>
      </c>
      <c r="F231" s="80">
        <v>0</v>
      </c>
      <c r="G231" s="80">
        <v>0</v>
      </c>
      <c r="H231" s="80">
        <v>0</v>
      </c>
      <c r="I231" s="80">
        <v>0</v>
      </c>
      <c r="J231" s="80">
        <v>0</v>
      </c>
      <c r="K231" s="80">
        <v>0</v>
      </c>
      <c r="L231" s="80">
        <v>0</v>
      </c>
      <c r="M231" s="80">
        <v>0</v>
      </c>
      <c r="N231" s="80">
        <v>0</v>
      </c>
      <c r="O231" s="80">
        <v>0</v>
      </c>
      <c r="P231" s="80">
        <v>0</v>
      </c>
      <c r="Q231" s="80">
        <v>0</v>
      </c>
      <c r="R231" s="80">
        <v>0</v>
      </c>
      <c r="S231" s="80">
        <v>0</v>
      </c>
      <c r="T231" s="80">
        <v>0</v>
      </c>
      <c r="U231" s="80">
        <v>0</v>
      </c>
      <c r="V231" s="80">
        <v>0</v>
      </c>
      <c r="W231" s="80">
        <v>0</v>
      </c>
      <c r="X231" s="80">
        <v>0</v>
      </c>
      <c r="Y231" s="80">
        <v>0</v>
      </c>
      <c r="Z231" s="80">
        <v>0</v>
      </c>
      <c r="AA231" s="80">
        <v>0</v>
      </c>
      <c r="AB231" s="80">
        <v>0</v>
      </c>
      <c r="AC231" s="80">
        <v>0</v>
      </c>
      <c r="AD231" s="80">
        <v>0</v>
      </c>
      <c r="AE231" s="80">
        <v>0</v>
      </c>
      <c r="AF231" s="80">
        <v>0</v>
      </c>
      <c r="AG231" s="80">
        <v>0</v>
      </c>
      <c r="AH231" s="80">
        <v>0</v>
      </c>
      <c r="AI231" s="80">
        <v>0</v>
      </c>
      <c r="AJ231" s="80">
        <v>0</v>
      </c>
      <c r="AK231" s="80"/>
      <c r="AL231" s="80"/>
    </row>
    <row r="232" spans="1:38" ht="16.350000000000001" customHeight="1">
      <c r="A232" s="79" t="s">
        <v>582</v>
      </c>
      <c r="B232" s="80">
        <v>0</v>
      </c>
      <c r="C232" s="80">
        <v>0</v>
      </c>
      <c r="D232" s="80">
        <v>0</v>
      </c>
      <c r="E232" s="80">
        <v>0</v>
      </c>
      <c r="F232" s="80">
        <v>0</v>
      </c>
      <c r="G232" s="80">
        <v>0</v>
      </c>
      <c r="H232" s="80">
        <v>0</v>
      </c>
      <c r="I232" s="80">
        <v>0</v>
      </c>
      <c r="J232" s="80">
        <v>0</v>
      </c>
      <c r="K232" s="80">
        <v>0</v>
      </c>
      <c r="L232" s="80">
        <v>0</v>
      </c>
      <c r="M232" s="80">
        <v>0</v>
      </c>
      <c r="N232" s="80">
        <v>0</v>
      </c>
      <c r="O232" s="80">
        <v>0</v>
      </c>
      <c r="P232" s="80">
        <v>0</v>
      </c>
      <c r="Q232" s="80">
        <v>0</v>
      </c>
      <c r="R232" s="80">
        <v>0</v>
      </c>
      <c r="S232" s="80">
        <v>0</v>
      </c>
      <c r="T232" s="80">
        <v>0</v>
      </c>
      <c r="U232" s="80">
        <v>0</v>
      </c>
      <c r="V232" s="80">
        <v>0</v>
      </c>
      <c r="W232" s="80">
        <v>0</v>
      </c>
      <c r="X232" s="80">
        <v>0</v>
      </c>
      <c r="Y232" s="80">
        <v>0</v>
      </c>
      <c r="Z232" s="80">
        <v>0</v>
      </c>
      <c r="AA232" s="80">
        <v>0</v>
      </c>
      <c r="AB232" s="80">
        <v>0</v>
      </c>
      <c r="AC232" s="80">
        <v>0</v>
      </c>
      <c r="AD232" s="80">
        <v>0</v>
      </c>
      <c r="AE232" s="80">
        <v>0</v>
      </c>
      <c r="AF232" s="80">
        <v>0</v>
      </c>
      <c r="AG232" s="80">
        <v>0</v>
      </c>
      <c r="AH232" s="80">
        <v>0</v>
      </c>
      <c r="AI232" s="80">
        <v>0</v>
      </c>
      <c r="AJ232" s="80">
        <v>0</v>
      </c>
      <c r="AK232" s="80"/>
      <c r="AL232" s="80"/>
    </row>
    <row r="233" spans="1:38" ht="16.350000000000001" customHeight="1">
      <c r="A233" s="79" t="s">
        <v>583</v>
      </c>
      <c r="B233" s="80">
        <v>0</v>
      </c>
      <c r="C233" s="80">
        <v>0</v>
      </c>
      <c r="D233" s="80">
        <v>0</v>
      </c>
      <c r="E233" s="80">
        <v>0</v>
      </c>
      <c r="F233" s="80">
        <v>0</v>
      </c>
      <c r="G233" s="80">
        <v>0</v>
      </c>
      <c r="H233" s="80">
        <v>0</v>
      </c>
      <c r="I233" s="80">
        <v>0</v>
      </c>
      <c r="J233" s="80">
        <v>0</v>
      </c>
      <c r="K233" s="80">
        <v>0</v>
      </c>
      <c r="L233" s="80">
        <v>0</v>
      </c>
      <c r="M233" s="80">
        <v>0</v>
      </c>
      <c r="N233" s="80">
        <v>0</v>
      </c>
      <c r="O233" s="80">
        <v>0</v>
      </c>
      <c r="P233" s="80">
        <v>0</v>
      </c>
      <c r="Q233" s="80">
        <v>0</v>
      </c>
      <c r="R233" s="80">
        <v>0</v>
      </c>
      <c r="S233" s="80">
        <v>0</v>
      </c>
      <c r="T233" s="80">
        <v>0</v>
      </c>
      <c r="U233" s="80">
        <v>0</v>
      </c>
      <c r="V233" s="80">
        <v>0</v>
      </c>
      <c r="W233" s="80">
        <v>0</v>
      </c>
      <c r="X233" s="80">
        <v>0</v>
      </c>
      <c r="Y233" s="80">
        <v>0</v>
      </c>
      <c r="Z233" s="80">
        <v>0</v>
      </c>
      <c r="AA233" s="80">
        <v>0</v>
      </c>
      <c r="AB233" s="80">
        <v>0</v>
      </c>
      <c r="AC233" s="80">
        <v>0</v>
      </c>
      <c r="AD233" s="80">
        <v>0</v>
      </c>
      <c r="AE233" s="80">
        <v>0</v>
      </c>
      <c r="AF233" s="80">
        <v>0</v>
      </c>
      <c r="AG233" s="80">
        <v>0</v>
      </c>
      <c r="AH233" s="80">
        <v>0</v>
      </c>
      <c r="AI233" s="80">
        <v>0</v>
      </c>
      <c r="AJ233" s="80">
        <v>0</v>
      </c>
      <c r="AK233" s="80"/>
      <c r="AL233" s="80"/>
    </row>
    <row r="234" spans="1:38" ht="16.350000000000001" customHeight="1">
      <c r="A234" s="79" t="s">
        <v>584</v>
      </c>
      <c r="B234" s="80">
        <v>0</v>
      </c>
      <c r="C234" s="80">
        <v>0</v>
      </c>
      <c r="D234" s="80">
        <v>0</v>
      </c>
      <c r="E234" s="80">
        <v>0</v>
      </c>
      <c r="F234" s="80">
        <v>0</v>
      </c>
      <c r="G234" s="80">
        <v>0</v>
      </c>
      <c r="H234" s="80">
        <v>0</v>
      </c>
      <c r="I234" s="80">
        <v>0</v>
      </c>
      <c r="J234" s="80">
        <v>0</v>
      </c>
      <c r="K234" s="80">
        <v>0</v>
      </c>
      <c r="L234" s="80">
        <v>0</v>
      </c>
      <c r="M234" s="80">
        <v>0</v>
      </c>
      <c r="N234" s="80">
        <v>0</v>
      </c>
      <c r="O234" s="80">
        <v>0</v>
      </c>
      <c r="P234" s="80">
        <v>0</v>
      </c>
      <c r="Q234" s="80">
        <v>0</v>
      </c>
      <c r="R234" s="80">
        <v>0</v>
      </c>
      <c r="S234" s="80">
        <v>0</v>
      </c>
      <c r="T234" s="80">
        <v>0</v>
      </c>
      <c r="U234" s="80">
        <v>0</v>
      </c>
      <c r="V234" s="80">
        <v>0</v>
      </c>
      <c r="W234" s="80">
        <v>0</v>
      </c>
      <c r="X234" s="80">
        <v>0</v>
      </c>
      <c r="Y234" s="80">
        <v>0</v>
      </c>
      <c r="Z234" s="80">
        <v>0</v>
      </c>
      <c r="AA234" s="80">
        <v>0</v>
      </c>
      <c r="AB234" s="80">
        <v>0</v>
      </c>
      <c r="AC234" s="80">
        <v>0</v>
      </c>
      <c r="AD234" s="80">
        <v>0</v>
      </c>
      <c r="AE234" s="80">
        <v>0</v>
      </c>
      <c r="AF234" s="80">
        <v>0</v>
      </c>
      <c r="AG234" s="80">
        <v>0</v>
      </c>
      <c r="AH234" s="80">
        <v>0</v>
      </c>
      <c r="AI234" s="80">
        <v>0</v>
      </c>
      <c r="AJ234" s="80">
        <v>0</v>
      </c>
      <c r="AK234" s="80"/>
      <c r="AL234" s="80"/>
    </row>
    <row r="235" spans="1:38" ht="16.350000000000001" customHeight="1">
      <c r="A235" s="79" t="s">
        <v>585</v>
      </c>
      <c r="B235" s="80">
        <v>0</v>
      </c>
      <c r="C235" s="80">
        <v>0</v>
      </c>
      <c r="D235" s="80">
        <v>0</v>
      </c>
      <c r="E235" s="80">
        <v>0</v>
      </c>
      <c r="F235" s="80">
        <v>0</v>
      </c>
      <c r="G235" s="80">
        <v>0</v>
      </c>
      <c r="H235" s="80">
        <v>0</v>
      </c>
      <c r="I235" s="80">
        <v>0</v>
      </c>
      <c r="J235" s="80">
        <v>0</v>
      </c>
      <c r="K235" s="80">
        <v>0</v>
      </c>
      <c r="L235" s="80">
        <v>0</v>
      </c>
      <c r="M235" s="80">
        <v>0</v>
      </c>
      <c r="N235" s="80">
        <v>0</v>
      </c>
      <c r="O235" s="80">
        <v>0</v>
      </c>
      <c r="P235" s="80">
        <v>0</v>
      </c>
      <c r="Q235" s="80">
        <v>0</v>
      </c>
      <c r="R235" s="80">
        <v>0</v>
      </c>
      <c r="S235" s="80">
        <v>0</v>
      </c>
      <c r="T235" s="80">
        <v>0</v>
      </c>
      <c r="U235" s="80">
        <v>0</v>
      </c>
      <c r="V235" s="80">
        <v>0</v>
      </c>
      <c r="W235" s="80">
        <v>0</v>
      </c>
      <c r="X235" s="80">
        <v>0</v>
      </c>
      <c r="Y235" s="80">
        <v>0</v>
      </c>
      <c r="Z235" s="80">
        <v>0</v>
      </c>
      <c r="AA235" s="80">
        <v>0</v>
      </c>
      <c r="AB235" s="80">
        <v>0</v>
      </c>
      <c r="AC235" s="80">
        <v>0</v>
      </c>
      <c r="AD235" s="80">
        <v>0</v>
      </c>
      <c r="AE235" s="80">
        <v>0</v>
      </c>
      <c r="AF235" s="80">
        <v>0</v>
      </c>
      <c r="AG235" s="80">
        <v>0</v>
      </c>
      <c r="AH235" s="80">
        <v>0</v>
      </c>
      <c r="AI235" s="80">
        <v>0</v>
      </c>
      <c r="AJ235" s="80">
        <v>0</v>
      </c>
      <c r="AK235" s="80"/>
      <c r="AL235" s="80"/>
    </row>
    <row r="236" spans="1:38" ht="16.350000000000001" customHeight="1">
      <c r="A236" s="79" t="s">
        <v>586</v>
      </c>
      <c r="B236" s="80">
        <v>0</v>
      </c>
      <c r="C236" s="80">
        <v>0</v>
      </c>
      <c r="D236" s="80">
        <v>0</v>
      </c>
      <c r="E236" s="80">
        <v>0</v>
      </c>
      <c r="F236" s="80">
        <v>0</v>
      </c>
      <c r="G236" s="80">
        <v>0</v>
      </c>
      <c r="H236" s="80">
        <v>0</v>
      </c>
      <c r="I236" s="80">
        <v>0</v>
      </c>
      <c r="J236" s="80">
        <v>0</v>
      </c>
      <c r="K236" s="80">
        <v>0</v>
      </c>
      <c r="L236" s="80">
        <v>0</v>
      </c>
      <c r="M236" s="80">
        <v>0</v>
      </c>
      <c r="N236" s="80">
        <v>0</v>
      </c>
      <c r="O236" s="80">
        <v>0</v>
      </c>
      <c r="P236" s="80">
        <v>0</v>
      </c>
      <c r="Q236" s="80">
        <v>0</v>
      </c>
      <c r="R236" s="80">
        <v>0</v>
      </c>
      <c r="S236" s="80">
        <v>0</v>
      </c>
      <c r="T236" s="80">
        <v>0</v>
      </c>
      <c r="U236" s="80">
        <v>0</v>
      </c>
      <c r="V236" s="80">
        <v>0</v>
      </c>
      <c r="W236" s="80">
        <v>0</v>
      </c>
      <c r="X236" s="80">
        <v>0</v>
      </c>
      <c r="Y236" s="80">
        <v>0</v>
      </c>
      <c r="Z236" s="80">
        <v>0</v>
      </c>
      <c r="AA236" s="80">
        <v>0</v>
      </c>
      <c r="AB236" s="80">
        <v>0</v>
      </c>
      <c r="AC236" s="80">
        <v>0</v>
      </c>
      <c r="AD236" s="80">
        <v>0</v>
      </c>
      <c r="AE236" s="80">
        <v>0</v>
      </c>
      <c r="AF236" s="80">
        <v>0</v>
      </c>
      <c r="AG236" s="80">
        <v>0</v>
      </c>
      <c r="AH236" s="80">
        <v>0</v>
      </c>
      <c r="AI236" s="80">
        <v>0</v>
      </c>
      <c r="AJ236" s="80">
        <v>0</v>
      </c>
      <c r="AK236" s="80"/>
      <c r="AL236" s="80"/>
    </row>
    <row r="237" spans="1:38" ht="16.350000000000001" customHeight="1">
      <c r="A237" s="79" t="s">
        <v>587</v>
      </c>
      <c r="B237" s="80">
        <v>0</v>
      </c>
      <c r="C237" s="80">
        <v>0</v>
      </c>
      <c r="D237" s="80">
        <v>0</v>
      </c>
      <c r="E237" s="80">
        <v>0</v>
      </c>
      <c r="F237" s="80">
        <v>0</v>
      </c>
      <c r="G237" s="80">
        <v>0</v>
      </c>
      <c r="H237" s="80">
        <v>0</v>
      </c>
      <c r="I237" s="80">
        <v>0</v>
      </c>
      <c r="J237" s="80">
        <v>0</v>
      </c>
      <c r="K237" s="80">
        <v>0</v>
      </c>
      <c r="L237" s="80">
        <v>0</v>
      </c>
      <c r="M237" s="80">
        <v>0</v>
      </c>
      <c r="N237" s="80">
        <v>0</v>
      </c>
      <c r="O237" s="80">
        <v>0</v>
      </c>
      <c r="P237" s="80">
        <v>0</v>
      </c>
      <c r="Q237" s="80">
        <v>0</v>
      </c>
      <c r="R237" s="80">
        <v>0</v>
      </c>
      <c r="S237" s="80">
        <v>0</v>
      </c>
      <c r="T237" s="80">
        <v>0</v>
      </c>
      <c r="U237" s="80">
        <v>0</v>
      </c>
      <c r="V237" s="80">
        <v>0</v>
      </c>
      <c r="W237" s="80">
        <v>0</v>
      </c>
      <c r="X237" s="80">
        <v>0</v>
      </c>
      <c r="Y237" s="80">
        <v>0</v>
      </c>
      <c r="Z237" s="80">
        <v>0</v>
      </c>
      <c r="AA237" s="80">
        <v>0</v>
      </c>
      <c r="AB237" s="80">
        <v>0</v>
      </c>
      <c r="AC237" s="80">
        <v>0</v>
      </c>
      <c r="AD237" s="80">
        <v>0</v>
      </c>
      <c r="AE237" s="80">
        <v>0</v>
      </c>
      <c r="AF237" s="80">
        <v>0</v>
      </c>
      <c r="AG237" s="80">
        <v>0</v>
      </c>
      <c r="AH237" s="80">
        <v>0</v>
      </c>
      <c r="AI237" s="80">
        <v>0</v>
      </c>
      <c r="AJ237" s="80">
        <v>0</v>
      </c>
      <c r="AK237" s="80"/>
      <c r="AL237" s="80"/>
    </row>
    <row r="238" spans="1:38" ht="16.350000000000001" customHeight="1">
      <c r="A238" s="79" t="s">
        <v>588</v>
      </c>
      <c r="B238" s="80">
        <v>0</v>
      </c>
      <c r="C238" s="80">
        <v>0</v>
      </c>
      <c r="D238" s="80">
        <v>0</v>
      </c>
      <c r="E238" s="80">
        <v>0</v>
      </c>
      <c r="F238" s="80">
        <v>0</v>
      </c>
      <c r="G238" s="80">
        <v>0</v>
      </c>
      <c r="H238" s="80">
        <v>0</v>
      </c>
      <c r="I238" s="80">
        <v>0</v>
      </c>
      <c r="J238" s="80">
        <v>0</v>
      </c>
      <c r="K238" s="80">
        <v>0</v>
      </c>
      <c r="L238" s="80">
        <v>0</v>
      </c>
      <c r="M238" s="80">
        <v>0</v>
      </c>
      <c r="N238" s="80">
        <v>0</v>
      </c>
      <c r="O238" s="80">
        <v>0</v>
      </c>
      <c r="P238" s="80">
        <v>0</v>
      </c>
      <c r="Q238" s="80">
        <v>0</v>
      </c>
      <c r="R238" s="80">
        <v>0</v>
      </c>
      <c r="S238" s="80">
        <v>0</v>
      </c>
      <c r="T238" s="80">
        <v>0</v>
      </c>
      <c r="U238" s="80">
        <v>0</v>
      </c>
      <c r="V238" s="80">
        <v>0</v>
      </c>
      <c r="W238" s="80">
        <v>0</v>
      </c>
      <c r="X238" s="80">
        <v>0</v>
      </c>
      <c r="Y238" s="80">
        <v>0</v>
      </c>
      <c r="Z238" s="80">
        <v>0</v>
      </c>
      <c r="AA238" s="80">
        <v>0</v>
      </c>
      <c r="AB238" s="80">
        <v>0</v>
      </c>
      <c r="AC238" s="80">
        <v>0</v>
      </c>
      <c r="AD238" s="80">
        <v>0</v>
      </c>
      <c r="AE238" s="80">
        <v>0</v>
      </c>
      <c r="AF238" s="80">
        <v>0</v>
      </c>
      <c r="AG238" s="80">
        <v>0</v>
      </c>
      <c r="AH238" s="80">
        <v>0</v>
      </c>
      <c r="AI238" s="80">
        <v>0</v>
      </c>
      <c r="AJ238" s="80">
        <v>0</v>
      </c>
      <c r="AK238" s="80"/>
      <c r="AL238" s="80"/>
    </row>
    <row r="239" spans="1:38" ht="16.350000000000001" customHeight="1">
      <c r="A239" s="79" t="s">
        <v>589</v>
      </c>
      <c r="B239" s="80">
        <v>0</v>
      </c>
      <c r="C239" s="80">
        <v>0</v>
      </c>
      <c r="D239" s="80">
        <v>0</v>
      </c>
      <c r="E239" s="80">
        <v>0</v>
      </c>
      <c r="F239" s="80">
        <v>0</v>
      </c>
      <c r="G239" s="80">
        <v>0</v>
      </c>
      <c r="H239" s="80">
        <v>0</v>
      </c>
      <c r="I239" s="80">
        <v>0</v>
      </c>
      <c r="J239" s="80">
        <v>0</v>
      </c>
      <c r="K239" s="80">
        <v>0</v>
      </c>
      <c r="L239" s="80">
        <v>0</v>
      </c>
      <c r="M239" s="80">
        <v>0</v>
      </c>
      <c r="N239" s="80">
        <v>0</v>
      </c>
      <c r="O239" s="80">
        <v>0</v>
      </c>
      <c r="P239" s="80">
        <v>0</v>
      </c>
      <c r="Q239" s="80">
        <v>0</v>
      </c>
      <c r="R239" s="80">
        <v>0</v>
      </c>
      <c r="S239" s="80">
        <v>0</v>
      </c>
      <c r="T239" s="80">
        <v>0</v>
      </c>
      <c r="U239" s="80">
        <v>0</v>
      </c>
      <c r="V239" s="80">
        <v>0</v>
      </c>
      <c r="W239" s="80">
        <v>0</v>
      </c>
      <c r="X239" s="80">
        <v>0</v>
      </c>
      <c r="Y239" s="80">
        <v>0</v>
      </c>
      <c r="Z239" s="80">
        <v>0</v>
      </c>
      <c r="AA239" s="80">
        <v>0</v>
      </c>
      <c r="AB239" s="80">
        <v>0</v>
      </c>
      <c r="AC239" s="80">
        <v>0</v>
      </c>
      <c r="AD239" s="80">
        <v>0</v>
      </c>
      <c r="AE239" s="80">
        <v>0</v>
      </c>
      <c r="AF239" s="80">
        <v>0</v>
      </c>
      <c r="AG239" s="80">
        <v>0</v>
      </c>
      <c r="AH239" s="80">
        <v>0</v>
      </c>
      <c r="AI239" s="80">
        <v>0</v>
      </c>
      <c r="AJ239" s="80">
        <v>0</v>
      </c>
      <c r="AK239" s="80"/>
      <c r="AL239" s="80"/>
    </row>
    <row r="240" spans="1:38" ht="16.350000000000001" customHeight="1">
      <c r="A240" s="79" t="s">
        <v>590</v>
      </c>
      <c r="B240" s="80">
        <v>0</v>
      </c>
      <c r="C240" s="80">
        <v>0</v>
      </c>
      <c r="D240" s="80">
        <v>0</v>
      </c>
      <c r="E240" s="80">
        <v>0</v>
      </c>
      <c r="F240" s="80">
        <v>0</v>
      </c>
      <c r="G240" s="80">
        <v>0</v>
      </c>
      <c r="H240" s="80">
        <v>0</v>
      </c>
      <c r="I240" s="80">
        <v>0</v>
      </c>
      <c r="J240" s="80">
        <v>0</v>
      </c>
      <c r="K240" s="80">
        <v>0</v>
      </c>
      <c r="L240" s="80">
        <v>0</v>
      </c>
      <c r="M240" s="80">
        <v>0</v>
      </c>
      <c r="N240" s="80">
        <v>0</v>
      </c>
      <c r="O240" s="80">
        <v>0</v>
      </c>
      <c r="P240" s="80">
        <v>0</v>
      </c>
      <c r="Q240" s="80">
        <v>0</v>
      </c>
      <c r="R240" s="80">
        <v>0</v>
      </c>
      <c r="S240" s="80">
        <v>0</v>
      </c>
      <c r="T240" s="80">
        <v>0</v>
      </c>
      <c r="U240" s="80">
        <v>0</v>
      </c>
      <c r="V240" s="80">
        <v>0</v>
      </c>
      <c r="W240" s="80">
        <v>0</v>
      </c>
      <c r="X240" s="80">
        <v>0</v>
      </c>
      <c r="Y240" s="80">
        <v>0</v>
      </c>
      <c r="Z240" s="80">
        <v>0</v>
      </c>
      <c r="AA240" s="80">
        <v>0</v>
      </c>
      <c r="AB240" s="80">
        <v>0</v>
      </c>
      <c r="AC240" s="80">
        <v>0</v>
      </c>
      <c r="AD240" s="80">
        <v>0</v>
      </c>
      <c r="AE240" s="80">
        <v>0</v>
      </c>
      <c r="AF240" s="80">
        <v>0</v>
      </c>
      <c r="AG240" s="80">
        <v>0</v>
      </c>
      <c r="AH240" s="80">
        <v>0</v>
      </c>
      <c r="AI240" s="80">
        <v>0</v>
      </c>
      <c r="AJ240" s="80">
        <v>0</v>
      </c>
      <c r="AK240" s="80"/>
      <c r="AL240" s="80"/>
    </row>
    <row r="241" spans="1:38" ht="16.350000000000001" customHeight="1">
      <c r="A241" s="79" t="s">
        <v>591</v>
      </c>
      <c r="B241" s="80">
        <v>0</v>
      </c>
      <c r="C241" s="80">
        <v>0</v>
      </c>
      <c r="D241" s="80">
        <v>0</v>
      </c>
      <c r="E241" s="80">
        <v>0</v>
      </c>
      <c r="F241" s="80">
        <v>0</v>
      </c>
      <c r="G241" s="80">
        <v>0</v>
      </c>
      <c r="H241" s="80">
        <v>0</v>
      </c>
      <c r="I241" s="80">
        <v>0</v>
      </c>
      <c r="J241" s="80">
        <v>0</v>
      </c>
      <c r="K241" s="80">
        <v>0</v>
      </c>
      <c r="L241" s="80">
        <v>0</v>
      </c>
      <c r="M241" s="80">
        <v>0</v>
      </c>
      <c r="N241" s="80">
        <v>0</v>
      </c>
      <c r="O241" s="80">
        <v>0</v>
      </c>
      <c r="P241" s="80">
        <v>0</v>
      </c>
      <c r="Q241" s="80">
        <v>0</v>
      </c>
      <c r="R241" s="80">
        <v>0</v>
      </c>
      <c r="S241" s="80">
        <v>0</v>
      </c>
      <c r="T241" s="80">
        <v>0</v>
      </c>
      <c r="U241" s="80">
        <v>0</v>
      </c>
      <c r="V241" s="80">
        <v>0</v>
      </c>
      <c r="W241" s="80">
        <v>0</v>
      </c>
      <c r="X241" s="80">
        <v>0</v>
      </c>
      <c r="Y241" s="80">
        <v>0</v>
      </c>
      <c r="Z241" s="80">
        <v>0</v>
      </c>
      <c r="AA241" s="80">
        <v>0</v>
      </c>
      <c r="AB241" s="80">
        <v>0</v>
      </c>
      <c r="AC241" s="80">
        <v>0</v>
      </c>
      <c r="AD241" s="80">
        <v>0</v>
      </c>
      <c r="AE241" s="80">
        <v>0</v>
      </c>
      <c r="AF241" s="80">
        <v>0</v>
      </c>
      <c r="AG241" s="80">
        <v>0</v>
      </c>
      <c r="AH241" s="80">
        <v>0</v>
      </c>
      <c r="AI241" s="80">
        <v>0</v>
      </c>
      <c r="AJ241" s="80">
        <v>0</v>
      </c>
      <c r="AK241" s="80"/>
      <c r="AL241" s="80"/>
    </row>
    <row r="242" spans="1:38" ht="16.350000000000001" customHeight="1">
      <c r="A242" s="79" t="s">
        <v>592</v>
      </c>
      <c r="B242" s="80">
        <v>0</v>
      </c>
      <c r="C242" s="80">
        <v>0</v>
      </c>
      <c r="D242" s="80">
        <v>0</v>
      </c>
      <c r="E242" s="80">
        <v>0</v>
      </c>
      <c r="F242" s="80">
        <v>0</v>
      </c>
      <c r="G242" s="80">
        <v>0</v>
      </c>
      <c r="H242" s="80">
        <v>0</v>
      </c>
      <c r="I242" s="80">
        <v>0</v>
      </c>
      <c r="J242" s="80">
        <v>0</v>
      </c>
      <c r="K242" s="80">
        <v>0</v>
      </c>
      <c r="L242" s="80">
        <v>0</v>
      </c>
      <c r="M242" s="80">
        <v>0</v>
      </c>
      <c r="N242" s="80">
        <v>0</v>
      </c>
      <c r="O242" s="80">
        <v>0</v>
      </c>
      <c r="P242" s="80">
        <v>0</v>
      </c>
      <c r="Q242" s="80">
        <v>0</v>
      </c>
      <c r="R242" s="80">
        <v>0</v>
      </c>
      <c r="S242" s="80">
        <v>0</v>
      </c>
      <c r="T242" s="80">
        <v>0</v>
      </c>
      <c r="U242" s="80">
        <v>0</v>
      </c>
      <c r="V242" s="80">
        <v>0</v>
      </c>
      <c r="W242" s="80">
        <v>0</v>
      </c>
      <c r="X242" s="80">
        <v>0</v>
      </c>
      <c r="Y242" s="80">
        <v>0</v>
      </c>
      <c r="Z242" s="80">
        <v>0</v>
      </c>
      <c r="AA242" s="80">
        <v>0</v>
      </c>
      <c r="AB242" s="80">
        <v>0</v>
      </c>
      <c r="AC242" s="80">
        <v>0</v>
      </c>
      <c r="AD242" s="80">
        <v>0</v>
      </c>
      <c r="AE242" s="80">
        <v>0</v>
      </c>
      <c r="AF242" s="80">
        <v>0</v>
      </c>
      <c r="AG242" s="80">
        <v>0</v>
      </c>
      <c r="AH242" s="80">
        <v>0</v>
      </c>
      <c r="AI242" s="80">
        <v>0</v>
      </c>
      <c r="AJ242" s="80">
        <v>0</v>
      </c>
      <c r="AK242" s="80"/>
      <c r="AL242" s="80"/>
    </row>
    <row r="243" spans="1:38" ht="16.350000000000001" customHeight="1">
      <c r="A243" s="79" t="s">
        <v>593</v>
      </c>
      <c r="B243" s="80">
        <v>0</v>
      </c>
      <c r="C243" s="80">
        <v>0</v>
      </c>
      <c r="D243" s="80">
        <v>0</v>
      </c>
      <c r="E243" s="80">
        <v>0</v>
      </c>
      <c r="F243" s="80">
        <v>0</v>
      </c>
      <c r="G243" s="80">
        <v>0</v>
      </c>
      <c r="H243" s="80">
        <v>0</v>
      </c>
      <c r="I243" s="80">
        <v>0</v>
      </c>
      <c r="J243" s="80">
        <v>0</v>
      </c>
      <c r="K243" s="80">
        <v>0</v>
      </c>
      <c r="L243" s="80">
        <v>0</v>
      </c>
      <c r="M243" s="80">
        <v>0</v>
      </c>
      <c r="N243" s="80">
        <v>0</v>
      </c>
      <c r="O243" s="80">
        <v>0</v>
      </c>
      <c r="P243" s="80">
        <v>0</v>
      </c>
      <c r="Q243" s="80">
        <v>0</v>
      </c>
      <c r="R243" s="80">
        <v>0</v>
      </c>
      <c r="S243" s="80">
        <v>0</v>
      </c>
      <c r="T243" s="80">
        <v>0</v>
      </c>
      <c r="U243" s="80">
        <v>0</v>
      </c>
      <c r="V243" s="80">
        <v>0</v>
      </c>
      <c r="W243" s="80">
        <v>0</v>
      </c>
      <c r="X243" s="80">
        <v>0</v>
      </c>
      <c r="Y243" s="80">
        <v>0</v>
      </c>
      <c r="Z243" s="80">
        <v>0</v>
      </c>
      <c r="AA243" s="80">
        <v>0</v>
      </c>
      <c r="AB243" s="80">
        <v>0</v>
      </c>
      <c r="AC243" s="80">
        <v>0</v>
      </c>
      <c r="AD243" s="80">
        <v>0</v>
      </c>
      <c r="AE243" s="80">
        <v>0</v>
      </c>
      <c r="AF243" s="80">
        <v>0</v>
      </c>
      <c r="AG243" s="80">
        <v>0</v>
      </c>
      <c r="AH243" s="80">
        <v>0</v>
      </c>
      <c r="AI243" s="80">
        <v>0</v>
      </c>
      <c r="AJ243" s="80">
        <v>0</v>
      </c>
      <c r="AK243" s="80"/>
      <c r="AL243" s="80"/>
    </row>
    <row r="244" spans="1:38" ht="16.350000000000001" customHeight="1">
      <c r="A244" s="79" t="s">
        <v>594</v>
      </c>
      <c r="B244" s="80">
        <v>0</v>
      </c>
      <c r="C244" s="80">
        <v>0</v>
      </c>
      <c r="D244" s="80">
        <v>0</v>
      </c>
      <c r="E244" s="80">
        <v>0</v>
      </c>
      <c r="F244" s="80">
        <v>0</v>
      </c>
      <c r="G244" s="80">
        <v>0</v>
      </c>
      <c r="H244" s="80">
        <v>0</v>
      </c>
      <c r="I244" s="80">
        <v>0</v>
      </c>
      <c r="J244" s="80">
        <v>0</v>
      </c>
      <c r="K244" s="80">
        <v>0</v>
      </c>
      <c r="L244" s="80">
        <v>0</v>
      </c>
      <c r="M244" s="80">
        <v>0</v>
      </c>
      <c r="N244" s="80">
        <v>0</v>
      </c>
      <c r="O244" s="80">
        <v>0</v>
      </c>
      <c r="P244" s="80">
        <v>0</v>
      </c>
      <c r="Q244" s="80">
        <v>0</v>
      </c>
      <c r="R244" s="80">
        <v>0</v>
      </c>
      <c r="S244" s="80">
        <v>0</v>
      </c>
      <c r="T244" s="80">
        <v>0</v>
      </c>
      <c r="U244" s="80">
        <v>0</v>
      </c>
      <c r="V244" s="80">
        <v>0</v>
      </c>
      <c r="W244" s="80">
        <v>0</v>
      </c>
      <c r="X244" s="80">
        <v>0</v>
      </c>
      <c r="Y244" s="80">
        <v>0</v>
      </c>
      <c r="Z244" s="80">
        <v>0</v>
      </c>
      <c r="AA244" s="80">
        <v>0</v>
      </c>
      <c r="AB244" s="80">
        <v>0</v>
      </c>
      <c r="AC244" s="80">
        <v>0</v>
      </c>
      <c r="AD244" s="80">
        <v>0</v>
      </c>
      <c r="AE244" s="80">
        <v>0</v>
      </c>
      <c r="AF244" s="80">
        <v>0</v>
      </c>
      <c r="AG244" s="80">
        <v>0</v>
      </c>
      <c r="AH244" s="80">
        <v>0</v>
      </c>
      <c r="AI244" s="80">
        <v>0</v>
      </c>
      <c r="AJ244" s="80">
        <v>0</v>
      </c>
      <c r="AK244" s="80"/>
      <c r="AL244" s="80"/>
    </row>
    <row r="245" spans="1:38" ht="16.350000000000001" customHeight="1">
      <c r="A245" s="79" t="s">
        <v>595</v>
      </c>
      <c r="B245" s="80">
        <v>0</v>
      </c>
      <c r="C245" s="80">
        <v>0</v>
      </c>
      <c r="D245" s="80">
        <v>0</v>
      </c>
      <c r="E245" s="80">
        <v>0</v>
      </c>
      <c r="F245" s="80">
        <v>0</v>
      </c>
      <c r="G245" s="80">
        <v>0</v>
      </c>
      <c r="H245" s="80">
        <v>0</v>
      </c>
      <c r="I245" s="80">
        <v>0</v>
      </c>
      <c r="J245" s="80">
        <v>0</v>
      </c>
      <c r="K245" s="80">
        <v>0</v>
      </c>
      <c r="L245" s="80">
        <v>0</v>
      </c>
      <c r="M245" s="80">
        <v>0</v>
      </c>
      <c r="N245" s="80">
        <v>0</v>
      </c>
      <c r="O245" s="80">
        <v>0</v>
      </c>
      <c r="P245" s="80">
        <v>0</v>
      </c>
      <c r="Q245" s="80">
        <v>0</v>
      </c>
      <c r="R245" s="80">
        <v>0</v>
      </c>
      <c r="S245" s="80">
        <v>0</v>
      </c>
      <c r="T245" s="80">
        <v>0</v>
      </c>
      <c r="U245" s="80">
        <v>0</v>
      </c>
      <c r="V245" s="80">
        <v>0</v>
      </c>
      <c r="W245" s="80">
        <v>0</v>
      </c>
      <c r="X245" s="80">
        <v>0</v>
      </c>
      <c r="Y245" s="80">
        <v>0</v>
      </c>
      <c r="Z245" s="80">
        <v>0</v>
      </c>
      <c r="AA245" s="80">
        <v>0</v>
      </c>
      <c r="AB245" s="80">
        <v>0</v>
      </c>
      <c r="AC245" s="80">
        <v>0</v>
      </c>
      <c r="AD245" s="80">
        <v>0</v>
      </c>
      <c r="AE245" s="80">
        <v>0</v>
      </c>
      <c r="AF245" s="80">
        <v>0</v>
      </c>
      <c r="AG245" s="80">
        <v>0</v>
      </c>
      <c r="AH245" s="80">
        <v>0</v>
      </c>
      <c r="AI245" s="80">
        <v>0</v>
      </c>
      <c r="AJ245" s="80">
        <v>0</v>
      </c>
      <c r="AK245" s="80"/>
      <c r="AL245" s="80"/>
    </row>
    <row r="246" spans="1:38" ht="16.350000000000001" customHeight="1">
      <c r="A246" s="79" t="s">
        <v>596</v>
      </c>
      <c r="B246" s="80">
        <v>0</v>
      </c>
      <c r="C246" s="80">
        <v>0</v>
      </c>
      <c r="D246" s="80">
        <v>0</v>
      </c>
      <c r="E246" s="80">
        <v>0</v>
      </c>
      <c r="F246" s="80">
        <v>0</v>
      </c>
      <c r="G246" s="80">
        <v>0</v>
      </c>
      <c r="H246" s="80">
        <v>0</v>
      </c>
      <c r="I246" s="80">
        <v>0</v>
      </c>
      <c r="J246" s="80">
        <v>0</v>
      </c>
      <c r="K246" s="80">
        <v>0</v>
      </c>
      <c r="L246" s="80">
        <v>0</v>
      </c>
      <c r="M246" s="80">
        <v>0</v>
      </c>
      <c r="N246" s="80">
        <v>0</v>
      </c>
      <c r="O246" s="80">
        <v>0</v>
      </c>
      <c r="P246" s="80">
        <v>0</v>
      </c>
      <c r="Q246" s="80">
        <v>0</v>
      </c>
      <c r="R246" s="80">
        <v>0</v>
      </c>
      <c r="S246" s="80">
        <v>0</v>
      </c>
      <c r="T246" s="80">
        <v>0</v>
      </c>
      <c r="U246" s="80">
        <v>0</v>
      </c>
      <c r="V246" s="80">
        <v>0</v>
      </c>
      <c r="W246" s="80">
        <v>0</v>
      </c>
      <c r="X246" s="80">
        <v>0</v>
      </c>
      <c r="Y246" s="80">
        <v>0</v>
      </c>
      <c r="Z246" s="80">
        <v>0</v>
      </c>
      <c r="AA246" s="80">
        <v>0</v>
      </c>
      <c r="AB246" s="80">
        <v>0</v>
      </c>
      <c r="AC246" s="80">
        <v>0</v>
      </c>
      <c r="AD246" s="80">
        <v>0</v>
      </c>
      <c r="AE246" s="80">
        <v>0</v>
      </c>
      <c r="AF246" s="80">
        <v>0</v>
      </c>
      <c r="AG246" s="80">
        <v>0</v>
      </c>
      <c r="AH246" s="80">
        <v>0</v>
      </c>
      <c r="AI246" s="80">
        <v>0</v>
      </c>
      <c r="AJ246" s="80">
        <v>0</v>
      </c>
      <c r="AK246" s="80"/>
      <c r="AL246" s="80"/>
    </row>
    <row r="247" spans="1:38" ht="16.350000000000001" customHeight="1">
      <c r="A247" s="79" t="s">
        <v>597</v>
      </c>
      <c r="B247" s="80">
        <v>0</v>
      </c>
      <c r="C247" s="80">
        <v>0</v>
      </c>
      <c r="D247" s="80">
        <v>0</v>
      </c>
      <c r="E247" s="80">
        <v>0</v>
      </c>
      <c r="F247" s="80">
        <v>0</v>
      </c>
      <c r="G247" s="80">
        <v>0</v>
      </c>
      <c r="H247" s="80">
        <v>0</v>
      </c>
      <c r="I247" s="80">
        <v>0</v>
      </c>
      <c r="J247" s="80">
        <v>0</v>
      </c>
      <c r="K247" s="80">
        <v>0</v>
      </c>
      <c r="L247" s="80">
        <v>0</v>
      </c>
      <c r="M247" s="80">
        <v>0</v>
      </c>
      <c r="N247" s="80">
        <v>0</v>
      </c>
      <c r="O247" s="80">
        <v>0</v>
      </c>
      <c r="P247" s="80">
        <v>0</v>
      </c>
      <c r="Q247" s="80">
        <v>0</v>
      </c>
      <c r="R247" s="80">
        <v>0</v>
      </c>
      <c r="S247" s="80">
        <v>0</v>
      </c>
      <c r="T247" s="80">
        <v>0</v>
      </c>
      <c r="U247" s="80">
        <v>0</v>
      </c>
      <c r="V247" s="80">
        <v>0</v>
      </c>
      <c r="W247" s="80">
        <v>0</v>
      </c>
      <c r="X247" s="80">
        <v>0</v>
      </c>
      <c r="Y247" s="80">
        <v>0</v>
      </c>
      <c r="Z247" s="80">
        <v>0</v>
      </c>
      <c r="AA247" s="80">
        <v>0</v>
      </c>
      <c r="AB247" s="80">
        <v>0</v>
      </c>
      <c r="AC247" s="80">
        <v>0</v>
      </c>
      <c r="AD247" s="80">
        <v>0</v>
      </c>
      <c r="AE247" s="80">
        <v>0</v>
      </c>
      <c r="AF247" s="80">
        <v>0</v>
      </c>
      <c r="AG247" s="80">
        <v>0</v>
      </c>
      <c r="AH247" s="80">
        <v>0</v>
      </c>
      <c r="AI247" s="80">
        <v>0</v>
      </c>
      <c r="AJ247" s="80">
        <v>0</v>
      </c>
      <c r="AK247" s="80"/>
      <c r="AL247" s="80"/>
    </row>
    <row r="248" spans="1:38" ht="16.350000000000001" customHeight="1">
      <c r="A248" s="79" t="s">
        <v>598</v>
      </c>
      <c r="B248" s="80">
        <v>0</v>
      </c>
      <c r="C248" s="80">
        <v>0</v>
      </c>
      <c r="D248" s="80">
        <v>0</v>
      </c>
      <c r="E248" s="80">
        <v>0</v>
      </c>
      <c r="F248" s="80">
        <v>0</v>
      </c>
      <c r="G248" s="80">
        <v>0</v>
      </c>
      <c r="H248" s="80">
        <v>0</v>
      </c>
      <c r="I248" s="80">
        <v>0</v>
      </c>
      <c r="J248" s="80">
        <v>0</v>
      </c>
      <c r="K248" s="80">
        <v>0</v>
      </c>
      <c r="L248" s="80">
        <v>0</v>
      </c>
      <c r="M248" s="80">
        <v>0</v>
      </c>
      <c r="N248" s="80">
        <v>0</v>
      </c>
      <c r="O248" s="80">
        <v>0</v>
      </c>
      <c r="P248" s="80">
        <v>0</v>
      </c>
      <c r="Q248" s="80">
        <v>0</v>
      </c>
      <c r="R248" s="80">
        <v>0</v>
      </c>
      <c r="S248" s="80">
        <v>0</v>
      </c>
      <c r="T248" s="80">
        <v>0</v>
      </c>
      <c r="U248" s="80">
        <v>0</v>
      </c>
      <c r="V248" s="80">
        <v>0</v>
      </c>
      <c r="W248" s="80">
        <v>0</v>
      </c>
      <c r="X248" s="80">
        <v>0</v>
      </c>
      <c r="Y248" s="80">
        <v>0</v>
      </c>
      <c r="Z248" s="80">
        <v>0</v>
      </c>
      <c r="AA248" s="80">
        <v>0</v>
      </c>
      <c r="AB248" s="80">
        <v>0</v>
      </c>
      <c r="AC248" s="80">
        <v>0</v>
      </c>
      <c r="AD248" s="80">
        <v>0</v>
      </c>
      <c r="AE248" s="80">
        <v>0</v>
      </c>
      <c r="AF248" s="80">
        <v>0</v>
      </c>
      <c r="AG248" s="80">
        <v>0</v>
      </c>
      <c r="AH248" s="80">
        <v>0</v>
      </c>
      <c r="AI248" s="80">
        <v>0</v>
      </c>
      <c r="AJ248" s="80">
        <v>0</v>
      </c>
      <c r="AK248" s="80"/>
      <c r="AL248" s="80"/>
    </row>
    <row r="249" spans="1:38" ht="16.350000000000001" customHeight="1">
      <c r="A249" s="79" t="s">
        <v>599</v>
      </c>
      <c r="B249" s="80">
        <v>0</v>
      </c>
      <c r="C249" s="80">
        <v>0</v>
      </c>
      <c r="D249" s="80">
        <v>0</v>
      </c>
      <c r="E249" s="80">
        <v>0</v>
      </c>
      <c r="F249" s="80">
        <v>0</v>
      </c>
      <c r="G249" s="80">
        <v>0</v>
      </c>
      <c r="H249" s="80">
        <v>0</v>
      </c>
      <c r="I249" s="80">
        <v>0</v>
      </c>
      <c r="J249" s="80">
        <v>0</v>
      </c>
      <c r="K249" s="80">
        <v>0</v>
      </c>
      <c r="L249" s="80">
        <v>0</v>
      </c>
      <c r="M249" s="80">
        <v>0</v>
      </c>
      <c r="N249" s="80">
        <v>0</v>
      </c>
      <c r="O249" s="80">
        <v>0</v>
      </c>
      <c r="P249" s="80">
        <v>0</v>
      </c>
      <c r="Q249" s="80">
        <v>0</v>
      </c>
      <c r="R249" s="80">
        <v>0</v>
      </c>
      <c r="S249" s="80">
        <v>0</v>
      </c>
      <c r="T249" s="80">
        <v>0</v>
      </c>
      <c r="U249" s="80">
        <v>0</v>
      </c>
      <c r="V249" s="80">
        <v>0</v>
      </c>
      <c r="W249" s="80">
        <v>0</v>
      </c>
      <c r="X249" s="80">
        <v>0</v>
      </c>
      <c r="Y249" s="80">
        <v>0</v>
      </c>
      <c r="Z249" s="80">
        <v>0</v>
      </c>
      <c r="AA249" s="80">
        <v>0</v>
      </c>
      <c r="AB249" s="80">
        <v>0</v>
      </c>
      <c r="AC249" s="80">
        <v>0</v>
      </c>
      <c r="AD249" s="80">
        <v>0</v>
      </c>
      <c r="AE249" s="80">
        <v>0</v>
      </c>
      <c r="AF249" s="80">
        <v>0</v>
      </c>
      <c r="AG249" s="80">
        <v>0</v>
      </c>
      <c r="AH249" s="80">
        <v>0</v>
      </c>
      <c r="AI249" s="80">
        <v>0</v>
      </c>
      <c r="AJ249" s="80">
        <v>0</v>
      </c>
      <c r="AK249" s="80"/>
      <c r="AL249" s="80"/>
    </row>
    <row r="250" spans="1:38" ht="16.350000000000001" customHeight="1">
      <c r="A250" s="79" t="s">
        <v>600</v>
      </c>
      <c r="B250" s="80">
        <v>0</v>
      </c>
      <c r="C250" s="80">
        <v>0</v>
      </c>
      <c r="D250" s="80">
        <v>0</v>
      </c>
      <c r="E250" s="80">
        <v>0</v>
      </c>
      <c r="F250" s="80">
        <v>0</v>
      </c>
      <c r="G250" s="80">
        <v>0</v>
      </c>
      <c r="H250" s="80">
        <v>0</v>
      </c>
      <c r="I250" s="80">
        <v>0</v>
      </c>
      <c r="J250" s="80">
        <v>0</v>
      </c>
      <c r="K250" s="80">
        <v>0</v>
      </c>
      <c r="L250" s="80">
        <v>0</v>
      </c>
      <c r="M250" s="80">
        <v>0</v>
      </c>
      <c r="N250" s="80">
        <v>0</v>
      </c>
      <c r="O250" s="80">
        <v>0</v>
      </c>
      <c r="P250" s="80">
        <v>0</v>
      </c>
      <c r="Q250" s="80">
        <v>0</v>
      </c>
      <c r="R250" s="80">
        <v>0</v>
      </c>
      <c r="S250" s="80">
        <v>0</v>
      </c>
      <c r="T250" s="80">
        <v>0</v>
      </c>
      <c r="U250" s="80">
        <v>0</v>
      </c>
      <c r="V250" s="80">
        <v>0</v>
      </c>
      <c r="W250" s="80">
        <v>0</v>
      </c>
      <c r="X250" s="80">
        <v>0</v>
      </c>
      <c r="Y250" s="80">
        <v>0</v>
      </c>
      <c r="Z250" s="80">
        <v>0</v>
      </c>
      <c r="AA250" s="80">
        <v>0</v>
      </c>
      <c r="AB250" s="80">
        <v>0</v>
      </c>
      <c r="AC250" s="80">
        <v>0</v>
      </c>
      <c r="AD250" s="80">
        <v>0</v>
      </c>
      <c r="AE250" s="80">
        <v>0</v>
      </c>
      <c r="AF250" s="80">
        <v>0</v>
      </c>
      <c r="AG250" s="80">
        <v>0</v>
      </c>
      <c r="AH250" s="80">
        <v>0</v>
      </c>
      <c r="AI250" s="80">
        <v>0</v>
      </c>
      <c r="AJ250" s="80">
        <v>0</v>
      </c>
      <c r="AK250" s="80"/>
      <c r="AL250" s="80"/>
    </row>
    <row r="251" spans="1:38" ht="16.350000000000001" customHeight="1">
      <c r="A251" s="79" t="s">
        <v>601</v>
      </c>
      <c r="B251" s="80">
        <v>0</v>
      </c>
      <c r="C251" s="80">
        <v>0</v>
      </c>
      <c r="D251" s="80">
        <v>0</v>
      </c>
      <c r="E251" s="80">
        <v>0</v>
      </c>
      <c r="F251" s="80">
        <v>0</v>
      </c>
      <c r="G251" s="80">
        <v>0</v>
      </c>
      <c r="H251" s="80">
        <v>0</v>
      </c>
      <c r="I251" s="80">
        <v>0</v>
      </c>
      <c r="J251" s="80">
        <v>0</v>
      </c>
      <c r="K251" s="80">
        <v>0</v>
      </c>
      <c r="L251" s="80">
        <v>0</v>
      </c>
      <c r="M251" s="80">
        <v>0</v>
      </c>
      <c r="N251" s="80">
        <v>0</v>
      </c>
      <c r="O251" s="80">
        <v>0</v>
      </c>
      <c r="P251" s="80">
        <v>0</v>
      </c>
      <c r="Q251" s="80">
        <v>0</v>
      </c>
      <c r="R251" s="80">
        <v>0</v>
      </c>
      <c r="S251" s="80">
        <v>0</v>
      </c>
      <c r="T251" s="80">
        <v>0</v>
      </c>
      <c r="U251" s="80">
        <v>0</v>
      </c>
      <c r="V251" s="80">
        <v>0</v>
      </c>
      <c r="W251" s="80">
        <v>0</v>
      </c>
      <c r="X251" s="80">
        <v>0</v>
      </c>
      <c r="Y251" s="80">
        <v>0</v>
      </c>
      <c r="Z251" s="80">
        <v>0</v>
      </c>
      <c r="AA251" s="80">
        <v>0</v>
      </c>
      <c r="AB251" s="80">
        <v>0</v>
      </c>
      <c r="AC251" s="80">
        <v>0</v>
      </c>
      <c r="AD251" s="80">
        <v>0</v>
      </c>
      <c r="AE251" s="80">
        <v>0</v>
      </c>
      <c r="AF251" s="80">
        <v>0</v>
      </c>
      <c r="AG251" s="80">
        <v>0</v>
      </c>
      <c r="AH251" s="80">
        <v>0</v>
      </c>
      <c r="AI251" s="80">
        <v>0</v>
      </c>
      <c r="AJ251" s="80">
        <v>0</v>
      </c>
      <c r="AK251" s="80"/>
      <c r="AL251" s="80"/>
    </row>
    <row r="252" spans="1:38" ht="16.350000000000001" customHeight="1">
      <c r="A252" s="79" t="s">
        <v>602</v>
      </c>
      <c r="B252" s="80">
        <v>0</v>
      </c>
      <c r="C252" s="80">
        <v>0</v>
      </c>
      <c r="D252" s="80">
        <v>0</v>
      </c>
      <c r="E252" s="80">
        <v>0</v>
      </c>
      <c r="F252" s="80">
        <v>0</v>
      </c>
      <c r="G252" s="80">
        <v>0</v>
      </c>
      <c r="H252" s="80">
        <v>0</v>
      </c>
      <c r="I252" s="80">
        <v>0</v>
      </c>
      <c r="J252" s="80">
        <v>0</v>
      </c>
      <c r="K252" s="80">
        <v>0</v>
      </c>
      <c r="L252" s="80">
        <v>0</v>
      </c>
      <c r="M252" s="80">
        <v>0</v>
      </c>
      <c r="N252" s="80">
        <v>0</v>
      </c>
      <c r="O252" s="80">
        <v>0</v>
      </c>
      <c r="P252" s="80">
        <v>0</v>
      </c>
      <c r="Q252" s="80">
        <v>0</v>
      </c>
      <c r="R252" s="80">
        <v>0</v>
      </c>
      <c r="S252" s="80">
        <v>0</v>
      </c>
      <c r="T252" s="80">
        <v>0</v>
      </c>
      <c r="U252" s="80">
        <v>0</v>
      </c>
      <c r="V252" s="80">
        <v>0</v>
      </c>
      <c r="W252" s="80">
        <v>0</v>
      </c>
      <c r="X252" s="80">
        <v>0</v>
      </c>
      <c r="Y252" s="80">
        <v>0</v>
      </c>
      <c r="Z252" s="80">
        <v>0</v>
      </c>
      <c r="AA252" s="80">
        <v>0</v>
      </c>
      <c r="AB252" s="80">
        <v>0</v>
      </c>
      <c r="AC252" s="80">
        <v>0</v>
      </c>
      <c r="AD252" s="80">
        <v>0</v>
      </c>
      <c r="AE252" s="80">
        <v>0</v>
      </c>
      <c r="AF252" s="80">
        <v>0</v>
      </c>
      <c r="AG252" s="80">
        <v>0</v>
      </c>
      <c r="AH252" s="80">
        <v>0</v>
      </c>
      <c r="AI252" s="80">
        <v>0</v>
      </c>
      <c r="AJ252" s="80">
        <v>0</v>
      </c>
      <c r="AK252" s="80"/>
      <c r="AL252" s="80"/>
    </row>
    <row r="253" spans="1:38" ht="16.350000000000001" customHeight="1">
      <c r="A253" s="79" t="s">
        <v>603</v>
      </c>
      <c r="B253" s="80">
        <v>0</v>
      </c>
      <c r="C253" s="80">
        <v>0</v>
      </c>
      <c r="D253" s="80">
        <v>0</v>
      </c>
      <c r="E253" s="80">
        <v>0</v>
      </c>
      <c r="F253" s="80">
        <v>0</v>
      </c>
      <c r="G253" s="80">
        <v>0</v>
      </c>
      <c r="H253" s="80">
        <v>0</v>
      </c>
      <c r="I253" s="80">
        <v>0</v>
      </c>
      <c r="J253" s="80">
        <v>0</v>
      </c>
      <c r="K253" s="80">
        <v>0</v>
      </c>
      <c r="L253" s="80">
        <v>0</v>
      </c>
      <c r="M253" s="80">
        <v>0</v>
      </c>
      <c r="N253" s="80">
        <v>0</v>
      </c>
      <c r="O253" s="80">
        <v>0</v>
      </c>
      <c r="P253" s="80">
        <v>0</v>
      </c>
      <c r="Q253" s="80">
        <v>0</v>
      </c>
      <c r="R253" s="80">
        <v>0</v>
      </c>
      <c r="S253" s="80">
        <v>0</v>
      </c>
      <c r="T253" s="80">
        <v>0</v>
      </c>
      <c r="U253" s="80">
        <v>0</v>
      </c>
      <c r="V253" s="80">
        <v>0</v>
      </c>
      <c r="W253" s="80">
        <v>0</v>
      </c>
      <c r="X253" s="80">
        <v>0</v>
      </c>
      <c r="Y253" s="80">
        <v>0</v>
      </c>
      <c r="Z253" s="80">
        <v>0</v>
      </c>
      <c r="AA253" s="80">
        <v>0</v>
      </c>
      <c r="AB253" s="80">
        <v>0</v>
      </c>
      <c r="AC253" s="80">
        <v>0</v>
      </c>
      <c r="AD253" s="80">
        <v>0</v>
      </c>
      <c r="AE253" s="80">
        <v>0</v>
      </c>
      <c r="AF253" s="80">
        <v>0</v>
      </c>
      <c r="AG253" s="80">
        <v>0</v>
      </c>
      <c r="AH253" s="80">
        <v>0</v>
      </c>
      <c r="AI253" s="80">
        <v>0</v>
      </c>
      <c r="AJ253" s="80">
        <v>0</v>
      </c>
      <c r="AK253" s="80"/>
      <c r="AL253" s="80"/>
    </row>
    <row r="254" spans="1:38" ht="16.350000000000001" customHeight="1">
      <c r="A254" s="79" t="s">
        <v>604</v>
      </c>
      <c r="B254" s="80">
        <v>0</v>
      </c>
      <c r="C254" s="80">
        <v>0</v>
      </c>
      <c r="D254" s="80">
        <v>0</v>
      </c>
      <c r="E254" s="80">
        <v>0</v>
      </c>
      <c r="F254" s="80">
        <v>0</v>
      </c>
      <c r="G254" s="80">
        <v>0</v>
      </c>
      <c r="H254" s="80">
        <v>0</v>
      </c>
      <c r="I254" s="80">
        <v>0</v>
      </c>
      <c r="J254" s="80">
        <v>0</v>
      </c>
      <c r="K254" s="80">
        <v>0</v>
      </c>
      <c r="L254" s="80">
        <v>0</v>
      </c>
      <c r="M254" s="80">
        <v>0</v>
      </c>
      <c r="N254" s="80">
        <v>0</v>
      </c>
      <c r="O254" s="80">
        <v>0</v>
      </c>
      <c r="P254" s="80">
        <v>0</v>
      </c>
      <c r="Q254" s="80">
        <v>0</v>
      </c>
      <c r="R254" s="80">
        <v>0</v>
      </c>
      <c r="S254" s="80">
        <v>0</v>
      </c>
      <c r="T254" s="80">
        <v>0</v>
      </c>
      <c r="U254" s="80">
        <v>0</v>
      </c>
      <c r="V254" s="80">
        <v>0</v>
      </c>
      <c r="W254" s="80">
        <v>0</v>
      </c>
      <c r="X254" s="80">
        <v>0</v>
      </c>
      <c r="Y254" s="80">
        <v>0</v>
      </c>
      <c r="Z254" s="80">
        <v>0</v>
      </c>
      <c r="AA254" s="80">
        <v>0</v>
      </c>
      <c r="AB254" s="80">
        <v>0</v>
      </c>
      <c r="AC254" s="80">
        <v>0</v>
      </c>
      <c r="AD254" s="80">
        <v>0</v>
      </c>
      <c r="AE254" s="80">
        <v>0</v>
      </c>
      <c r="AF254" s="80">
        <v>0</v>
      </c>
      <c r="AG254" s="80">
        <v>0</v>
      </c>
      <c r="AH254" s="80">
        <v>0</v>
      </c>
      <c r="AI254" s="80">
        <v>0</v>
      </c>
      <c r="AJ254" s="80">
        <v>0</v>
      </c>
      <c r="AK254" s="80"/>
      <c r="AL254" s="80"/>
    </row>
    <row r="255" spans="1:38" ht="16.350000000000001" customHeight="1">
      <c r="A255" s="79" t="s">
        <v>605</v>
      </c>
      <c r="B255" s="80">
        <v>0</v>
      </c>
      <c r="C255" s="80">
        <v>0</v>
      </c>
      <c r="D255" s="80">
        <v>0</v>
      </c>
      <c r="E255" s="80">
        <v>0</v>
      </c>
      <c r="F255" s="80">
        <v>0</v>
      </c>
      <c r="G255" s="80">
        <v>0</v>
      </c>
      <c r="H255" s="80">
        <v>0</v>
      </c>
      <c r="I255" s="80">
        <v>0</v>
      </c>
      <c r="J255" s="80">
        <v>0</v>
      </c>
      <c r="K255" s="80">
        <v>0</v>
      </c>
      <c r="L255" s="80">
        <v>0</v>
      </c>
      <c r="M255" s="80">
        <v>0</v>
      </c>
      <c r="N255" s="80">
        <v>0</v>
      </c>
      <c r="O255" s="80">
        <v>0</v>
      </c>
      <c r="P255" s="80">
        <v>0</v>
      </c>
      <c r="Q255" s="80">
        <v>0</v>
      </c>
      <c r="R255" s="80">
        <v>0</v>
      </c>
      <c r="S255" s="80">
        <v>0</v>
      </c>
      <c r="T255" s="80">
        <v>0</v>
      </c>
      <c r="U255" s="80">
        <v>0</v>
      </c>
      <c r="V255" s="80">
        <v>0</v>
      </c>
      <c r="W255" s="80">
        <v>0</v>
      </c>
      <c r="X255" s="80">
        <v>0</v>
      </c>
      <c r="Y255" s="80">
        <v>0</v>
      </c>
      <c r="Z255" s="80">
        <v>0</v>
      </c>
      <c r="AA255" s="80">
        <v>0</v>
      </c>
      <c r="AB255" s="80">
        <v>0</v>
      </c>
      <c r="AC255" s="80">
        <v>0</v>
      </c>
      <c r="AD255" s="80">
        <v>0</v>
      </c>
      <c r="AE255" s="80">
        <v>0</v>
      </c>
      <c r="AF255" s="80">
        <v>0</v>
      </c>
      <c r="AG255" s="80">
        <v>0</v>
      </c>
      <c r="AH255" s="80">
        <v>0</v>
      </c>
      <c r="AI255" s="80">
        <v>0</v>
      </c>
      <c r="AJ255" s="80">
        <v>0</v>
      </c>
      <c r="AK255" s="80"/>
      <c r="AL255" s="80"/>
    </row>
    <row r="256" spans="1:38" ht="16.350000000000001" customHeight="1">
      <c r="A256" s="79" t="s">
        <v>606</v>
      </c>
      <c r="B256" s="80">
        <v>0</v>
      </c>
      <c r="C256" s="80">
        <v>0</v>
      </c>
      <c r="D256" s="80">
        <v>0</v>
      </c>
      <c r="E256" s="80">
        <v>0</v>
      </c>
      <c r="F256" s="80">
        <v>0</v>
      </c>
      <c r="G256" s="80">
        <v>0</v>
      </c>
      <c r="H256" s="80">
        <v>0</v>
      </c>
      <c r="I256" s="80">
        <v>0</v>
      </c>
      <c r="J256" s="80">
        <v>0</v>
      </c>
      <c r="K256" s="80">
        <v>0</v>
      </c>
      <c r="L256" s="80">
        <v>0</v>
      </c>
      <c r="M256" s="80">
        <v>0</v>
      </c>
      <c r="N256" s="80">
        <v>0</v>
      </c>
      <c r="O256" s="80">
        <v>0</v>
      </c>
      <c r="P256" s="80">
        <v>0</v>
      </c>
      <c r="Q256" s="80">
        <v>0</v>
      </c>
      <c r="R256" s="80">
        <v>0</v>
      </c>
      <c r="S256" s="80">
        <v>0</v>
      </c>
      <c r="T256" s="80">
        <v>0</v>
      </c>
      <c r="U256" s="80">
        <v>0</v>
      </c>
      <c r="V256" s="80">
        <v>0</v>
      </c>
      <c r="W256" s="80">
        <v>0</v>
      </c>
      <c r="X256" s="80">
        <v>0</v>
      </c>
      <c r="Y256" s="80">
        <v>0</v>
      </c>
      <c r="Z256" s="80">
        <v>0</v>
      </c>
      <c r="AA256" s="80">
        <v>0</v>
      </c>
      <c r="AB256" s="80">
        <v>0</v>
      </c>
      <c r="AC256" s="80">
        <v>0</v>
      </c>
      <c r="AD256" s="80">
        <v>0</v>
      </c>
      <c r="AE256" s="80">
        <v>0</v>
      </c>
      <c r="AF256" s="80">
        <v>0</v>
      </c>
      <c r="AG256" s="80">
        <v>0</v>
      </c>
      <c r="AH256" s="80">
        <v>0</v>
      </c>
      <c r="AI256" s="80">
        <v>0</v>
      </c>
      <c r="AJ256" s="80">
        <v>0</v>
      </c>
      <c r="AK256" s="80"/>
      <c r="AL256" s="80"/>
    </row>
    <row r="257" spans="1:38" ht="16.350000000000001" customHeight="1">
      <c r="A257" s="79" t="s">
        <v>607</v>
      </c>
      <c r="B257" s="80">
        <v>0</v>
      </c>
      <c r="C257" s="80">
        <v>0</v>
      </c>
      <c r="D257" s="80">
        <v>0</v>
      </c>
      <c r="E257" s="80">
        <v>0</v>
      </c>
      <c r="F257" s="80">
        <v>0</v>
      </c>
      <c r="G257" s="80">
        <v>0</v>
      </c>
      <c r="H257" s="80">
        <v>0</v>
      </c>
      <c r="I257" s="80">
        <v>0</v>
      </c>
      <c r="J257" s="80">
        <v>0</v>
      </c>
      <c r="K257" s="80">
        <v>0</v>
      </c>
      <c r="L257" s="80">
        <v>0</v>
      </c>
      <c r="M257" s="80">
        <v>0</v>
      </c>
      <c r="N257" s="80">
        <v>0</v>
      </c>
      <c r="O257" s="80">
        <v>0</v>
      </c>
      <c r="P257" s="80">
        <v>0</v>
      </c>
      <c r="Q257" s="80">
        <v>0</v>
      </c>
      <c r="R257" s="80">
        <v>0</v>
      </c>
      <c r="S257" s="80">
        <v>0</v>
      </c>
      <c r="T257" s="80">
        <v>0</v>
      </c>
      <c r="U257" s="80">
        <v>0</v>
      </c>
      <c r="V257" s="80">
        <v>0</v>
      </c>
      <c r="W257" s="80">
        <v>0</v>
      </c>
      <c r="X257" s="80">
        <v>0</v>
      </c>
      <c r="Y257" s="80">
        <v>0</v>
      </c>
      <c r="Z257" s="80">
        <v>0</v>
      </c>
      <c r="AA257" s="80">
        <v>0</v>
      </c>
      <c r="AB257" s="80">
        <v>0</v>
      </c>
      <c r="AC257" s="80">
        <v>0</v>
      </c>
      <c r="AD257" s="80">
        <v>0</v>
      </c>
      <c r="AE257" s="80">
        <v>0</v>
      </c>
      <c r="AF257" s="80">
        <v>0</v>
      </c>
      <c r="AG257" s="80">
        <v>0</v>
      </c>
      <c r="AH257" s="80">
        <v>0</v>
      </c>
      <c r="AI257" s="80">
        <v>0</v>
      </c>
      <c r="AJ257" s="80">
        <v>0</v>
      </c>
      <c r="AK257" s="80"/>
      <c r="AL257" s="80"/>
    </row>
    <row r="258" spans="1:38" ht="16.350000000000001" customHeight="1">
      <c r="A258" s="79" t="s">
        <v>608</v>
      </c>
      <c r="B258" s="80">
        <v>0</v>
      </c>
      <c r="C258" s="80">
        <v>0</v>
      </c>
      <c r="D258" s="80">
        <v>0</v>
      </c>
      <c r="E258" s="80">
        <v>0</v>
      </c>
      <c r="F258" s="80">
        <v>0</v>
      </c>
      <c r="G258" s="80">
        <v>0</v>
      </c>
      <c r="H258" s="80">
        <v>0</v>
      </c>
      <c r="I258" s="80">
        <v>0</v>
      </c>
      <c r="J258" s="80">
        <v>0</v>
      </c>
      <c r="K258" s="80">
        <v>0</v>
      </c>
      <c r="L258" s="80">
        <v>0</v>
      </c>
      <c r="M258" s="80">
        <v>0</v>
      </c>
      <c r="N258" s="80">
        <v>0</v>
      </c>
      <c r="O258" s="80">
        <v>0</v>
      </c>
      <c r="P258" s="80">
        <v>0</v>
      </c>
      <c r="Q258" s="80">
        <v>0</v>
      </c>
      <c r="R258" s="80">
        <v>0</v>
      </c>
      <c r="S258" s="80">
        <v>0</v>
      </c>
      <c r="T258" s="80">
        <v>0</v>
      </c>
      <c r="U258" s="80">
        <v>0</v>
      </c>
      <c r="V258" s="80">
        <v>0</v>
      </c>
      <c r="W258" s="80">
        <v>0</v>
      </c>
      <c r="X258" s="80">
        <v>0</v>
      </c>
      <c r="Y258" s="80">
        <v>0</v>
      </c>
      <c r="Z258" s="80">
        <v>0</v>
      </c>
      <c r="AA258" s="80">
        <v>0</v>
      </c>
      <c r="AB258" s="80">
        <v>0</v>
      </c>
      <c r="AC258" s="80">
        <v>0</v>
      </c>
      <c r="AD258" s="80">
        <v>0</v>
      </c>
      <c r="AE258" s="80">
        <v>0</v>
      </c>
      <c r="AF258" s="80">
        <v>0</v>
      </c>
      <c r="AG258" s="80">
        <v>0</v>
      </c>
      <c r="AH258" s="80">
        <v>0</v>
      </c>
      <c r="AI258" s="80">
        <v>0</v>
      </c>
      <c r="AJ258" s="80">
        <v>0</v>
      </c>
      <c r="AK258" s="80"/>
      <c r="AL258" s="80"/>
    </row>
    <row r="259" spans="1:38" ht="16.350000000000001" customHeight="1">
      <c r="A259" s="79" t="s">
        <v>609</v>
      </c>
      <c r="B259" s="80">
        <v>0</v>
      </c>
      <c r="C259" s="80">
        <v>0</v>
      </c>
      <c r="D259" s="80">
        <v>0</v>
      </c>
      <c r="E259" s="80">
        <v>0</v>
      </c>
      <c r="F259" s="80">
        <v>0</v>
      </c>
      <c r="G259" s="80">
        <v>0</v>
      </c>
      <c r="H259" s="80">
        <v>0</v>
      </c>
      <c r="I259" s="80">
        <v>0</v>
      </c>
      <c r="J259" s="80">
        <v>0</v>
      </c>
      <c r="K259" s="80">
        <v>0</v>
      </c>
      <c r="L259" s="80">
        <v>0</v>
      </c>
      <c r="M259" s="80">
        <v>0</v>
      </c>
      <c r="N259" s="80">
        <v>0</v>
      </c>
      <c r="O259" s="80">
        <v>0</v>
      </c>
      <c r="P259" s="80">
        <v>0</v>
      </c>
      <c r="Q259" s="80">
        <v>0</v>
      </c>
      <c r="R259" s="80">
        <v>0</v>
      </c>
      <c r="S259" s="80">
        <v>0</v>
      </c>
      <c r="T259" s="80">
        <v>0</v>
      </c>
      <c r="U259" s="80">
        <v>0</v>
      </c>
      <c r="V259" s="80">
        <v>0</v>
      </c>
      <c r="W259" s="80">
        <v>0</v>
      </c>
      <c r="X259" s="80">
        <v>0</v>
      </c>
      <c r="Y259" s="80">
        <v>0</v>
      </c>
      <c r="Z259" s="80">
        <v>0</v>
      </c>
      <c r="AA259" s="80">
        <v>0</v>
      </c>
      <c r="AB259" s="80">
        <v>0</v>
      </c>
      <c r="AC259" s="80">
        <v>0</v>
      </c>
      <c r="AD259" s="80">
        <v>0</v>
      </c>
      <c r="AE259" s="80">
        <v>0</v>
      </c>
      <c r="AF259" s="80">
        <v>0</v>
      </c>
      <c r="AG259" s="80">
        <v>0</v>
      </c>
      <c r="AH259" s="80">
        <v>0</v>
      </c>
      <c r="AI259" s="80">
        <v>0</v>
      </c>
      <c r="AJ259" s="80">
        <v>0</v>
      </c>
      <c r="AK259" s="80"/>
      <c r="AL259" s="80"/>
    </row>
    <row r="260" spans="1:38" ht="16.350000000000001" customHeight="1">
      <c r="A260" s="79" t="s">
        <v>610</v>
      </c>
      <c r="B260" s="80">
        <v>0</v>
      </c>
      <c r="C260" s="80">
        <v>0</v>
      </c>
      <c r="D260" s="80">
        <v>0</v>
      </c>
      <c r="E260" s="80">
        <v>0</v>
      </c>
      <c r="F260" s="80">
        <v>0</v>
      </c>
      <c r="G260" s="80">
        <v>0</v>
      </c>
      <c r="H260" s="80">
        <v>0</v>
      </c>
      <c r="I260" s="80">
        <v>0</v>
      </c>
      <c r="J260" s="80">
        <v>0</v>
      </c>
      <c r="K260" s="80">
        <v>0</v>
      </c>
      <c r="L260" s="80">
        <v>0</v>
      </c>
      <c r="M260" s="80">
        <v>0</v>
      </c>
      <c r="N260" s="80">
        <v>0</v>
      </c>
      <c r="O260" s="80">
        <v>0</v>
      </c>
      <c r="P260" s="80">
        <v>0</v>
      </c>
      <c r="Q260" s="80">
        <v>0</v>
      </c>
      <c r="R260" s="80">
        <v>0</v>
      </c>
      <c r="S260" s="80">
        <v>0</v>
      </c>
      <c r="T260" s="80">
        <v>0</v>
      </c>
      <c r="U260" s="80">
        <v>0</v>
      </c>
      <c r="V260" s="80">
        <v>0</v>
      </c>
      <c r="W260" s="80">
        <v>0</v>
      </c>
      <c r="X260" s="80">
        <v>0</v>
      </c>
      <c r="Y260" s="80">
        <v>0</v>
      </c>
      <c r="Z260" s="80">
        <v>0</v>
      </c>
      <c r="AA260" s="80">
        <v>0</v>
      </c>
      <c r="AB260" s="80">
        <v>0</v>
      </c>
      <c r="AC260" s="80">
        <v>0</v>
      </c>
      <c r="AD260" s="80">
        <v>0</v>
      </c>
      <c r="AE260" s="80">
        <v>0</v>
      </c>
      <c r="AF260" s="80">
        <v>0</v>
      </c>
      <c r="AG260" s="80">
        <v>0</v>
      </c>
      <c r="AH260" s="80">
        <v>0</v>
      </c>
      <c r="AI260" s="80">
        <v>0</v>
      </c>
      <c r="AJ260" s="80">
        <v>0</v>
      </c>
      <c r="AK260" s="80"/>
      <c r="AL260" s="80"/>
    </row>
    <row r="261" spans="1:38" ht="16.350000000000001" customHeight="1">
      <c r="A261" s="79" t="s">
        <v>611</v>
      </c>
      <c r="B261" s="80">
        <v>0</v>
      </c>
      <c r="C261" s="80">
        <v>0</v>
      </c>
      <c r="D261" s="80">
        <v>0</v>
      </c>
      <c r="E261" s="80">
        <v>0</v>
      </c>
      <c r="F261" s="80">
        <v>0</v>
      </c>
      <c r="G261" s="80">
        <v>0</v>
      </c>
      <c r="H261" s="80">
        <v>0</v>
      </c>
      <c r="I261" s="80">
        <v>0</v>
      </c>
      <c r="J261" s="80">
        <v>0</v>
      </c>
      <c r="K261" s="80">
        <v>0</v>
      </c>
      <c r="L261" s="80">
        <v>0</v>
      </c>
      <c r="M261" s="80">
        <v>0</v>
      </c>
      <c r="N261" s="80">
        <v>0</v>
      </c>
      <c r="O261" s="80">
        <v>0</v>
      </c>
      <c r="P261" s="80">
        <v>0</v>
      </c>
      <c r="Q261" s="80">
        <v>0</v>
      </c>
      <c r="R261" s="80">
        <v>0</v>
      </c>
      <c r="S261" s="80">
        <v>0</v>
      </c>
      <c r="T261" s="80">
        <v>0</v>
      </c>
      <c r="U261" s="80">
        <v>0</v>
      </c>
      <c r="V261" s="80">
        <v>0</v>
      </c>
      <c r="W261" s="80">
        <v>0</v>
      </c>
      <c r="X261" s="80">
        <v>0</v>
      </c>
      <c r="Y261" s="80">
        <v>0</v>
      </c>
      <c r="Z261" s="80">
        <v>0</v>
      </c>
      <c r="AA261" s="80">
        <v>0</v>
      </c>
      <c r="AB261" s="80">
        <v>0</v>
      </c>
      <c r="AC261" s="80">
        <v>0</v>
      </c>
      <c r="AD261" s="80">
        <v>0</v>
      </c>
      <c r="AE261" s="80">
        <v>0</v>
      </c>
      <c r="AF261" s="80">
        <v>0</v>
      </c>
      <c r="AG261" s="80">
        <v>0</v>
      </c>
      <c r="AH261" s="80">
        <v>0</v>
      </c>
      <c r="AI261" s="80">
        <v>0</v>
      </c>
      <c r="AJ261" s="80">
        <v>0</v>
      </c>
      <c r="AK261" s="80"/>
      <c r="AL261" s="80"/>
    </row>
    <row r="262" spans="1:38" ht="16.350000000000001" customHeight="1">
      <c r="A262" s="79" t="s">
        <v>612</v>
      </c>
      <c r="B262" s="80">
        <v>0</v>
      </c>
      <c r="C262" s="80">
        <v>0</v>
      </c>
      <c r="D262" s="80">
        <v>0</v>
      </c>
      <c r="E262" s="80">
        <v>0</v>
      </c>
      <c r="F262" s="80">
        <v>0</v>
      </c>
      <c r="G262" s="80">
        <v>0</v>
      </c>
      <c r="H262" s="80">
        <v>0</v>
      </c>
      <c r="I262" s="80">
        <v>0</v>
      </c>
      <c r="J262" s="80">
        <v>0</v>
      </c>
      <c r="K262" s="80">
        <v>0</v>
      </c>
      <c r="L262" s="80">
        <v>0</v>
      </c>
      <c r="M262" s="80">
        <v>0</v>
      </c>
      <c r="N262" s="80">
        <v>0</v>
      </c>
      <c r="O262" s="80">
        <v>0</v>
      </c>
      <c r="P262" s="80">
        <v>0</v>
      </c>
      <c r="Q262" s="80">
        <v>0</v>
      </c>
      <c r="R262" s="80">
        <v>0</v>
      </c>
      <c r="S262" s="80">
        <v>0</v>
      </c>
      <c r="T262" s="80">
        <v>0</v>
      </c>
      <c r="U262" s="80">
        <v>0</v>
      </c>
      <c r="V262" s="80">
        <v>0</v>
      </c>
      <c r="W262" s="80">
        <v>0</v>
      </c>
      <c r="X262" s="80">
        <v>0</v>
      </c>
      <c r="Y262" s="80">
        <v>0</v>
      </c>
      <c r="Z262" s="80">
        <v>0</v>
      </c>
      <c r="AA262" s="80">
        <v>0</v>
      </c>
      <c r="AB262" s="80">
        <v>0</v>
      </c>
      <c r="AC262" s="80">
        <v>0</v>
      </c>
      <c r="AD262" s="80">
        <v>0</v>
      </c>
      <c r="AE262" s="80">
        <v>0</v>
      </c>
      <c r="AF262" s="80">
        <v>0</v>
      </c>
      <c r="AG262" s="80">
        <v>0</v>
      </c>
      <c r="AH262" s="80">
        <v>0</v>
      </c>
      <c r="AI262" s="80">
        <v>0</v>
      </c>
      <c r="AJ262" s="80">
        <v>0</v>
      </c>
      <c r="AK262" s="80"/>
      <c r="AL262" s="80"/>
    </row>
    <row r="263" spans="1:38" ht="16.350000000000001" customHeight="1">
      <c r="A263" s="79" t="s">
        <v>613</v>
      </c>
      <c r="B263" s="80">
        <v>0</v>
      </c>
      <c r="C263" s="80">
        <v>0</v>
      </c>
      <c r="D263" s="80">
        <v>0</v>
      </c>
      <c r="E263" s="80">
        <v>0</v>
      </c>
      <c r="F263" s="80">
        <v>0</v>
      </c>
      <c r="G263" s="80">
        <v>0</v>
      </c>
      <c r="H263" s="80">
        <v>0</v>
      </c>
      <c r="I263" s="80">
        <v>0</v>
      </c>
      <c r="J263" s="80">
        <v>0</v>
      </c>
      <c r="K263" s="80">
        <v>0</v>
      </c>
      <c r="L263" s="80">
        <v>0</v>
      </c>
      <c r="M263" s="80">
        <v>0</v>
      </c>
      <c r="N263" s="80">
        <v>0</v>
      </c>
      <c r="O263" s="80">
        <v>0</v>
      </c>
      <c r="P263" s="80">
        <v>0</v>
      </c>
      <c r="Q263" s="80">
        <v>0</v>
      </c>
      <c r="R263" s="80">
        <v>0</v>
      </c>
      <c r="S263" s="80">
        <v>0</v>
      </c>
      <c r="T263" s="80">
        <v>0</v>
      </c>
      <c r="U263" s="80">
        <v>0</v>
      </c>
      <c r="V263" s="80">
        <v>0</v>
      </c>
      <c r="W263" s="80">
        <v>0</v>
      </c>
      <c r="X263" s="80">
        <v>0</v>
      </c>
      <c r="Y263" s="80">
        <v>0</v>
      </c>
      <c r="Z263" s="80">
        <v>0</v>
      </c>
      <c r="AA263" s="80">
        <v>0</v>
      </c>
      <c r="AB263" s="80">
        <v>0</v>
      </c>
      <c r="AC263" s="80">
        <v>0</v>
      </c>
      <c r="AD263" s="80">
        <v>0</v>
      </c>
      <c r="AE263" s="80">
        <v>0</v>
      </c>
      <c r="AF263" s="80">
        <v>0</v>
      </c>
      <c r="AG263" s="80">
        <v>0</v>
      </c>
      <c r="AH263" s="80">
        <v>0</v>
      </c>
      <c r="AI263" s="80">
        <v>0</v>
      </c>
      <c r="AJ263" s="80">
        <v>0</v>
      </c>
      <c r="AK263" s="80"/>
      <c r="AL263" s="80"/>
    </row>
    <row r="264" spans="1:38" ht="16.350000000000001" customHeight="1">
      <c r="A264" s="79" t="s">
        <v>614</v>
      </c>
      <c r="B264" s="80">
        <v>0</v>
      </c>
      <c r="C264" s="80">
        <v>0</v>
      </c>
      <c r="D264" s="80">
        <v>0</v>
      </c>
      <c r="E264" s="80">
        <v>0</v>
      </c>
      <c r="F264" s="80">
        <v>0</v>
      </c>
      <c r="G264" s="80">
        <v>0</v>
      </c>
      <c r="H264" s="80">
        <v>0</v>
      </c>
      <c r="I264" s="80">
        <v>0</v>
      </c>
      <c r="J264" s="80">
        <v>0</v>
      </c>
      <c r="K264" s="80">
        <v>0</v>
      </c>
      <c r="L264" s="80">
        <v>0</v>
      </c>
      <c r="M264" s="80">
        <v>0</v>
      </c>
      <c r="N264" s="80">
        <v>0</v>
      </c>
      <c r="O264" s="80">
        <v>0</v>
      </c>
      <c r="P264" s="80">
        <v>0</v>
      </c>
      <c r="Q264" s="80">
        <v>0</v>
      </c>
      <c r="R264" s="80">
        <v>0</v>
      </c>
      <c r="S264" s="80">
        <v>0</v>
      </c>
      <c r="T264" s="80">
        <v>0</v>
      </c>
      <c r="U264" s="80">
        <v>0</v>
      </c>
      <c r="V264" s="80">
        <v>0</v>
      </c>
      <c r="W264" s="80">
        <v>0</v>
      </c>
      <c r="X264" s="80">
        <v>0</v>
      </c>
      <c r="Y264" s="80">
        <v>0</v>
      </c>
      <c r="Z264" s="80">
        <v>0</v>
      </c>
      <c r="AA264" s="80">
        <v>0</v>
      </c>
      <c r="AB264" s="80">
        <v>0</v>
      </c>
      <c r="AC264" s="80">
        <v>0</v>
      </c>
      <c r="AD264" s="80">
        <v>0</v>
      </c>
      <c r="AE264" s="80">
        <v>0</v>
      </c>
      <c r="AF264" s="80">
        <v>0</v>
      </c>
      <c r="AG264" s="80">
        <v>0</v>
      </c>
      <c r="AH264" s="80">
        <v>0</v>
      </c>
      <c r="AI264" s="80">
        <v>0</v>
      </c>
      <c r="AJ264" s="80">
        <v>0</v>
      </c>
      <c r="AK264" s="80"/>
      <c r="AL264" s="80"/>
    </row>
    <row r="265" spans="1:38" ht="16.350000000000001" customHeight="1">
      <c r="A265" s="79" t="s">
        <v>615</v>
      </c>
      <c r="B265" s="80">
        <v>0</v>
      </c>
      <c r="C265" s="80">
        <v>0</v>
      </c>
      <c r="D265" s="80">
        <v>0</v>
      </c>
      <c r="E265" s="80">
        <v>0</v>
      </c>
      <c r="F265" s="80">
        <v>0</v>
      </c>
      <c r="G265" s="80">
        <v>0</v>
      </c>
      <c r="H265" s="80">
        <v>0</v>
      </c>
      <c r="I265" s="80">
        <v>0</v>
      </c>
      <c r="J265" s="80">
        <v>0</v>
      </c>
      <c r="K265" s="80">
        <v>0</v>
      </c>
      <c r="L265" s="80">
        <v>0</v>
      </c>
      <c r="M265" s="80">
        <v>0</v>
      </c>
      <c r="N265" s="80">
        <v>0</v>
      </c>
      <c r="O265" s="80">
        <v>0</v>
      </c>
      <c r="P265" s="80">
        <v>0</v>
      </c>
      <c r="Q265" s="80">
        <v>0</v>
      </c>
      <c r="R265" s="80">
        <v>0</v>
      </c>
      <c r="S265" s="80">
        <v>0</v>
      </c>
      <c r="T265" s="80">
        <v>0</v>
      </c>
      <c r="U265" s="80">
        <v>0</v>
      </c>
      <c r="V265" s="80">
        <v>0</v>
      </c>
      <c r="W265" s="80">
        <v>0</v>
      </c>
      <c r="X265" s="80">
        <v>0</v>
      </c>
      <c r="Y265" s="80">
        <v>0</v>
      </c>
      <c r="Z265" s="80">
        <v>0</v>
      </c>
      <c r="AA265" s="80">
        <v>0</v>
      </c>
      <c r="AB265" s="80">
        <v>0</v>
      </c>
      <c r="AC265" s="80">
        <v>0</v>
      </c>
      <c r="AD265" s="80">
        <v>0</v>
      </c>
      <c r="AE265" s="80">
        <v>0</v>
      </c>
      <c r="AF265" s="80">
        <v>0</v>
      </c>
      <c r="AG265" s="80">
        <v>0</v>
      </c>
      <c r="AH265" s="80">
        <v>0</v>
      </c>
      <c r="AI265" s="80">
        <v>0</v>
      </c>
      <c r="AJ265" s="80">
        <v>0</v>
      </c>
      <c r="AK265" s="80"/>
      <c r="AL265" s="80"/>
    </row>
    <row r="266" spans="1:38" ht="16.350000000000001" customHeight="1">
      <c r="A266" s="79" t="s">
        <v>616</v>
      </c>
      <c r="B266" s="80">
        <v>0</v>
      </c>
      <c r="C266" s="80">
        <v>0</v>
      </c>
      <c r="D266" s="80">
        <v>0</v>
      </c>
      <c r="E266" s="80">
        <v>0</v>
      </c>
      <c r="F266" s="80">
        <v>0</v>
      </c>
      <c r="G266" s="80">
        <v>0</v>
      </c>
      <c r="H266" s="80">
        <v>0</v>
      </c>
      <c r="I266" s="80">
        <v>0</v>
      </c>
      <c r="J266" s="80">
        <v>0</v>
      </c>
      <c r="K266" s="80">
        <v>0</v>
      </c>
      <c r="L266" s="80">
        <v>0</v>
      </c>
      <c r="M266" s="80">
        <v>0</v>
      </c>
      <c r="N266" s="80">
        <v>0</v>
      </c>
      <c r="O266" s="80">
        <v>0</v>
      </c>
      <c r="P266" s="80">
        <v>0</v>
      </c>
      <c r="Q266" s="80">
        <v>0</v>
      </c>
      <c r="R266" s="80">
        <v>0</v>
      </c>
      <c r="S266" s="80">
        <v>0</v>
      </c>
      <c r="T266" s="80">
        <v>0</v>
      </c>
      <c r="U266" s="80">
        <v>0</v>
      </c>
      <c r="V266" s="80">
        <v>0</v>
      </c>
      <c r="W266" s="80">
        <v>0</v>
      </c>
      <c r="X266" s="80">
        <v>0</v>
      </c>
      <c r="Y266" s="80">
        <v>0</v>
      </c>
      <c r="Z266" s="80">
        <v>0</v>
      </c>
      <c r="AA266" s="80">
        <v>0</v>
      </c>
      <c r="AB266" s="80">
        <v>0</v>
      </c>
      <c r="AC266" s="80">
        <v>0</v>
      </c>
      <c r="AD266" s="80">
        <v>0</v>
      </c>
      <c r="AE266" s="80">
        <v>0</v>
      </c>
      <c r="AF266" s="80">
        <v>0</v>
      </c>
      <c r="AG266" s="80">
        <v>0</v>
      </c>
      <c r="AH266" s="80">
        <v>0</v>
      </c>
      <c r="AI266" s="80">
        <v>0</v>
      </c>
      <c r="AJ266" s="80">
        <v>0</v>
      </c>
      <c r="AK266" s="80"/>
      <c r="AL266" s="80"/>
    </row>
    <row r="267" spans="1:38" ht="16.350000000000001" customHeight="1">
      <c r="A267" s="79" t="s">
        <v>617</v>
      </c>
      <c r="B267" s="80">
        <v>0</v>
      </c>
      <c r="C267" s="80">
        <v>0</v>
      </c>
      <c r="D267" s="80">
        <v>0</v>
      </c>
      <c r="E267" s="80">
        <v>0</v>
      </c>
      <c r="F267" s="80">
        <v>0</v>
      </c>
      <c r="G267" s="80">
        <v>0</v>
      </c>
      <c r="H267" s="80">
        <v>0</v>
      </c>
      <c r="I267" s="80">
        <v>0</v>
      </c>
      <c r="J267" s="80">
        <v>0</v>
      </c>
      <c r="K267" s="80">
        <v>0</v>
      </c>
      <c r="L267" s="80">
        <v>0</v>
      </c>
      <c r="M267" s="80">
        <v>0</v>
      </c>
      <c r="N267" s="80">
        <v>0</v>
      </c>
      <c r="O267" s="80">
        <v>0</v>
      </c>
      <c r="P267" s="80">
        <v>0</v>
      </c>
      <c r="Q267" s="80">
        <v>0</v>
      </c>
      <c r="R267" s="80">
        <v>0</v>
      </c>
      <c r="S267" s="80">
        <v>0</v>
      </c>
      <c r="T267" s="80">
        <v>0</v>
      </c>
      <c r="U267" s="80">
        <v>0</v>
      </c>
      <c r="V267" s="80">
        <v>0</v>
      </c>
      <c r="W267" s="80">
        <v>0</v>
      </c>
      <c r="X267" s="80">
        <v>0</v>
      </c>
      <c r="Y267" s="80">
        <v>0</v>
      </c>
      <c r="Z267" s="80">
        <v>0</v>
      </c>
      <c r="AA267" s="80">
        <v>0</v>
      </c>
      <c r="AB267" s="80">
        <v>0</v>
      </c>
      <c r="AC267" s="80">
        <v>0</v>
      </c>
      <c r="AD267" s="80">
        <v>0</v>
      </c>
      <c r="AE267" s="80">
        <v>0</v>
      </c>
      <c r="AF267" s="80">
        <v>0</v>
      </c>
      <c r="AG267" s="80">
        <v>0</v>
      </c>
      <c r="AH267" s="80">
        <v>0</v>
      </c>
      <c r="AI267" s="80">
        <v>0</v>
      </c>
      <c r="AJ267" s="80">
        <v>0</v>
      </c>
      <c r="AK267" s="80"/>
      <c r="AL267" s="80"/>
    </row>
    <row r="268" spans="1:38" ht="16.350000000000001" customHeight="1">
      <c r="A268" s="79" t="s">
        <v>618</v>
      </c>
      <c r="B268" s="80">
        <v>0</v>
      </c>
      <c r="C268" s="80">
        <v>0</v>
      </c>
      <c r="D268" s="80">
        <v>0</v>
      </c>
      <c r="E268" s="80">
        <v>0</v>
      </c>
      <c r="F268" s="80">
        <v>0</v>
      </c>
      <c r="G268" s="80">
        <v>0</v>
      </c>
      <c r="H268" s="80">
        <v>0</v>
      </c>
      <c r="I268" s="80">
        <v>0</v>
      </c>
      <c r="J268" s="80">
        <v>0</v>
      </c>
      <c r="K268" s="80">
        <v>0</v>
      </c>
      <c r="L268" s="80">
        <v>0</v>
      </c>
      <c r="M268" s="80">
        <v>0</v>
      </c>
      <c r="N268" s="80">
        <v>0</v>
      </c>
      <c r="O268" s="80">
        <v>0</v>
      </c>
      <c r="P268" s="80">
        <v>0</v>
      </c>
      <c r="Q268" s="80">
        <v>0</v>
      </c>
      <c r="R268" s="80">
        <v>0</v>
      </c>
      <c r="S268" s="80">
        <v>0</v>
      </c>
      <c r="T268" s="80">
        <v>0</v>
      </c>
      <c r="U268" s="80">
        <v>0</v>
      </c>
      <c r="V268" s="80">
        <v>0</v>
      </c>
      <c r="W268" s="80">
        <v>0</v>
      </c>
      <c r="X268" s="80">
        <v>0</v>
      </c>
      <c r="Y268" s="80">
        <v>0</v>
      </c>
      <c r="Z268" s="80">
        <v>0</v>
      </c>
      <c r="AA268" s="80">
        <v>0</v>
      </c>
      <c r="AB268" s="80">
        <v>0</v>
      </c>
      <c r="AC268" s="80">
        <v>0</v>
      </c>
      <c r="AD268" s="80">
        <v>0</v>
      </c>
      <c r="AE268" s="80">
        <v>0</v>
      </c>
      <c r="AF268" s="80">
        <v>0</v>
      </c>
      <c r="AG268" s="80">
        <v>0</v>
      </c>
      <c r="AH268" s="80">
        <v>0</v>
      </c>
      <c r="AI268" s="80">
        <v>0</v>
      </c>
      <c r="AJ268" s="80">
        <v>0</v>
      </c>
      <c r="AK268" s="80"/>
      <c r="AL268" s="80"/>
    </row>
    <row r="269" spans="1:38" ht="16.350000000000001" customHeight="1">
      <c r="A269" s="79" t="s">
        <v>619</v>
      </c>
      <c r="B269" s="80">
        <v>0</v>
      </c>
      <c r="C269" s="80">
        <v>0</v>
      </c>
      <c r="D269" s="80">
        <v>0</v>
      </c>
      <c r="E269" s="80">
        <v>0</v>
      </c>
      <c r="F269" s="80">
        <v>0</v>
      </c>
      <c r="G269" s="80">
        <v>0</v>
      </c>
      <c r="H269" s="80">
        <v>0</v>
      </c>
      <c r="I269" s="80">
        <v>0</v>
      </c>
      <c r="J269" s="80">
        <v>0</v>
      </c>
      <c r="K269" s="80">
        <v>0</v>
      </c>
      <c r="L269" s="80">
        <v>0</v>
      </c>
      <c r="M269" s="80">
        <v>0</v>
      </c>
      <c r="N269" s="80">
        <v>0</v>
      </c>
      <c r="O269" s="80">
        <v>0</v>
      </c>
      <c r="P269" s="80">
        <v>0</v>
      </c>
      <c r="Q269" s="80">
        <v>0</v>
      </c>
      <c r="R269" s="80">
        <v>0</v>
      </c>
      <c r="S269" s="80">
        <v>0</v>
      </c>
      <c r="T269" s="80">
        <v>0</v>
      </c>
      <c r="U269" s="80">
        <v>0</v>
      </c>
      <c r="V269" s="80">
        <v>0</v>
      </c>
      <c r="W269" s="80">
        <v>0</v>
      </c>
      <c r="X269" s="80">
        <v>0</v>
      </c>
      <c r="Y269" s="80">
        <v>0</v>
      </c>
      <c r="Z269" s="80">
        <v>0</v>
      </c>
      <c r="AA269" s="80">
        <v>0</v>
      </c>
      <c r="AB269" s="80">
        <v>0</v>
      </c>
      <c r="AC269" s="80">
        <v>0</v>
      </c>
      <c r="AD269" s="80">
        <v>0</v>
      </c>
      <c r="AE269" s="80">
        <v>0</v>
      </c>
      <c r="AF269" s="80">
        <v>0</v>
      </c>
      <c r="AG269" s="80">
        <v>0</v>
      </c>
      <c r="AH269" s="80">
        <v>0</v>
      </c>
      <c r="AI269" s="80">
        <v>0</v>
      </c>
      <c r="AJ269" s="80">
        <v>0</v>
      </c>
      <c r="AK269" s="80"/>
      <c r="AL269" s="80"/>
    </row>
    <row r="270" spans="1:38" ht="16.350000000000001" customHeight="1">
      <c r="A270" s="79" t="s">
        <v>620</v>
      </c>
      <c r="B270" s="80">
        <v>0</v>
      </c>
      <c r="C270" s="80">
        <v>0</v>
      </c>
      <c r="D270" s="80">
        <v>0</v>
      </c>
      <c r="E270" s="80">
        <v>0</v>
      </c>
      <c r="F270" s="80">
        <v>0</v>
      </c>
      <c r="G270" s="80">
        <v>0</v>
      </c>
      <c r="H270" s="80">
        <v>0</v>
      </c>
      <c r="I270" s="80">
        <v>0</v>
      </c>
      <c r="J270" s="80">
        <v>0</v>
      </c>
      <c r="K270" s="80">
        <v>0</v>
      </c>
      <c r="L270" s="80">
        <v>0</v>
      </c>
      <c r="M270" s="80">
        <v>0</v>
      </c>
      <c r="N270" s="80">
        <v>0</v>
      </c>
      <c r="O270" s="80">
        <v>0</v>
      </c>
      <c r="P270" s="80">
        <v>0</v>
      </c>
      <c r="Q270" s="80">
        <v>0</v>
      </c>
      <c r="R270" s="80">
        <v>0</v>
      </c>
      <c r="S270" s="80">
        <v>0</v>
      </c>
      <c r="T270" s="80">
        <v>0</v>
      </c>
      <c r="U270" s="80">
        <v>0</v>
      </c>
      <c r="V270" s="80">
        <v>0</v>
      </c>
      <c r="W270" s="80">
        <v>0</v>
      </c>
      <c r="X270" s="80">
        <v>0</v>
      </c>
      <c r="Y270" s="80">
        <v>0</v>
      </c>
      <c r="Z270" s="80">
        <v>0</v>
      </c>
      <c r="AA270" s="80">
        <v>0</v>
      </c>
      <c r="AB270" s="80">
        <v>0</v>
      </c>
      <c r="AC270" s="80">
        <v>0</v>
      </c>
      <c r="AD270" s="80">
        <v>0</v>
      </c>
      <c r="AE270" s="80">
        <v>0</v>
      </c>
      <c r="AF270" s="80">
        <v>0</v>
      </c>
      <c r="AG270" s="80">
        <v>0</v>
      </c>
      <c r="AH270" s="80">
        <v>0</v>
      </c>
      <c r="AI270" s="80">
        <v>0</v>
      </c>
      <c r="AJ270" s="80">
        <v>0</v>
      </c>
      <c r="AK270" s="80"/>
      <c r="AL270" s="80"/>
    </row>
    <row r="271" spans="1:38" ht="16.350000000000001" customHeight="1">
      <c r="A271" s="79" t="s">
        <v>621</v>
      </c>
      <c r="B271" s="80">
        <v>0</v>
      </c>
      <c r="C271" s="80">
        <v>0</v>
      </c>
      <c r="D271" s="80">
        <v>0</v>
      </c>
      <c r="E271" s="80">
        <v>0</v>
      </c>
      <c r="F271" s="80">
        <v>0</v>
      </c>
      <c r="G271" s="80">
        <v>0</v>
      </c>
      <c r="H271" s="80">
        <v>0</v>
      </c>
      <c r="I271" s="80">
        <v>0</v>
      </c>
      <c r="J271" s="80">
        <v>0</v>
      </c>
      <c r="K271" s="80">
        <v>0</v>
      </c>
      <c r="L271" s="80">
        <v>0</v>
      </c>
      <c r="M271" s="80">
        <v>0</v>
      </c>
      <c r="N271" s="80">
        <v>0</v>
      </c>
      <c r="O271" s="80">
        <v>0</v>
      </c>
      <c r="P271" s="80">
        <v>0</v>
      </c>
      <c r="Q271" s="80">
        <v>0</v>
      </c>
      <c r="R271" s="80">
        <v>0</v>
      </c>
      <c r="S271" s="80">
        <v>0</v>
      </c>
      <c r="T271" s="80">
        <v>0</v>
      </c>
      <c r="U271" s="80">
        <v>0</v>
      </c>
      <c r="V271" s="80">
        <v>0</v>
      </c>
      <c r="W271" s="80">
        <v>0</v>
      </c>
      <c r="X271" s="80">
        <v>0</v>
      </c>
      <c r="Y271" s="80">
        <v>0</v>
      </c>
      <c r="Z271" s="80">
        <v>0</v>
      </c>
      <c r="AA271" s="80">
        <v>0</v>
      </c>
      <c r="AB271" s="80">
        <v>0</v>
      </c>
      <c r="AC271" s="80">
        <v>0</v>
      </c>
      <c r="AD271" s="80">
        <v>0</v>
      </c>
      <c r="AE271" s="80">
        <v>0</v>
      </c>
      <c r="AF271" s="80">
        <v>0</v>
      </c>
      <c r="AG271" s="80">
        <v>0</v>
      </c>
      <c r="AH271" s="80">
        <v>0</v>
      </c>
      <c r="AI271" s="80">
        <v>0</v>
      </c>
      <c r="AJ271" s="80">
        <v>0</v>
      </c>
      <c r="AK271" s="80"/>
      <c r="AL271" s="80"/>
    </row>
    <row r="272" spans="1:38" ht="16.350000000000001" customHeight="1">
      <c r="A272" s="79" t="s">
        <v>622</v>
      </c>
      <c r="B272" s="80">
        <v>0</v>
      </c>
      <c r="C272" s="80">
        <v>0</v>
      </c>
      <c r="D272" s="80">
        <v>0</v>
      </c>
      <c r="E272" s="80">
        <v>0</v>
      </c>
      <c r="F272" s="80">
        <v>0</v>
      </c>
      <c r="G272" s="80">
        <v>0</v>
      </c>
      <c r="H272" s="80">
        <v>0</v>
      </c>
      <c r="I272" s="80">
        <v>0</v>
      </c>
      <c r="J272" s="80">
        <v>0</v>
      </c>
      <c r="K272" s="80">
        <v>0</v>
      </c>
      <c r="L272" s="80">
        <v>0</v>
      </c>
      <c r="M272" s="80">
        <v>0</v>
      </c>
      <c r="N272" s="80">
        <v>0</v>
      </c>
      <c r="O272" s="80">
        <v>0</v>
      </c>
      <c r="P272" s="80">
        <v>0</v>
      </c>
      <c r="Q272" s="80">
        <v>0</v>
      </c>
      <c r="R272" s="80">
        <v>0</v>
      </c>
      <c r="S272" s="80">
        <v>0</v>
      </c>
      <c r="T272" s="80">
        <v>0</v>
      </c>
      <c r="U272" s="80">
        <v>0</v>
      </c>
      <c r="V272" s="80">
        <v>0</v>
      </c>
      <c r="W272" s="80">
        <v>0</v>
      </c>
      <c r="X272" s="80">
        <v>0</v>
      </c>
      <c r="Y272" s="80">
        <v>0</v>
      </c>
      <c r="Z272" s="80">
        <v>0</v>
      </c>
      <c r="AA272" s="80">
        <v>0</v>
      </c>
      <c r="AB272" s="80">
        <v>0</v>
      </c>
      <c r="AC272" s="80">
        <v>0</v>
      </c>
      <c r="AD272" s="80">
        <v>0</v>
      </c>
      <c r="AE272" s="80">
        <v>0</v>
      </c>
      <c r="AF272" s="80">
        <v>0</v>
      </c>
      <c r="AG272" s="80">
        <v>0</v>
      </c>
      <c r="AH272" s="80">
        <v>0</v>
      </c>
      <c r="AI272" s="80">
        <v>0</v>
      </c>
      <c r="AJ272" s="80">
        <v>0</v>
      </c>
      <c r="AK272" s="80"/>
      <c r="AL272" s="80"/>
    </row>
    <row r="273" spans="1:38" ht="16.350000000000001" customHeight="1">
      <c r="A273" s="79" t="s">
        <v>623</v>
      </c>
      <c r="B273" s="80">
        <v>0</v>
      </c>
      <c r="C273" s="80">
        <v>0</v>
      </c>
      <c r="D273" s="80">
        <v>0</v>
      </c>
      <c r="E273" s="80">
        <v>0</v>
      </c>
      <c r="F273" s="80">
        <v>0</v>
      </c>
      <c r="G273" s="80">
        <v>0</v>
      </c>
      <c r="H273" s="80">
        <v>0</v>
      </c>
      <c r="I273" s="80">
        <v>0</v>
      </c>
      <c r="J273" s="80">
        <v>0</v>
      </c>
      <c r="K273" s="80">
        <v>0</v>
      </c>
      <c r="L273" s="80">
        <v>0</v>
      </c>
      <c r="M273" s="80">
        <v>0</v>
      </c>
      <c r="N273" s="80">
        <v>0</v>
      </c>
      <c r="O273" s="80">
        <v>0</v>
      </c>
      <c r="P273" s="80">
        <v>0</v>
      </c>
      <c r="Q273" s="80">
        <v>0</v>
      </c>
      <c r="R273" s="80">
        <v>0</v>
      </c>
      <c r="S273" s="80">
        <v>0</v>
      </c>
      <c r="T273" s="80">
        <v>0</v>
      </c>
      <c r="U273" s="80">
        <v>0</v>
      </c>
      <c r="V273" s="80">
        <v>0</v>
      </c>
      <c r="W273" s="80">
        <v>0</v>
      </c>
      <c r="X273" s="80">
        <v>0</v>
      </c>
      <c r="Y273" s="80">
        <v>0</v>
      </c>
      <c r="Z273" s="80">
        <v>0</v>
      </c>
      <c r="AA273" s="80">
        <v>0</v>
      </c>
      <c r="AB273" s="80">
        <v>0</v>
      </c>
      <c r="AC273" s="80">
        <v>0</v>
      </c>
      <c r="AD273" s="80">
        <v>0</v>
      </c>
      <c r="AE273" s="80">
        <v>0</v>
      </c>
      <c r="AF273" s="80">
        <v>0</v>
      </c>
      <c r="AG273" s="80">
        <v>0</v>
      </c>
      <c r="AH273" s="80">
        <v>0</v>
      </c>
      <c r="AI273" s="80">
        <v>0</v>
      </c>
      <c r="AJ273" s="80">
        <v>0</v>
      </c>
      <c r="AK273" s="80"/>
      <c r="AL273" s="80"/>
    </row>
    <row r="274" spans="1:38" ht="16.350000000000001" customHeight="1">
      <c r="A274" s="79" t="s">
        <v>624</v>
      </c>
      <c r="B274" s="80">
        <v>0</v>
      </c>
      <c r="C274" s="80">
        <v>0</v>
      </c>
      <c r="D274" s="80">
        <v>0</v>
      </c>
      <c r="E274" s="80">
        <v>0</v>
      </c>
      <c r="F274" s="80">
        <v>0</v>
      </c>
      <c r="G274" s="80">
        <v>0</v>
      </c>
      <c r="H274" s="80">
        <v>0</v>
      </c>
      <c r="I274" s="80">
        <v>0</v>
      </c>
      <c r="J274" s="80">
        <v>0</v>
      </c>
      <c r="K274" s="80">
        <v>0</v>
      </c>
      <c r="L274" s="80">
        <v>0</v>
      </c>
      <c r="M274" s="80">
        <v>0</v>
      </c>
      <c r="N274" s="80">
        <v>0</v>
      </c>
      <c r="O274" s="80">
        <v>0</v>
      </c>
      <c r="P274" s="80">
        <v>0</v>
      </c>
      <c r="Q274" s="80">
        <v>0</v>
      </c>
      <c r="R274" s="80">
        <v>0</v>
      </c>
      <c r="S274" s="80">
        <v>0</v>
      </c>
      <c r="T274" s="80">
        <v>0</v>
      </c>
      <c r="U274" s="80">
        <v>0</v>
      </c>
      <c r="V274" s="80">
        <v>0</v>
      </c>
      <c r="W274" s="80">
        <v>0</v>
      </c>
      <c r="X274" s="80">
        <v>0</v>
      </c>
      <c r="Y274" s="80">
        <v>0</v>
      </c>
      <c r="Z274" s="80">
        <v>0</v>
      </c>
      <c r="AA274" s="80">
        <v>0</v>
      </c>
      <c r="AB274" s="80">
        <v>0</v>
      </c>
      <c r="AC274" s="80">
        <v>0</v>
      </c>
      <c r="AD274" s="80">
        <v>0</v>
      </c>
      <c r="AE274" s="80">
        <v>0</v>
      </c>
      <c r="AF274" s="80">
        <v>0</v>
      </c>
      <c r="AG274" s="80">
        <v>0</v>
      </c>
      <c r="AH274" s="80">
        <v>0</v>
      </c>
      <c r="AI274" s="80">
        <v>0</v>
      </c>
      <c r="AJ274" s="80">
        <v>0</v>
      </c>
      <c r="AK274" s="80"/>
      <c r="AL274" s="80"/>
    </row>
    <row r="275" spans="1:38" ht="16.350000000000001" customHeight="1">
      <c r="A275" s="79" t="s">
        <v>625</v>
      </c>
      <c r="B275" s="80">
        <v>0</v>
      </c>
      <c r="C275" s="80">
        <v>0</v>
      </c>
      <c r="D275" s="80">
        <v>0</v>
      </c>
      <c r="E275" s="80">
        <v>0</v>
      </c>
      <c r="F275" s="80">
        <v>0</v>
      </c>
      <c r="G275" s="80">
        <v>0</v>
      </c>
      <c r="H275" s="80">
        <v>0</v>
      </c>
      <c r="I275" s="80">
        <v>0</v>
      </c>
      <c r="J275" s="80">
        <v>0</v>
      </c>
      <c r="K275" s="80">
        <v>0</v>
      </c>
      <c r="L275" s="80">
        <v>0</v>
      </c>
      <c r="M275" s="80">
        <v>0</v>
      </c>
      <c r="N275" s="80">
        <v>0</v>
      </c>
      <c r="O275" s="80">
        <v>0</v>
      </c>
      <c r="P275" s="80">
        <v>0</v>
      </c>
      <c r="Q275" s="80">
        <v>0</v>
      </c>
      <c r="R275" s="80">
        <v>0</v>
      </c>
      <c r="S275" s="80">
        <v>0</v>
      </c>
      <c r="T275" s="80">
        <v>0</v>
      </c>
      <c r="U275" s="80">
        <v>0</v>
      </c>
      <c r="V275" s="80">
        <v>0</v>
      </c>
      <c r="W275" s="80">
        <v>0</v>
      </c>
      <c r="X275" s="80">
        <v>0</v>
      </c>
      <c r="Y275" s="80">
        <v>0</v>
      </c>
      <c r="Z275" s="80">
        <v>0</v>
      </c>
      <c r="AA275" s="80">
        <v>0</v>
      </c>
      <c r="AB275" s="80">
        <v>0</v>
      </c>
      <c r="AC275" s="80">
        <v>0</v>
      </c>
      <c r="AD275" s="80">
        <v>0</v>
      </c>
      <c r="AE275" s="80">
        <v>0</v>
      </c>
      <c r="AF275" s="80">
        <v>0</v>
      </c>
      <c r="AG275" s="80">
        <v>0</v>
      </c>
      <c r="AH275" s="80">
        <v>0</v>
      </c>
      <c r="AI275" s="80">
        <v>0</v>
      </c>
      <c r="AJ275" s="80">
        <v>0</v>
      </c>
      <c r="AK275" s="80"/>
      <c r="AL275" s="80"/>
    </row>
    <row r="276" spans="1:38" ht="16.350000000000001" customHeight="1">
      <c r="A276" s="79" t="s">
        <v>626</v>
      </c>
      <c r="B276" s="80">
        <v>0</v>
      </c>
      <c r="C276" s="80">
        <v>0</v>
      </c>
      <c r="D276" s="80">
        <v>0</v>
      </c>
      <c r="E276" s="80">
        <v>0</v>
      </c>
      <c r="F276" s="80">
        <v>0</v>
      </c>
      <c r="G276" s="80">
        <v>0</v>
      </c>
      <c r="H276" s="80">
        <v>0</v>
      </c>
      <c r="I276" s="80">
        <v>0</v>
      </c>
      <c r="J276" s="80">
        <v>0</v>
      </c>
      <c r="K276" s="80">
        <v>0</v>
      </c>
      <c r="L276" s="80">
        <v>0</v>
      </c>
      <c r="M276" s="80">
        <v>0</v>
      </c>
      <c r="N276" s="80">
        <v>0</v>
      </c>
      <c r="O276" s="80">
        <v>0</v>
      </c>
      <c r="P276" s="80">
        <v>0</v>
      </c>
      <c r="Q276" s="80">
        <v>0</v>
      </c>
      <c r="R276" s="80">
        <v>0</v>
      </c>
      <c r="S276" s="80">
        <v>0</v>
      </c>
      <c r="T276" s="80">
        <v>0</v>
      </c>
      <c r="U276" s="80">
        <v>0</v>
      </c>
      <c r="V276" s="80">
        <v>0</v>
      </c>
      <c r="W276" s="80">
        <v>0</v>
      </c>
      <c r="X276" s="80">
        <v>0</v>
      </c>
      <c r="Y276" s="80">
        <v>0</v>
      </c>
      <c r="Z276" s="80">
        <v>0</v>
      </c>
      <c r="AA276" s="80">
        <v>0</v>
      </c>
      <c r="AB276" s="80">
        <v>0</v>
      </c>
      <c r="AC276" s="80">
        <v>0</v>
      </c>
      <c r="AD276" s="80">
        <v>0</v>
      </c>
      <c r="AE276" s="80">
        <v>0</v>
      </c>
      <c r="AF276" s="80">
        <v>0</v>
      </c>
      <c r="AG276" s="80">
        <v>0</v>
      </c>
      <c r="AH276" s="80">
        <v>0</v>
      </c>
      <c r="AI276" s="80">
        <v>0</v>
      </c>
      <c r="AJ276" s="80">
        <v>0</v>
      </c>
      <c r="AK276" s="80"/>
      <c r="AL276" s="80"/>
    </row>
    <row r="277" spans="1:38" ht="16.350000000000001" customHeight="1">
      <c r="A277" s="79" t="s">
        <v>627</v>
      </c>
      <c r="B277" s="80">
        <v>0</v>
      </c>
      <c r="C277" s="80">
        <v>0</v>
      </c>
      <c r="D277" s="80">
        <v>0</v>
      </c>
      <c r="E277" s="80">
        <v>0</v>
      </c>
      <c r="F277" s="80">
        <v>0</v>
      </c>
      <c r="G277" s="80">
        <v>0</v>
      </c>
      <c r="H277" s="80">
        <v>0</v>
      </c>
      <c r="I277" s="80">
        <v>0</v>
      </c>
      <c r="J277" s="80">
        <v>0</v>
      </c>
      <c r="K277" s="80">
        <v>0</v>
      </c>
      <c r="L277" s="80">
        <v>0</v>
      </c>
      <c r="M277" s="80">
        <v>0</v>
      </c>
      <c r="N277" s="80">
        <v>0</v>
      </c>
      <c r="O277" s="80">
        <v>0</v>
      </c>
      <c r="P277" s="80">
        <v>0</v>
      </c>
      <c r="Q277" s="80">
        <v>0</v>
      </c>
      <c r="R277" s="80">
        <v>0</v>
      </c>
      <c r="S277" s="80">
        <v>0</v>
      </c>
      <c r="T277" s="80">
        <v>0</v>
      </c>
      <c r="U277" s="80">
        <v>0</v>
      </c>
      <c r="V277" s="80">
        <v>0</v>
      </c>
      <c r="W277" s="80">
        <v>0</v>
      </c>
      <c r="X277" s="80">
        <v>0</v>
      </c>
      <c r="Y277" s="80">
        <v>0</v>
      </c>
      <c r="Z277" s="80">
        <v>0</v>
      </c>
      <c r="AA277" s="80">
        <v>0</v>
      </c>
      <c r="AB277" s="80">
        <v>0</v>
      </c>
      <c r="AC277" s="80">
        <v>0</v>
      </c>
      <c r="AD277" s="80">
        <v>0</v>
      </c>
      <c r="AE277" s="80">
        <v>0</v>
      </c>
      <c r="AF277" s="80">
        <v>0</v>
      </c>
      <c r="AG277" s="80">
        <v>0</v>
      </c>
      <c r="AH277" s="80">
        <v>0</v>
      </c>
      <c r="AI277" s="80">
        <v>0</v>
      </c>
      <c r="AJ277" s="80">
        <v>0</v>
      </c>
      <c r="AK277" s="80"/>
      <c r="AL277" s="80"/>
    </row>
    <row r="278" spans="1:38" ht="16.350000000000001" customHeight="1">
      <c r="A278" s="79" t="s">
        <v>628</v>
      </c>
      <c r="B278" s="80">
        <v>0</v>
      </c>
      <c r="C278" s="80">
        <v>0</v>
      </c>
      <c r="D278" s="80">
        <v>0</v>
      </c>
      <c r="E278" s="80">
        <v>0</v>
      </c>
      <c r="F278" s="80">
        <v>0</v>
      </c>
      <c r="G278" s="80">
        <v>0</v>
      </c>
      <c r="H278" s="80">
        <v>0</v>
      </c>
      <c r="I278" s="80">
        <v>0</v>
      </c>
      <c r="J278" s="80">
        <v>0</v>
      </c>
      <c r="K278" s="80">
        <v>0</v>
      </c>
      <c r="L278" s="80">
        <v>0</v>
      </c>
      <c r="M278" s="80">
        <v>0</v>
      </c>
      <c r="N278" s="80">
        <v>0</v>
      </c>
      <c r="O278" s="80">
        <v>0</v>
      </c>
      <c r="P278" s="80">
        <v>0</v>
      </c>
      <c r="Q278" s="80">
        <v>0</v>
      </c>
      <c r="R278" s="80">
        <v>0</v>
      </c>
      <c r="S278" s="80">
        <v>0</v>
      </c>
      <c r="T278" s="80">
        <v>0</v>
      </c>
      <c r="U278" s="80">
        <v>0</v>
      </c>
      <c r="V278" s="80">
        <v>0</v>
      </c>
      <c r="W278" s="80">
        <v>0</v>
      </c>
      <c r="X278" s="80">
        <v>0</v>
      </c>
      <c r="Y278" s="80">
        <v>0</v>
      </c>
      <c r="Z278" s="80">
        <v>0</v>
      </c>
      <c r="AA278" s="80">
        <v>0</v>
      </c>
      <c r="AB278" s="80">
        <v>0</v>
      </c>
      <c r="AC278" s="80">
        <v>0</v>
      </c>
      <c r="AD278" s="80">
        <v>0</v>
      </c>
      <c r="AE278" s="80">
        <v>0</v>
      </c>
      <c r="AF278" s="80">
        <v>0</v>
      </c>
      <c r="AG278" s="80">
        <v>0</v>
      </c>
      <c r="AH278" s="80">
        <v>0</v>
      </c>
      <c r="AI278" s="80">
        <v>0</v>
      </c>
      <c r="AJ278" s="80">
        <v>0</v>
      </c>
      <c r="AK278" s="80"/>
      <c r="AL278" s="80"/>
    </row>
    <row r="279" spans="1:38" ht="16.350000000000001" customHeight="1">
      <c r="A279" s="79" t="s">
        <v>629</v>
      </c>
      <c r="B279" s="80">
        <v>0</v>
      </c>
      <c r="C279" s="80">
        <v>0</v>
      </c>
      <c r="D279" s="80">
        <v>0</v>
      </c>
      <c r="E279" s="80">
        <v>0</v>
      </c>
      <c r="F279" s="80">
        <v>0</v>
      </c>
      <c r="G279" s="80">
        <v>0</v>
      </c>
      <c r="H279" s="80">
        <v>0</v>
      </c>
      <c r="I279" s="80">
        <v>0</v>
      </c>
      <c r="J279" s="80">
        <v>0</v>
      </c>
      <c r="K279" s="80">
        <v>0</v>
      </c>
      <c r="L279" s="80">
        <v>0</v>
      </c>
      <c r="M279" s="80">
        <v>0</v>
      </c>
      <c r="N279" s="80">
        <v>0</v>
      </c>
      <c r="O279" s="80">
        <v>0</v>
      </c>
      <c r="P279" s="80">
        <v>0</v>
      </c>
      <c r="Q279" s="80">
        <v>0</v>
      </c>
      <c r="R279" s="80">
        <v>0</v>
      </c>
      <c r="S279" s="80">
        <v>0</v>
      </c>
      <c r="T279" s="80">
        <v>0</v>
      </c>
      <c r="U279" s="80">
        <v>0</v>
      </c>
      <c r="V279" s="80">
        <v>0</v>
      </c>
      <c r="W279" s="80">
        <v>0</v>
      </c>
      <c r="X279" s="80">
        <v>0</v>
      </c>
      <c r="Y279" s="80">
        <v>0</v>
      </c>
      <c r="Z279" s="80">
        <v>0</v>
      </c>
      <c r="AA279" s="80">
        <v>0</v>
      </c>
      <c r="AB279" s="80">
        <v>0</v>
      </c>
      <c r="AC279" s="80">
        <v>0</v>
      </c>
      <c r="AD279" s="80">
        <v>0</v>
      </c>
      <c r="AE279" s="80">
        <v>0</v>
      </c>
      <c r="AF279" s="80">
        <v>0</v>
      </c>
      <c r="AG279" s="80">
        <v>0</v>
      </c>
      <c r="AH279" s="80">
        <v>0</v>
      </c>
      <c r="AI279" s="80">
        <v>0</v>
      </c>
      <c r="AJ279" s="80">
        <v>0</v>
      </c>
      <c r="AK279" s="80"/>
      <c r="AL279" s="80"/>
    </row>
    <row r="280" spans="1:38" ht="16.350000000000001" customHeight="1">
      <c r="A280" s="79" t="s">
        <v>630</v>
      </c>
      <c r="B280" s="80">
        <v>0</v>
      </c>
      <c r="C280" s="80">
        <v>0</v>
      </c>
      <c r="D280" s="80">
        <v>0</v>
      </c>
      <c r="E280" s="80">
        <v>0</v>
      </c>
      <c r="F280" s="80">
        <v>0</v>
      </c>
      <c r="G280" s="80">
        <v>0</v>
      </c>
      <c r="H280" s="80">
        <v>0</v>
      </c>
      <c r="I280" s="80">
        <v>0</v>
      </c>
      <c r="J280" s="80">
        <v>0</v>
      </c>
      <c r="K280" s="80">
        <v>0</v>
      </c>
      <c r="L280" s="80">
        <v>0</v>
      </c>
      <c r="M280" s="80">
        <v>0</v>
      </c>
      <c r="N280" s="80">
        <v>0</v>
      </c>
      <c r="O280" s="80">
        <v>0</v>
      </c>
      <c r="P280" s="80">
        <v>0</v>
      </c>
      <c r="Q280" s="80">
        <v>0</v>
      </c>
      <c r="R280" s="80">
        <v>0</v>
      </c>
      <c r="S280" s="80">
        <v>0</v>
      </c>
      <c r="T280" s="80">
        <v>0</v>
      </c>
      <c r="U280" s="80">
        <v>0</v>
      </c>
      <c r="V280" s="80">
        <v>0</v>
      </c>
      <c r="W280" s="80">
        <v>0</v>
      </c>
      <c r="X280" s="80">
        <v>0</v>
      </c>
      <c r="Y280" s="80">
        <v>0</v>
      </c>
      <c r="Z280" s="80">
        <v>0</v>
      </c>
      <c r="AA280" s="80">
        <v>0</v>
      </c>
      <c r="AB280" s="80">
        <v>0</v>
      </c>
      <c r="AC280" s="80">
        <v>0</v>
      </c>
      <c r="AD280" s="80">
        <v>0</v>
      </c>
      <c r="AE280" s="80">
        <v>0</v>
      </c>
      <c r="AF280" s="80">
        <v>0</v>
      </c>
      <c r="AG280" s="80">
        <v>0</v>
      </c>
      <c r="AH280" s="80">
        <v>0</v>
      </c>
      <c r="AI280" s="80">
        <v>0</v>
      </c>
      <c r="AJ280" s="80">
        <v>0</v>
      </c>
      <c r="AK280" s="80"/>
      <c r="AL280" s="80"/>
    </row>
    <row r="281" spans="1:38" ht="16.350000000000001" customHeight="1">
      <c r="A281" s="79" t="s">
        <v>631</v>
      </c>
      <c r="B281" s="80">
        <v>0</v>
      </c>
      <c r="C281" s="80">
        <v>0</v>
      </c>
      <c r="D281" s="80">
        <v>0</v>
      </c>
      <c r="E281" s="80">
        <v>0</v>
      </c>
      <c r="F281" s="80">
        <v>0</v>
      </c>
      <c r="G281" s="80">
        <v>0</v>
      </c>
      <c r="H281" s="80">
        <v>0</v>
      </c>
      <c r="I281" s="80">
        <v>0</v>
      </c>
      <c r="J281" s="80">
        <v>0</v>
      </c>
      <c r="K281" s="80">
        <v>0</v>
      </c>
      <c r="L281" s="80">
        <v>0</v>
      </c>
      <c r="M281" s="80">
        <v>0</v>
      </c>
      <c r="N281" s="80">
        <v>0</v>
      </c>
      <c r="O281" s="80">
        <v>0</v>
      </c>
      <c r="P281" s="80">
        <v>0</v>
      </c>
      <c r="Q281" s="80">
        <v>0</v>
      </c>
      <c r="R281" s="80">
        <v>0</v>
      </c>
      <c r="S281" s="80">
        <v>0</v>
      </c>
      <c r="T281" s="80">
        <v>0</v>
      </c>
      <c r="U281" s="80">
        <v>0</v>
      </c>
      <c r="V281" s="80">
        <v>0</v>
      </c>
      <c r="W281" s="80">
        <v>0</v>
      </c>
      <c r="X281" s="80">
        <v>0</v>
      </c>
      <c r="Y281" s="80">
        <v>0</v>
      </c>
      <c r="Z281" s="80">
        <v>0</v>
      </c>
      <c r="AA281" s="80">
        <v>0</v>
      </c>
      <c r="AB281" s="80">
        <v>0</v>
      </c>
      <c r="AC281" s="80">
        <v>0</v>
      </c>
      <c r="AD281" s="80">
        <v>0</v>
      </c>
      <c r="AE281" s="80">
        <v>0</v>
      </c>
      <c r="AF281" s="80">
        <v>0</v>
      </c>
      <c r="AG281" s="80">
        <v>0</v>
      </c>
      <c r="AH281" s="80">
        <v>0</v>
      </c>
      <c r="AI281" s="80">
        <v>0</v>
      </c>
      <c r="AJ281" s="80">
        <v>0</v>
      </c>
      <c r="AK281" s="80"/>
      <c r="AL281" s="80"/>
    </row>
    <row r="282" spans="1:38" ht="16.350000000000001" customHeight="1">
      <c r="A282" s="79" t="s">
        <v>632</v>
      </c>
      <c r="B282" s="80">
        <v>0</v>
      </c>
      <c r="C282" s="80">
        <v>0</v>
      </c>
      <c r="D282" s="80">
        <v>0</v>
      </c>
      <c r="E282" s="80">
        <v>0</v>
      </c>
      <c r="F282" s="80">
        <v>0</v>
      </c>
      <c r="G282" s="80">
        <v>0</v>
      </c>
      <c r="H282" s="80">
        <v>0</v>
      </c>
      <c r="I282" s="80">
        <v>0</v>
      </c>
      <c r="J282" s="80">
        <v>0</v>
      </c>
      <c r="K282" s="80">
        <v>0</v>
      </c>
      <c r="L282" s="80">
        <v>0</v>
      </c>
      <c r="M282" s="80">
        <v>0</v>
      </c>
      <c r="N282" s="80">
        <v>0</v>
      </c>
      <c r="O282" s="80">
        <v>0</v>
      </c>
      <c r="P282" s="80">
        <v>0</v>
      </c>
      <c r="Q282" s="80">
        <v>0</v>
      </c>
      <c r="R282" s="80">
        <v>0</v>
      </c>
      <c r="S282" s="80">
        <v>0</v>
      </c>
      <c r="T282" s="80">
        <v>0</v>
      </c>
      <c r="U282" s="80">
        <v>0</v>
      </c>
      <c r="V282" s="80">
        <v>0</v>
      </c>
      <c r="W282" s="80">
        <v>0</v>
      </c>
      <c r="X282" s="80">
        <v>0</v>
      </c>
      <c r="Y282" s="80">
        <v>0</v>
      </c>
      <c r="Z282" s="80">
        <v>0</v>
      </c>
      <c r="AA282" s="80">
        <v>0</v>
      </c>
      <c r="AB282" s="80">
        <v>0</v>
      </c>
      <c r="AC282" s="80">
        <v>0</v>
      </c>
      <c r="AD282" s="80">
        <v>0</v>
      </c>
      <c r="AE282" s="80">
        <v>0</v>
      </c>
      <c r="AF282" s="80">
        <v>0</v>
      </c>
      <c r="AG282" s="80">
        <v>0</v>
      </c>
      <c r="AH282" s="80">
        <v>0</v>
      </c>
      <c r="AI282" s="80">
        <v>0</v>
      </c>
      <c r="AJ282" s="80">
        <v>0</v>
      </c>
      <c r="AK282" s="80"/>
      <c r="AL282" s="80"/>
    </row>
    <row r="283" spans="1:38" ht="16.350000000000001" customHeight="1">
      <c r="A283" s="79" t="s">
        <v>633</v>
      </c>
      <c r="B283" s="80">
        <v>0</v>
      </c>
      <c r="C283" s="80">
        <v>0</v>
      </c>
      <c r="D283" s="80">
        <v>0</v>
      </c>
      <c r="E283" s="80">
        <v>0</v>
      </c>
      <c r="F283" s="80">
        <v>0</v>
      </c>
      <c r="G283" s="80">
        <v>0</v>
      </c>
      <c r="H283" s="80">
        <v>0</v>
      </c>
      <c r="I283" s="80">
        <v>0</v>
      </c>
      <c r="J283" s="80">
        <v>0</v>
      </c>
      <c r="K283" s="80">
        <v>0</v>
      </c>
      <c r="L283" s="80">
        <v>0</v>
      </c>
      <c r="M283" s="80">
        <v>0</v>
      </c>
      <c r="N283" s="80">
        <v>0</v>
      </c>
      <c r="O283" s="80">
        <v>0</v>
      </c>
      <c r="P283" s="80">
        <v>0</v>
      </c>
      <c r="Q283" s="80">
        <v>0</v>
      </c>
      <c r="R283" s="80">
        <v>0</v>
      </c>
      <c r="S283" s="80">
        <v>0</v>
      </c>
      <c r="T283" s="80">
        <v>0</v>
      </c>
      <c r="U283" s="80">
        <v>0</v>
      </c>
      <c r="V283" s="80">
        <v>0</v>
      </c>
      <c r="W283" s="80">
        <v>0</v>
      </c>
      <c r="X283" s="80">
        <v>0</v>
      </c>
      <c r="Y283" s="80">
        <v>0</v>
      </c>
      <c r="Z283" s="80">
        <v>0</v>
      </c>
      <c r="AA283" s="80">
        <v>0</v>
      </c>
      <c r="AB283" s="80">
        <v>0</v>
      </c>
      <c r="AC283" s="80">
        <v>0</v>
      </c>
      <c r="AD283" s="80">
        <v>0</v>
      </c>
      <c r="AE283" s="80">
        <v>0</v>
      </c>
      <c r="AF283" s="80">
        <v>0</v>
      </c>
      <c r="AG283" s="80">
        <v>0</v>
      </c>
      <c r="AH283" s="80">
        <v>0</v>
      </c>
      <c r="AI283" s="80">
        <v>0</v>
      </c>
      <c r="AJ283" s="80">
        <v>0</v>
      </c>
      <c r="AK283" s="80"/>
      <c r="AL283" s="80"/>
    </row>
    <row r="284" spans="1:38" ht="16.350000000000001" customHeight="1">
      <c r="A284" s="79" t="s">
        <v>634</v>
      </c>
      <c r="B284" s="80">
        <v>0</v>
      </c>
      <c r="C284" s="80">
        <v>0</v>
      </c>
      <c r="D284" s="80">
        <v>0</v>
      </c>
      <c r="E284" s="80">
        <v>0</v>
      </c>
      <c r="F284" s="80">
        <v>0</v>
      </c>
      <c r="G284" s="80">
        <v>0</v>
      </c>
      <c r="H284" s="80">
        <v>0</v>
      </c>
      <c r="I284" s="80">
        <v>0</v>
      </c>
      <c r="J284" s="80">
        <v>0</v>
      </c>
      <c r="K284" s="80">
        <v>0</v>
      </c>
      <c r="L284" s="80">
        <v>0</v>
      </c>
      <c r="M284" s="80">
        <v>0</v>
      </c>
      <c r="N284" s="80">
        <v>0</v>
      </c>
      <c r="O284" s="80">
        <v>0</v>
      </c>
      <c r="P284" s="80">
        <v>0</v>
      </c>
      <c r="Q284" s="80">
        <v>0</v>
      </c>
      <c r="R284" s="80">
        <v>0</v>
      </c>
      <c r="S284" s="80">
        <v>0</v>
      </c>
      <c r="T284" s="80">
        <v>0</v>
      </c>
      <c r="U284" s="80">
        <v>0</v>
      </c>
      <c r="V284" s="80">
        <v>0</v>
      </c>
      <c r="W284" s="80">
        <v>0</v>
      </c>
      <c r="X284" s="80">
        <v>0</v>
      </c>
      <c r="Y284" s="80">
        <v>0</v>
      </c>
      <c r="Z284" s="80">
        <v>0</v>
      </c>
      <c r="AA284" s="80">
        <v>0</v>
      </c>
      <c r="AB284" s="80">
        <v>0</v>
      </c>
      <c r="AC284" s="80">
        <v>0</v>
      </c>
      <c r="AD284" s="80">
        <v>0</v>
      </c>
      <c r="AE284" s="80">
        <v>0</v>
      </c>
      <c r="AF284" s="80">
        <v>0</v>
      </c>
      <c r="AG284" s="80">
        <v>0</v>
      </c>
      <c r="AH284" s="80">
        <v>0</v>
      </c>
      <c r="AI284" s="80">
        <v>0</v>
      </c>
      <c r="AJ284" s="80">
        <v>0</v>
      </c>
      <c r="AK284" s="80"/>
      <c r="AL284" s="80"/>
    </row>
    <row r="285" spans="1:38" ht="16.350000000000001" customHeight="1">
      <c r="A285" s="79" t="s">
        <v>635</v>
      </c>
      <c r="B285" s="80">
        <v>0</v>
      </c>
      <c r="C285" s="80">
        <v>0</v>
      </c>
      <c r="D285" s="80">
        <v>0</v>
      </c>
      <c r="E285" s="80">
        <v>0</v>
      </c>
      <c r="F285" s="80">
        <v>0</v>
      </c>
      <c r="G285" s="80">
        <v>0</v>
      </c>
      <c r="H285" s="80">
        <v>0</v>
      </c>
      <c r="I285" s="80">
        <v>0</v>
      </c>
      <c r="J285" s="80">
        <v>0</v>
      </c>
      <c r="K285" s="80">
        <v>0</v>
      </c>
      <c r="L285" s="80">
        <v>0</v>
      </c>
      <c r="M285" s="80">
        <v>0</v>
      </c>
      <c r="N285" s="80">
        <v>0</v>
      </c>
      <c r="O285" s="80">
        <v>0</v>
      </c>
      <c r="P285" s="80">
        <v>0</v>
      </c>
      <c r="Q285" s="80">
        <v>0</v>
      </c>
      <c r="R285" s="80">
        <v>0</v>
      </c>
      <c r="S285" s="80">
        <v>0</v>
      </c>
      <c r="T285" s="80">
        <v>0</v>
      </c>
      <c r="U285" s="80">
        <v>0</v>
      </c>
      <c r="V285" s="80">
        <v>0</v>
      </c>
      <c r="W285" s="80">
        <v>0</v>
      </c>
      <c r="X285" s="80">
        <v>0</v>
      </c>
      <c r="Y285" s="80">
        <v>0</v>
      </c>
      <c r="Z285" s="80">
        <v>0</v>
      </c>
      <c r="AA285" s="80">
        <v>0</v>
      </c>
      <c r="AB285" s="80">
        <v>0</v>
      </c>
      <c r="AC285" s="80">
        <v>0</v>
      </c>
      <c r="AD285" s="80">
        <v>0</v>
      </c>
      <c r="AE285" s="80">
        <v>0</v>
      </c>
      <c r="AF285" s="80">
        <v>0</v>
      </c>
      <c r="AG285" s="80">
        <v>0</v>
      </c>
      <c r="AH285" s="80">
        <v>0</v>
      </c>
      <c r="AI285" s="80">
        <v>0</v>
      </c>
      <c r="AJ285" s="80">
        <v>0</v>
      </c>
      <c r="AK285" s="80"/>
      <c r="AL285" s="80"/>
    </row>
    <row r="286" spans="1:38" ht="16.350000000000001" customHeight="1">
      <c r="A286" s="79" t="s">
        <v>636</v>
      </c>
      <c r="B286" s="80">
        <v>0</v>
      </c>
      <c r="C286" s="80">
        <v>0</v>
      </c>
      <c r="D286" s="80">
        <v>0</v>
      </c>
      <c r="E286" s="80">
        <v>0</v>
      </c>
      <c r="F286" s="80">
        <v>0</v>
      </c>
      <c r="G286" s="80">
        <v>0</v>
      </c>
      <c r="H286" s="80">
        <v>0</v>
      </c>
      <c r="I286" s="80">
        <v>0</v>
      </c>
      <c r="J286" s="80">
        <v>0</v>
      </c>
      <c r="K286" s="80">
        <v>0</v>
      </c>
      <c r="L286" s="80">
        <v>0</v>
      </c>
      <c r="M286" s="80">
        <v>0</v>
      </c>
      <c r="N286" s="80">
        <v>0</v>
      </c>
      <c r="O286" s="80">
        <v>0</v>
      </c>
      <c r="P286" s="80">
        <v>0</v>
      </c>
      <c r="Q286" s="80">
        <v>0</v>
      </c>
      <c r="R286" s="80">
        <v>0</v>
      </c>
      <c r="S286" s="80">
        <v>0</v>
      </c>
      <c r="T286" s="80">
        <v>0</v>
      </c>
      <c r="U286" s="80">
        <v>0</v>
      </c>
      <c r="V286" s="80">
        <v>0</v>
      </c>
      <c r="W286" s="80">
        <v>0</v>
      </c>
      <c r="X286" s="80">
        <v>0</v>
      </c>
      <c r="Y286" s="80">
        <v>0</v>
      </c>
      <c r="Z286" s="80">
        <v>0</v>
      </c>
      <c r="AA286" s="80">
        <v>0</v>
      </c>
      <c r="AB286" s="80">
        <v>0</v>
      </c>
      <c r="AC286" s="80">
        <v>0</v>
      </c>
      <c r="AD286" s="80">
        <v>0</v>
      </c>
      <c r="AE286" s="80">
        <v>0</v>
      </c>
      <c r="AF286" s="80">
        <v>0</v>
      </c>
      <c r="AG286" s="80">
        <v>0</v>
      </c>
      <c r="AH286" s="80">
        <v>0</v>
      </c>
      <c r="AI286" s="80">
        <v>0</v>
      </c>
      <c r="AJ286" s="80">
        <v>0</v>
      </c>
      <c r="AK286" s="80"/>
      <c r="AL286" s="80"/>
    </row>
    <row r="287" spans="1:38" ht="16.350000000000001" customHeight="1">
      <c r="A287" s="79" t="s">
        <v>637</v>
      </c>
      <c r="B287" s="80">
        <v>0</v>
      </c>
      <c r="C287" s="80">
        <v>0</v>
      </c>
      <c r="D287" s="80">
        <v>0</v>
      </c>
      <c r="E287" s="80">
        <v>0</v>
      </c>
      <c r="F287" s="80">
        <v>0</v>
      </c>
      <c r="G287" s="80">
        <v>0</v>
      </c>
      <c r="H287" s="80">
        <v>0</v>
      </c>
      <c r="I287" s="80">
        <v>0</v>
      </c>
      <c r="J287" s="80">
        <v>0</v>
      </c>
      <c r="K287" s="80">
        <v>0</v>
      </c>
      <c r="L287" s="80">
        <v>0</v>
      </c>
      <c r="M287" s="80">
        <v>0</v>
      </c>
      <c r="N287" s="80">
        <v>0</v>
      </c>
      <c r="O287" s="80">
        <v>0</v>
      </c>
      <c r="P287" s="80">
        <v>0</v>
      </c>
      <c r="Q287" s="80">
        <v>0</v>
      </c>
      <c r="R287" s="80">
        <v>0</v>
      </c>
      <c r="S287" s="80">
        <v>0</v>
      </c>
      <c r="T287" s="80">
        <v>0</v>
      </c>
      <c r="U287" s="80">
        <v>0</v>
      </c>
      <c r="V287" s="80">
        <v>0</v>
      </c>
      <c r="W287" s="80">
        <v>0</v>
      </c>
      <c r="X287" s="80">
        <v>0</v>
      </c>
      <c r="Y287" s="80">
        <v>0</v>
      </c>
      <c r="Z287" s="80">
        <v>0</v>
      </c>
      <c r="AA287" s="80">
        <v>0</v>
      </c>
      <c r="AB287" s="80">
        <v>0</v>
      </c>
      <c r="AC287" s="80">
        <v>0</v>
      </c>
      <c r="AD287" s="80">
        <v>0</v>
      </c>
      <c r="AE287" s="80">
        <v>0</v>
      </c>
      <c r="AF287" s="80">
        <v>0</v>
      </c>
      <c r="AG287" s="80">
        <v>0</v>
      </c>
      <c r="AH287" s="80">
        <v>0</v>
      </c>
      <c r="AI287" s="80">
        <v>0</v>
      </c>
      <c r="AJ287" s="80">
        <v>0</v>
      </c>
      <c r="AK287" s="80"/>
      <c r="AL287" s="80"/>
    </row>
    <row r="288" spans="1:38" ht="16.350000000000001" customHeight="1">
      <c r="A288" s="79" t="s">
        <v>638</v>
      </c>
      <c r="B288" s="80">
        <v>0</v>
      </c>
      <c r="C288" s="80">
        <v>0</v>
      </c>
      <c r="D288" s="80">
        <v>0</v>
      </c>
      <c r="E288" s="80">
        <v>0</v>
      </c>
      <c r="F288" s="80">
        <v>0</v>
      </c>
      <c r="G288" s="80">
        <v>0</v>
      </c>
      <c r="H288" s="80">
        <v>0</v>
      </c>
      <c r="I288" s="80">
        <v>0</v>
      </c>
      <c r="J288" s="80">
        <v>0</v>
      </c>
      <c r="K288" s="80">
        <v>0</v>
      </c>
      <c r="L288" s="80">
        <v>0</v>
      </c>
      <c r="M288" s="80">
        <v>0</v>
      </c>
      <c r="N288" s="80">
        <v>0</v>
      </c>
      <c r="O288" s="80">
        <v>0</v>
      </c>
      <c r="P288" s="80">
        <v>0</v>
      </c>
      <c r="Q288" s="80">
        <v>0</v>
      </c>
      <c r="R288" s="80">
        <v>0</v>
      </c>
      <c r="S288" s="80">
        <v>0</v>
      </c>
      <c r="T288" s="80">
        <v>0</v>
      </c>
      <c r="U288" s="80">
        <v>0</v>
      </c>
      <c r="V288" s="80">
        <v>0</v>
      </c>
      <c r="W288" s="80">
        <v>0</v>
      </c>
      <c r="X288" s="80">
        <v>0</v>
      </c>
      <c r="Y288" s="80">
        <v>0</v>
      </c>
      <c r="Z288" s="80">
        <v>0</v>
      </c>
      <c r="AA288" s="80">
        <v>0</v>
      </c>
      <c r="AB288" s="80">
        <v>0</v>
      </c>
      <c r="AC288" s="80">
        <v>0</v>
      </c>
      <c r="AD288" s="80">
        <v>0</v>
      </c>
      <c r="AE288" s="80">
        <v>0</v>
      </c>
      <c r="AF288" s="80">
        <v>0</v>
      </c>
      <c r="AG288" s="80">
        <v>0</v>
      </c>
      <c r="AH288" s="80">
        <v>0</v>
      </c>
      <c r="AI288" s="80">
        <v>0</v>
      </c>
      <c r="AJ288" s="80">
        <v>0</v>
      </c>
      <c r="AK288" s="80"/>
      <c r="AL288" s="80"/>
    </row>
    <row r="289" spans="1:38" ht="16.350000000000001" customHeight="1">
      <c r="A289" s="79" t="s">
        <v>639</v>
      </c>
      <c r="B289" s="80">
        <v>0</v>
      </c>
      <c r="C289" s="80">
        <v>0</v>
      </c>
      <c r="D289" s="80">
        <v>0</v>
      </c>
      <c r="E289" s="80">
        <v>0</v>
      </c>
      <c r="F289" s="80">
        <v>0</v>
      </c>
      <c r="G289" s="80">
        <v>0</v>
      </c>
      <c r="H289" s="80">
        <v>0</v>
      </c>
      <c r="I289" s="80">
        <v>0</v>
      </c>
      <c r="J289" s="80">
        <v>0</v>
      </c>
      <c r="K289" s="80">
        <v>0</v>
      </c>
      <c r="L289" s="80">
        <v>0</v>
      </c>
      <c r="M289" s="80">
        <v>0</v>
      </c>
      <c r="N289" s="80">
        <v>0</v>
      </c>
      <c r="O289" s="80">
        <v>0</v>
      </c>
      <c r="P289" s="80">
        <v>0</v>
      </c>
      <c r="Q289" s="80">
        <v>0</v>
      </c>
      <c r="R289" s="80">
        <v>0</v>
      </c>
      <c r="S289" s="80">
        <v>0</v>
      </c>
      <c r="T289" s="80">
        <v>0</v>
      </c>
      <c r="U289" s="80">
        <v>0</v>
      </c>
      <c r="V289" s="80">
        <v>0</v>
      </c>
      <c r="W289" s="80">
        <v>0</v>
      </c>
      <c r="X289" s="80">
        <v>0</v>
      </c>
      <c r="Y289" s="80">
        <v>0</v>
      </c>
      <c r="Z289" s="80">
        <v>0</v>
      </c>
      <c r="AA289" s="80">
        <v>0</v>
      </c>
      <c r="AB289" s="80">
        <v>0</v>
      </c>
      <c r="AC289" s="80">
        <v>0</v>
      </c>
      <c r="AD289" s="80">
        <v>0</v>
      </c>
      <c r="AE289" s="80">
        <v>0</v>
      </c>
      <c r="AF289" s="80">
        <v>0</v>
      </c>
      <c r="AG289" s="80">
        <v>0</v>
      </c>
      <c r="AH289" s="80">
        <v>0</v>
      </c>
      <c r="AI289" s="80">
        <v>0</v>
      </c>
      <c r="AJ289" s="80">
        <v>0</v>
      </c>
      <c r="AK289" s="80"/>
      <c r="AL289" s="80"/>
    </row>
    <row r="290" spans="1:38" ht="16.350000000000001" customHeight="1">
      <c r="A290" s="79" t="s">
        <v>640</v>
      </c>
      <c r="B290" s="80">
        <v>0</v>
      </c>
      <c r="C290" s="80">
        <v>0</v>
      </c>
      <c r="D290" s="80">
        <v>0</v>
      </c>
      <c r="E290" s="80">
        <v>0</v>
      </c>
      <c r="F290" s="80">
        <v>0</v>
      </c>
      <c r="G290" s="80">
        <v>0</v>
      </c>
      <c r="H290" s="80">
        <v>0</v>
      </c>
      <c r="I290" s="80">
        <v>0</v>
      </c>
      <c r="J290" s="80">
        <v>0</v>
      </c>
      <c r="K290" s="80">
        <v>0</v>
      </c>
      <c r="L290" s="80">
        <v>0</v>
      </c>
      <c r="M290" s="80">
        <v>0</v>
      </c>
      <c r="N290" s="80">
        <v>0</v>
      </c>
      <c r="O290" s="80">
        <v>0</v>
      </c>
      <c r="P290" s="80">
        <v>0</v>
      </c>
      <c r="Q290" s="80">
        <v>0</v>
      </c>
      <c r="R290" s="80">
        <v>0</v>
      </c>
      <c r="S290" s="80">
        <v>0</v>
      </c>
      <c r="T290" s="80">
        <v>0</v>
      </c>
      <c r="U290" s="80">
        <v>0</v>
      </c>
      <c r="V290" s="80">
        <v>0</v>
      </c>
      <c r="W290" s="80">
        <v>0</v>
      </c>
      <c r="X290" s="80">
        <v>0</v>
      </c>
      <c r="Y290" s="80">
        <v>0</v>
      </c>
      <c r="Z290" s="80">
        <v>0</v>
      </c>
      <c r="AA290" s="80">
        <v>0</v>
      </c>
      <c r="AB290" s="80">
        <v>0</v>
      </c>
      <c r="AC290" s="80">
        <v>0</v>
      </c>
      <c r="AD290" s="80">
        <v>0</v>
      </c>
      <c r="AE290" s="80">
        <v>0</v>
      </c>
      <c r="AF290" s="80">
        <v>0</v>
      </c>
      <c r="AG290" s="80">
        <v>0</v>
      </c>
      <c r="AH290" s="80">
        <v>0</v>
      </c>
      <c r="AI290" s="80">
        <v>0</v>
      </c>
      <c r="AJ290" s="80">
        <v>0</v>
      </c>
      <c r="AK290" s="80"/>
      <c r="AL290" s="80"/>
    </row>
    <row r="291" spans="1:38" ht="16.350000000000001" customHeight="1">
      <c r="A291" s="79" t="s">
        <v>641</v>
      </c>
      <c r="B291" s="80">
        <v>0</v>
      </c>
      <c r="C291" s="80">
        <v>0</v>
      </c>
      <c r="D291" s="80">
        <v>0</v>
      </c>
      <c r="E291" s="80">
        <v>0</v>
      </c>
      <c r="F291" s="80">
        <v>0</v>
      </c>
      <c r="G291" s="80">
        <v>0</v>
      </c>
      <c r="H291" s="80">
        <v>0</v>
      </c>
      <c r="I291" s="80">
        <v>0</v>
      </c>
      <c r="J291" s="80">
        <v>0</v>
      </c>
      <c r="K291" s="80">
        <v>0</v>
      </c>
      <c r="L291" s="80">
        <v>0</v>
      </c>
      <c r="M291" s="80">
        <v>0</v>
      </c>
      <c r="N291" s="80">
        <v>0</v>
      </c>
      <c r="O291" s="80">
        <v>0</v>
      </c>
      <c r="P291" s="80">
        <v>0</v>
      </c>
      <c r="Q291" s="80">
        <v>0</v>
      </c>
      <c r="R291" s="80">
        <v>0</v>
      </c>
      <c r="S291" s="80">
        <v>0</v>
      </c>
      <c r="T291" s="80">
        <v>0</v>
      </c>
      <c r="U291" s="80">
        <v>0</v>
      </c>
      <c r="V291" s="80">
        <v>0</v>
      </c>
      <c r="W291" s="80">
        <v>0</v>
      </c>
      <c r="X291" s="80">
        <v>0</v>
      </c>
      <c r="Y291" s="80">
        <v>0</v>
      </c>
      <c r="Z291" s="80">
        <v>0</v>
      </c>
      <c r="AA291" s="80">
        <v>0</v>
      </c>
      <c r="AB291" s="80">
        <v>0</v>
      </c>
      <c r="AC291" s="80">
        <v>0</v>
      </c>
      <c r="AD291" s="80">
        <v>0</v>
      </c>
      <c r="AE291" s="80">
        <v>0</v>
      </c>
      <c r="AF291" s="80">
        <v>0</v>
      </c>
      <c r="AG291" s="80">
        <v>0</v>
      </c>
      <c r="AH291" s="80">
        <v>0</v>
      </c>
      <c r="AI291" s="80">
        <v>0</v>
      </c>
      <c r="AJ291" s="80">
        <v>0</v>
      </c>
      <c r="AK291" s="80"/>
      <c r="AL291" s="80"/>
    </row>
    <row r="292" spans="1:38" ht="16.350000000000001" customHeight="1">
      <c r="A292" s="79" t="s">
        <v>642</v>
      </c>
      <c r="B292" s="80">
        <v>0</v>
      </c>
      <c r="C292" s="80">
        <v>0</v>
      </c>
      <c r="D292" s="80">
        <v>0</v>
      </c>
      <c r="E292" s="80">
        <v>0</v>
      </c>
      <c r="F292" s="80">
        <v>0</v>
      </c>
      <c r="G292" s="80">
        <v>0</v>
      </c>
      <c r="H292" s="80">
        <v>0</v>
      </c>
      <c r="I292" s="80">
        <v>0</v>
      </c>
      <c r="J292" s="80">
        <v>0</v>
      </c>
      <c r="K292" s="80">
        <v>0</v>
      </c>
      <c r="L292" s="80">
        <v>0</v>
      </c>
      <c r="M292" s="80">
        <v>0</v>
      </c>
      <c r="N292" s="80">
        <v>0</v>
      </c>
      <c r="O292" s="80">
        <v>0</v>
      </c>
      <c r="P292" s="80">
        <v>0</v>
      </c>
      <c r="Q292" s="80">
        <v>0</v>
      </c>
      <c r="R292" s="80">
        <v>0</v>
      </c>
      <c r="S292" s="80">
        <v>0</v>
      </c>
      <c r="T292" s="80">
        <v>0</v>
      </c>
      <c r="U292" s="80">
        <v>0</v>
      </c>
      <c r="V292" s="80">
        <v>0</v>
      </c>
      <c r="W292" s="80">
        <v>0</v>
      </c>
      <c r="X292" s="80">
        <v>0</v>
      </c>
      <c r="Y292" s="80">
        <v>0</v>
      </c>
      <c r="Z292" s="80">
        <v>0</v>
      </c>
      <c r="AA292" s="80">
        <v>0</v>
      </c>
      <c r="AB292" s="80">
        <v>0</v>
      </c>
      <c r="AC292" s="80">
        <v>0</v>
      </c>
      <c r="AD292" s="80">
        <v>0</v>
      </c>
      <c r="AE292" s="80">
        <v>0</v>
      </c>
      <c r="AF292" s="80">
        <v>0</v>
      </c>
      <c r="AG292" s="80">
        <v>0</v>
      </c>
      <c r="AH292" s="80">
        <v>0</v>
      </c>
      <c r="AI292" s="80">
        <v>0</v>
      </c>
      <c r="AJ292" s="80">
        <v>0</v>
      </c>
      <c r="AK292" s="80"/>
      <c r="AL292" s="80"/>
    </row>
    <row r="293" spans="1:38" ht="16.350000000000001" customHeight="1">
      <c r="A293" s="79" t="s">
        <v>643</v>
      </c>
      <c r="B293" s="80">
        <v>0</v>
      </c>
      <c r="C293" s="80">
        <v>0</v>
      </c>
      <c r="D293" s="80">
        <v>0</v>
      </c>
      <c r="E293" s="80">
        <v>0</v>
      </c>
      <c r="F293" s="80">
        <v>0</v>
      </c>
      <c r="G293" s="80">
        <v>0</v>
      </c>
      <c r="H293" s="80">
        <v>0</v>
      </c>
      <c r="I293" s="80">
        <v>0</v>
      </c>
      <c r="J293" s="80">
        <v>0</v>
      </c>
      <c r="K293" s="80">
        <v>0</v>
      </c>
      <c r="L293" s="80">
        <v>0</v>
      </c>
      <c r="M293" s="80">
        <v>0</v>
      </c>
      <c r="N293" s="80">
        <v>0</v>
      </c>
      <c r="O293" s="80">
        <v>0</v>
      </c>
      <c r="P293" s="80">
        <v>0</v>
      </c>
      <c r="Q293" s="80">
        <v>0</v>
      </c>
      <c r="R293" s="80">
        <v>0</v>
      </c>
      <c r="S293" s="80">
        <v>0</v>
      </c>
      <c r="T293" s="80">
        <v>0</v>
      </c>
      <c r="U293" s="80">
        <v>0</v>
      </c>
      <c r="V293" s="80">
        <v>0</v>
      </c>
      <c r="W293" s="80">
        <v>0</v>
      </c>
      <c r="X293" s="80">
        <v>0</v>
      </c>
      <c r="Y293" s="80">
        <v>0</v>
      </c>
      <c r="Z293" s="80">
        <v>0</v>
      </c>
      <c r="AA293" s="80">
        <v>0</v>
      </c>
      <c r="AB293" s="80">
        <v>0</v>
      </c>
      <c r="AC293" s="80">
        <v>0</v>
      </c>
      <c r="AD293" s="80">
        <v>0</v>
      </c>
      <c r="AE293" s="80">
        <v>0</v>
      </c>
      <c r="AF293" s="80">
        <v>0</v>
      </c>
      <c r="AG293" s="80">
        <v>0</v>
      </c>
      <c r="AH293" s="80">
        <v>0</v>
      </c>
      <c r="AI293" s="80">
        <v>0</v>
      </c>
      <c r="AJ293" s="80">
        <v>0</v>
      </c>
      <c r="AK293" s="80"/>
      <c r="AL293" s="80"/>
    </row>
    <row r="294" spans="1:38" ht="16.350000000000001" customHeight="1">
      <c r="A294" s="79" t="s">
        <v>644</v>
      </c>
      <c r="B294" s="80">
        <v>0</v>
      </c>
      <c r="C294" s="80">
        <v>0</v>
      </c>
      <c r="D294" s="80">
        <v>0</v>
      </c>
      <c r="E294" s="80">
        <v>0</v>
      </c>
      <c r="F294" s="80">
        <v>0</v>
      </c>
      <c r="G294" s="80">
        <v>0</v>
      </c>
      <c r="H294" s="80">
        <v>0</v>
      </c>
      <c r="I294" s="80">
        <v>0</v>
      </c>
      <c r="J294" s="80">
        <v>0</v>
      </c>
      <c r="K294" s="80">
        <v>0</v>
      </c>
      <c r="L294" s="80">
        <v>0</v>
      </c>
      <c r="M294" s="80">
        <v>0</v>
      </c>
      <c r="N294" s="80">
        <v>0</v>
      </c>
      <c r="O294" s="80">
        <v>0</v>
      </c>
      <c r="P294" s="80">
        <v>0</v>
      </c>
      <c r="Q294" s="80">
        <v>0</v>
      </c>
      <c r="R294" s="80">
        <v>0</v>
      </c>
      <c r="S294" s="80">
        <v>0</v>
      </c>
      <c r="T294" s="80">
        <v>0</v>
      </c>
      <c r="U294" s="80">
        <v>0</v>
      </c>
      <c r="V294" s="80">
        <v>0</v>
      </c>
      <c r="W294" s="80">
        <v>0</v>
      </c>
      <c r="X294" s="80">
        <v>0</v>
      </c>
      <c r="Y294" s="80">
        <v>0</v>
      </c>
      <c r="Z294" s="80">
        <v>0</v>
      </c>
      <c r="AA294" s="80">
        <v>0</v>
      </c>
      <c r="AB294" s="80">
        <v>0</v>
      </c>
      <c r="AC294" s="80">
        <v>0</v>
      </c>
      <c r="AD294" s="80">
        <v>0</v>
      </c>
      <c r="AE294" s="80">
        <v>0</v>
      </c>
      <c r="AF294" s="80">
        <v>0</v>
      </c>
      <c r="AG294" s="80">
        <v>0</v>
      </c>
      <c r="AH294" s="80">
        <v>0</v>
      </c>
      <c r="AI294" s="80">
        <v>0</v>
      </c>
      <c r="AJ294" s="80">
        <v>0</v>
      </c>
      <c r="AK294" s="80"/>
      <c r="AL294" s="80"/>
    </row>
    <row r="295" spans="1:38" ht="16.350000000000001" customHeight="1">
      <c r="A295" s="79" t="s">
        <v>645</v>
      </c>
      <c r="B295" s="80">
        <v>0</v>
      </c>
      <c r="C295" s="80">
        <v>0</v>
      </c>
      <c r="D295" s="80">
        <v>0</v>
      </c>
      <c r="E295" s="80">
        <v>0</v>
      </c>
      <c r="F295" s="80">
        <v>0</v>
      </c>
      <c r="G295" s="80">
        <v>0</v>
      </c>
      <c r="H295" s="80">
        <v>0</v>
      </c>
      <c r="I295" s="80">
        <v>0</v>
      </c>
      <c r="J295" s="80">
        <v>0</v>
      </c>
      <c r="K295" s="80">
        <v>0</v>
      </c>
      <c r="L295" s="80">
        <v>0</v>
      </c>
      <c r="M295" s="80">
        <v>0</v>
      </c>
      <c r="N295" s="80">
        <v>0</v>
      </c>
      <c r="O295" s="80">
        <v>0</v>
      </c>
      <c r="P295" s="80">
        <v>0</v>
      </c>
      <c r="Q295" s="80">
        <v>0</v>
      </c>
      <c r="R295" s="80">
        <v>0</v>
      </c>
      <c r="S295" s="80">
        <v>0</v>
      </c>
      <c r="T295" s="80">
        <v>0</v>
      </c>
      <c r="U295" s="80">
        <v>0</v>
      </c>
      <c r="V295" s="80">
        <v>0</v>
      </c>
      <c r="W295" s="80">
        <v>0</v>
      </c>
      <c r="X295" s="80">
        <v>0</v>
      </c>
      <c r="Y295" s="80">
        <v>0</v>
      </c>
      <c r="Z295" s="80">
        <v>0</v>
      </c>
      <c r="AA295" s="80">
        <v>0</v>
      </c>
      <c r="AB295" s="80">
        <v>0</v>
      </c>
      <c r="AC295" s="80">
        <v>0</v>
      </c>
      <c r="AD295" s="80">
        <v>0</v>
      </c>
      <c r="AE295" s="80">
        <v>0</v>
      </c>
      <c r="AF295" s="80">
        <v>0</v>
      </c>
      <c r="AG295" s="80">
        <v>0</v>
      </c>
      <c r="AH295" s="80">
        <v>0</v>
      </c>
      <c r="AI295" s="80">
        <v>0</v>
      </c>
      <c r="AJ295" s="80">
        <v>0</v>
      </c>
      <c r="AK295" s="80"/>
      <c r="AL295" s="80"/>
    </row>
    <row r="296" spans="1:38" ht="16.350000000000001" customHeight="1">
      <c r="A296" s="79" t="s">
        <v>646</v>
      </c>
      <c r="B296" s="80">
        <v>0</v>
      </c>
      <c r="C296" s="80">
        <v>0</v>
      </c>
      <c r="D296" s="80">
        <v>0</v>
      </c>
      <c r="E296" s="80">
        <v>0</v>
      </c>
      <c r="F296" s="80">
        <v>0</v>
      </c>
      <c r="G296" s="80">
        <v>0</v>
      </c>
      <c r="H296" s="80">
        <v>0</v>
      </c>
      <c r="I296" s="80">
        <v>0</v>
      </c>
      <c r="J296" s="80">
        <v>0</v>
      </c>
      <c r="K296" s="80">
        <v>0</v>
      </c>
      <c r="L296" s="80">
        <v>0</v>
      </c>
      <c r="M296" s="80">
        <v>0</v>
      </c>
      <c r="N296" s="80">
        <v>0</v>
      </c>
      <c r="O296" s="80">
        <v>0</v>
      </c>
      <c r="P296" s="80">
        <v>0</v>
      </c>
      <c r="Q296" s="80">
        <v>0</v>
      </c>
      <c r="R296" s="80">
        <v>0</v>
      </c>
      <c r="S296" s="80">
        <v>0</v>
      </c>
      <c r="T296" s="80">
        <v>0</v>
      </c>
      <c r="U296" s="80">
        <v>0</v>
      </c>
      <c r="V296" s="80">
        <v>0</v>
      </c>
      <c r="W296" s="80">
        <v>0</v>
      </c>
      <c r="X296" s="80">
        <v>0</v>
      </c>
      <c r="Y296" s="80">
        <v>0</v>
      </c>
      <c r="Z296" s="80">
        <v>0</v>
      </c>
      <c r="AA296" s="80">
        <v>0</v>
      </c>
      <c r="AB296" s="80">
        <v>0</v>
      </c>
      <c r="AC296" s="80">
        <v>0</v>
      </c>
      <c r="AD296" s="80">
        <v>0</v>
      </c>
      <c r="AE296" s="80">
        <v>0</v>
      </c>
      <c r="AF296" s="80">
        <v>0</v>
      </c>
      <c r="AG296" s="80">
        <v>0</v>
      </c>
      <c r="AH296" s="80">
        <v>0</v>
      </c>
      <c r="AI296" s="80">
        <v>0</v>
      </c>
      <c r="AJ296" s="80">
        <v>0</v>
      </c>
      <c r="AK296" s="80"/>
      <c r="AL296" s="80"/>
    </row>
    <row r="297" spans="1:38" ht="16.350000000000001" customHeight="1">
      <c r="A297" s="79" t="s">
        <v>647</v>
      </c>
      <c r="B297" s="80">
        <v>0</v>
      </c>
      <c r="C297" s="80">
        <v>0</v>
      </c>
      <c r="D297" s="80">
        <v>0</v>
      </c>
      <c r="E297" s="80">
        <v>0</v>
      </c>
      <c r="F297" s="80">
        <v>0</v>
      </c>
      <c r="G297" s="80">
        <v>0</v>
      </c>
      <c r="H297" s="80">
        <v>0</v>
      </c>
      <c r="I297" s="80">
        <v>0</v>
      </c>
      <c r="J297" s="80">
        <v>0</v>
      </c>
      <c r="K297" s="80">
        <v>0</v>
      </c>
      <c r="L297" s="80">
        <v>0</v>
      </c>
      <c r="M297" s="80">
        <v>0</v>
      </c>
      <c r="N297" s="80">
        <v>0</v>
      </c>
      <c r="O297" s="80">
        <v>0</v>
      </c>
      <c r="P297" s="80">
        <v>0</v>
      </c>
      <c r="Q297" s="80">
        <v>0</v>
      </c>
      <c r="R297" s="80">
        <v>0</v>
      </c>
      <c r="S297" s="80">
        <v>0</v>
      </c>
      <c r="T297" s="80">
        <v>0</v>
      </c>
      <c r="U297" s="80">
        <v>0</v>
      </c>
      <c r="V297" s="80">
        <v>0</v>
      </c>
      <c r="W297" s="80">
        <v>0</v>
      </c>
      <c r="X297" s="80">
        <v>0</v>
      </c>
      <c r="Y297" s="80">
        <v>0</v>
      </c>
      <c r="Z297" s="80">
        <v>0</v>
      </c>
      <c r="AA297" s="80">
        <v>0</v>
      </c>
      <c r="AB297" s="80">
        <v>0</v>
      </c>
      <c r="AC297" s="80">
        <v>0</v>
      </c>
      <c r="AD297" s="80">
        <v>0</v>
      </c>
      <c r="AE297" s="80">
        <v>0</v>
      </c>
      <c r="AF297" s="80">
        <v>0</v>
      </c>
      <c r="AG297" s="80">
        <v>0</v>
      </c>
      <c r="AH297" s="80">
        <v>0</v>
      </c>
      <c r="AI297" s="80">
        <v>0</v>
      </c>
      <c r="AJ297" s="80">
        <v>0</v>
      </c>
      <c r="AK297" s="80"/>
      <c r="AL297" s="80"/>
    </row>
    <row r="298" spans="1:38" ht="16.350000000000001" customHeight="1">
      <c r="A298" s="79" t="s">
        <v>648</v>
      </c>
      <c r="B298" s="80">
        <v>0</v>
      </c>
      <c r="C298" s="80">
        <v>0</v>
      </c>
      <c r="D298" s="80">
        <v>0</v>
      </c>
      <c r="E298" s="80">
        <v>0</v>
      </c>
      <c r="F298" s="80">
        <v>0</v>
      </c>
      <c r="G298" s="80">
        <v>0</v>
      </c>
      <c r="H298" s="80">
        <v>0</v>
      </c>
      <c r="I298" s="80">
        <v>0</v>
      </c>
      <c r="J298" s="80">
        <v>0</v>
      </c>
      <c r="K298" s="80">
        <v>0</v>
      </c>
      <c r="L298" s="80">
        <v>0</v>
      </c>
      <c r="M298" s="80">
        <v>0</v>
      </c>
      <c r="N298" s="80">
        <v>0</v>
      </c>
      <c r="O298" s="80">
        <v>0</v>
      </c>
      <c r="P298" s="80">
        <v>0</v>
      </c>
      <c r="Q298" s="80">
        <v>0</v>
      </c>
      <c r="R298" s="80">
        <v>0</v>
      </c>
      <c r="S298" s="80">
        <v>0</v>
      </c>
      <c r="T298" s="80">
        <v>0</v>
      </c>
      <c r="U298" s="80">
        <v>0</v>
      </c>
      <c r="V298" s="80">
        <v>0</v>
      </c>
      <c r="W298" s="80">
        <v>0</v>
      </c>
      <c r="X298" s="80">
        <v>0</v>
      </c>
      <c r="Y298" s="80">
        <v>0</v>
      </c>
      <c r="Z298" s="80">
        <v>0</v>
      </c>
      <c r="AA298" s="80">
        <v>0</v>
      </c>
      <c r="AB298" s="80">
        <v>0</v>
      </c>
      <c r="AC298" s="80">
        <v>0</v>
      </c>
      <c r="AD298" s="80">
        <v>0</v>
      </c>
      <c r="AE298" s="80">
        <v>0</v>
      </c>
      <c r="AF298" s="80">
        <v>0</v>
      </c>
      <c r="AG298" s="80">
        <v>0</v>
      </c>
      <c r="AH298" s="80">
        <v>0</v>
      </c>
      <c r="AI298" s="80">
        <v>0</v>
      </c>
      <c r="AJ298" s="80">
        <v>0</v>
      </c>
      <c r="AK298" s="80"/>
      <c r="AL298" s="80"/>
    </row>
    <row r="299" spans="1:38" ht="16.350000000000001" customHeight="1">
      <c r="A299" s="79" t="s">
        <v>649</v>
      </c>
      <c r="B299" s="80">
        <v>0</v>
      </c>
      <c r="C299" s="80">
        <v>0</v>
      </c>
      <c r="D299" s="80">
        <v>0</v>
      </c>
      <c r="E299" s="80">
        <v>0</v>
      </c>
      <c r="F299" s="80">
        <v>0</v>
      </c>
      <c r="G299" s="80">
        <v>0</v>
      </c>
      <c r="H299" s="80">
        <v>0</v>
      </c>
      <c r="I299" s="80">
        <v>0</v>
      </c>
      <c r="J299" s="80">
        <v>0</v>
      </c>
      <c r="K299" s="80">
        <v>0</v>
      </c>
      <c r="L299" s="80">
        <v>0</v>
      </c>
      <c r="M299" s="80">
        <v>0</v>
      </c>
      <c r="N299" s="80">
        <v>0</v>
      </c>
      <c r="O299" s="80">
        <v>0</v>
      </c>
      <c r="P299" s="80">
        <v>0</v>
      </c>
      <c r="Q299" s="80">
        <v>0</v>
      </c>
      <c r="R299" s="80">
        <v>0</v>
      </c>
      <c r="S299" s="80">
        <v>0</v>
      </c>
      <c r="T299" s="80">
        <v>0</v>
      </c>
      <c r="U299" s="80">
        <v>0</v>
      </c>
      <c r="V299" s="80">
        <v>0</v>
      </c>
      <c r="W299" s="80">
        <v>0</v>
      </c>
      <c r="X299" s="80">
        <v>0</v>
      </c>
      <c r="Y299" s="80">
        <v>0</v>
      </c>
      <c r="Z299" s="80">
        <v>0</v>
      </c>
      <c r="AA299" s="80">
        <v>0</v>
      </c>
      <c r="AB299" s="80">
        <v>0</v>
      </c>
      <c r="AC299" s="80">
        <v>0</v>
      </c>
      <c r="AD299" s="80">
        <v>0</v>
      </c>
      <c r="AE299" s="80">
        <v>0</v>
      </c>
      <c r="AF299" s="80">
        <v>0</v>
      </c>
      <c r="AG299" s="80">
        <v>0</v>
      </c>
      <c r="AH299" s="80">
        <v>0</v>
      </c>
      <c r="AI299" s="80">
        <v>0</v>
      </c>
      <c r="AJ299" s="80">
        <v>0</v>
      </c>
      <c r="AK299" s="80"/>
      <c r="AL299" s="80"/>
    </row>
    <row r="300" spans="1:38" ht="16.350000000000001" customHeight="1">
      <c r="A300" s="79" t="s">
        <v>650</v>
      </c>
      <c r="B300" s="80">
        <v>0</v>
      </c>
      <c r="C300" s="80">
        <v>0</v>
      </c>
      <c r="D300" s="80">
        <v>0</v>
      </c>
      <c r="E300" s="80">
        <v>0</v>
      </c>
      <c r="F300" s="80">
        <v>0</v>
      </c>
      <c r="G300" s="80">
        <v>0</v>
      </c>
      <c r="H300" s="80">
        <v>0</v>
      </c>
      <c r="I300" s="80">
        <v>0</v>
      </c>
      <c r="J300" s="80">
        <v>0</v>
      </c>
      <c r="K300" s="80">
        <v>0</v>
      </c>
      <c r="L300" s="80">
        <v>0</v>
      </c>
      <c r="M300" s="80">
        <v>0</v>
      </c>
      <c r="N300" s="80">
        <v>0</v>
      </c>
      <c r="O300" s="80">
        <v>0</v>
      </c>
      <c r="P300" s="80">
        <v>0</v>
      </c>
      <c r="Q300" s="80">
        <v>0</v>
      </c>
      <c r="R300" s="80">
        <v>0</v>
      </c>
      <c r="S300" s="80">
        <v>0</v>
      </c>
      <c r="T300" s="80">
        <v>0</v>
      </c>
      <c r="U300" s="80">
        <v>0</v>
      </c>
      <c r="V300" s="80">
        <v>0</v>
      </c>
      <c r="W300" s="80">
        <v>0</v>
      </c>
      <c r="X300" s="80">
        <v>0</v>
      </c>
      <c r="Y300" s="80">
        <v>0</v>
      </c>
      <c r="Z300" s="80">
        <v>0</v>
      </c>
      <c r="AA300" s="80">
        <v>0</v>
      </c>
      <c r="AB300" s="80">
        <v>0</v>
      </c>
      <c r="AC300" s="80">
        <v>0</v>
      </c>
      <c r="AD300" s="80">
        <v>0</v>
      </c>
      <c r="AE300" s="80">
        <v>0</v>
      </c>
      <c r="AF300" s="80">
        <v>0</v>
      </c>
      <c r="AG300" s="80">
        <v>0</v>
      </c>
      <c r="AH300" s="80">
        <v>0</v>
      </c>
      <c r="AI300" s="80">
        <v>0</v>
      </c>
      <c r="AJ300" s="80">
        <v>0</v>
      </c>
      <c r="AK300" s="80"/>
      <c r="AL300" s="80"/>
    </row>
    <row r="301" spans="1:38" ht="16.350000000000001" customHeight="1">
      <c r="A301" s="79" t="s">
        <v>651</v>
      </c>
      <c r="B301" s="80">
        <v>0</v>
      </c>
      <c r="C301" s="80">
        <v>0</v>
      </c>
      <c r="D301" s="80">
        <v>0</v>
      </c>
      <c r="E301" s="80">
        <v>0</v>
      </c>
      <c r="F301" s="80">
        <v>0</v>
      </c>
      <c r="G301" s="80">
        <v>0</v>
      </c>
      <c r="H301" s="80">
        <v>0</v>
      </c>
      <c r="I301" s="80">
        <v>0</v>
      </c>
      <c r="J301" s="80">
        <v>0</v>
      </c>
      <c r="K301" s="80">
        <v>0</v>
      </c>
      <c r="L301" s="80">
        <v>0</v>
      </c>
      <c r="M301" s="80">
        <v>0</v>
      </c>
      <c r="N301" s="80">
        <v>0</v>
      </c>
      <c r="O301" s="80">
        <v>0</v>
      </c>
      <c r="P301" s="80">
        <v>0</v>
      </c>
      <c r="Q301" s="80">
        <v>0</v>
      </c>
      <c r="R301" s="80">
        <v>0</v>
      </c>
      <c r="S301" s="80">
        <v>0</v>
      </c>
      <c r="T301" s="80">
        <v>0</v>
      </c>
      <c r="U301" s="80">
        <v>0</v>
      </c>
      <c r="V301" s="80">
        <v>0</v>
      </c>
      <c r="W301" s="80">
        <v>0</v>
      </c>
      <c r="X301" s="80">
        <v>0</v>
      </c>
      <c r="Y301" s="80">
        <v>0</v>
      </c>
      <c r="Z301" s="80">
        <v>0</v>
      </c>
      <c r="AA301" s="80">
        <v>0</v>
      </c>
      <c r="AB301" s="80">
        <v>0</v>
      </c>
      <c r="AC301" s="80">
        <v>0</v>
      </c>
      <c r="AD301" s="80">
        <v>0</v>
      </c>
      <c r="AE301" s="80">
        <v>0</v>
      </c>
      <c r="AF301" s="80">
        <v>0</v>
      </c>
      <c r="AG301" s="80">
        <v>0</v>
      </c>
      <c r="AH301" s="80">
        <v>0</v>
      </c>
      <c r="AI301" s="80">
        <v>0</v>
      </c>
      <c r="AJ301" s="80">
        <v>0</v>
      </c>
      <c r="AK301" s="80"/>
      <c r="AL301" s="80"/>
    </row>
    <row r="302" spans="1:38" ht="16.350000000000001" customHeight="1">
      <c r="A302" s="79" t="s">
        <v>652</v>
      </c>
      <c r="B302" s="80">
        <v>0</v>
      </c>
      <c r="C302" s="80">
        <v>0</v>
      </c>
      <c r="D302" s="80">
        <v>0</v>
      </c>
      <c r="E302" s="80">
        <v>0</v>
      </c>
      <c r="F302" s="80">
        <v>0</v>
      </c>
      <c r="G302" s="80">
        <v>0</v>
      </c>
      <c r="H302" s="80">
        <v>0</v>
      </c>
      <c r="I302" s="80">
        <v>0</v>
      </c>
      <c r="J302" s="80">
        <v>0</v>
      </c>
      <c r="K302" s="80">
        <v>0</v>
      </c>
      <c r="L302" s="80">
        <v>0</v>
      </c>
      <c r="M302" s="80">
        <v>0</v>
      </c>
      <c r="N302" s="80">
        <v>0</v>
      </c>
      <c r="O302" s="80">
        <v>0</v>
      </c>
      <c r="P302" s="80">
        <v>0</v>
      </c>
      <c r="Q302" s="80">
        <v>0</v>
      </c>
      <c r="R302" s="80">
        <v>0</v>
      </c>
      <c r="S302" s="80">
        <v>0</v>
      </c>
      <c r="T302" s="80">
        <v>0</v>
      </c>
      <c r="U302" s="80">
        <v>0</v>
      </c>
      <c r="V302" s="80">
        <v>0</v>
      </c>
      <c r="W302" s="80">
        <v>0</v>
      </c>
      <c r="X302" s="80">
        <v>0</v>
      </c>
      <c r="Y302" s="80">
        <v>0</v>
      </c>
      <c r="Z302" s="80">
        <v>0</v>
      </c>
      <c r="AA302" s="80">
        <v>0</v>
      </c>
      <c r="AB302" s="80">
        <v>0</v>
      </c>
      <c r="AC302" s="80">
        <v>0</v>
      </c>
      <c r="AD302" s="80">
        <v>0</v>
      </c>
      <c r="AE302" s="80">
        <v>0</v>
      </c>
      <c r="AF302" s="80">
        <v>0</v>
      </c>
      <c r="AG302" s="80">
        <v>0</v>
      </c>
      <c r="AH302" s="80">
        <v>0</v>
      </c>
      <c r="AI302" s="80">
        <v>0</v>
      </c>
      <c r="AJ302" s="80">
        <v>0</v>
      </c>
      <c r="AK302" s="80"/>
      <c r="AL302" s="80"/>
    </row>
    <row r="303" spans="1:38" ht="16.350000000000001" customHeight="1">
      <c r="A303" s="79" t="s">
        <v>653</v>
      </c>
      <c r="B303" s="80">
        <v>0</v>
      </c>
      <c r="C303" s="80">
        <v>0</v>
      </c>
      <c r="D303" s="80">
        <v>0</v>
      </c>
      <c r="E303" s="80">
        <v>0</v>
      </c>
      <c r="F303" s="80">
        <v>0</v>
      </c>
      <c r="G303" s="80">
        <v>0</v>
      </c>
      <c r="H303" s="80">
        <v>0</v>
      </c>
      <c r="I303" s="80">
        <v>0</v>
      </c>
      <c r="J303" s="80">
        <v>0</v>
      </c>
      <c r="K303" s="80">
        <v>0</v>
      </c>
      <c r="L303" s="80">
        <v>0</v>
      </c>
      <c r="M303" s="80">
        <v>0</v>
      </c>
      <c r="N303" s="80">
        <v>0</v>
      </c>
      <c r="O303" s="80">
        <v>0</v>
      </c>
      <c r="P303" s="80">
        <v>0</v>
      </c>
      <c r="Q303" s="80">
        <v>0</v>
      </c>
      <c r="R303" s="80">
        <v>0</v>
      </c>
      <c r="S303" s="80">
        <v>0</v>
      </c>
      <c r="T303" s="80">
        <v>0</v>
      </c>
      <c r="U303" s="80">
        <v>0</v>
      </c>
      <c r="V303" s="80">
        <v>0</v>
      </c>
      <c r="W303" s="80">
        <v>0</v>
      </c>
      <c r="X303" s="80">
        <v>0</v>
      </c>
      <c r="Y303" s="80">
        <v>0</v>
      </c>
      <c r="Z303" s="80">
        <v>0</v>
      </c>
      <c r="AA303" s="80">
        <v>0</v>
      </c>
      <c r="AB303" s="80">
        <v>0</v>
      </c>
      <c r="AC303" s="80">
        <v>0</v>
      </c>
      <c r="AD303" s="80">
        <v>0</v>
      </c>
      <c r="AE303" s="80">
        <v>0</v>
      </c>
      <c r="AF303" s="80">
        <v>0</v>
      </c>
      <c r="AG303" s="80">
        <v>0</v>
      </c>
      <c r="AH303" s="80">
        <v>0</v>
      </c>
      <c r="AI303" s="80">
        <v>0</v>
      </c>
      <c r="AJ303" s="80">
        <v>0</v>
      </c>
      <c r="AK303" s="80"/>
      <c r="AL303" s="80"/>
    </row>
    <row r="304" spans="1:38" ht="16.350000000000001" customHeight="1">
      <c r="A304" s="79" t="s">
        <v>654</v>
      </c>
      <c r="B304" s="80">
        <v>0</v>
      </c>
      <c r="C304" s="80">
        <v>0</v>
      </c>
      <c r="D304" s="80">
        <v>0</v>
      </c>
      <c r="E304" s="80">
        <v>0</v>
      </c>
      <c r="F304" s="80">
        <v>0</v>
      </c>
      <c r="G304" s="80">
        <v>0</v>
      </c>
      <c r="H304" s="80">
        <v>0</v>
      </c>
      <c r="I304" s="80">
        <v>0</v>
      </c>
      <c r="J304" s="80">
        <v>0</v>
      </c>
      <c r="K304" s="80">
        <v>0</v>
      </c>
      <c r="L304" s="80">
        <v>0</v>
      </c>
      <c r="M304" s="80">
        <v>0</v>
      </c>
      <c r="N304" s="80">
        <v>0</v>
      </c>
      <c r="O304" s="80">
        <v>0</v>
      </c>
      <c r="P304" s="80">
        <v>0</v>
      </c>
      <c r="Q304" s="80">
        <v>0</v>
      </c>
      <c r="R304" s="80">
        <v>0</v>
      </c>
      <c r="S304" s="80">
        <v>0</v>
      </c>
      <c r="T304" s="80">
        <v>0</v>
      </c>
      <c r="U304" s="80">
        <v>0</v>
      </c>
      <c r="V304" s="80">
        <v>0</v>
      </c>
      <c r="W304" s="80">
        <v>0</v>
      </c>
      <c r="X304" s="80">
        <v>0</v>
      </c>
      <c r="Y304" s="80">
        <v>0</v>
      </c>
      <c r="Z304" s="80">
        <v>0</v>
      </c>
      <c r="AA304" s="80">
        <v>0</v>
      </c>
      <c r="AB304" s="80">
        <v>0</v>
      </c>
      <c r="AC304" s="80">
        <v>0</v>
      </c>
      <c r="AD304" s="80">
        <v>0</v>
      </c>
      <c r="AE304" s="80">
        <v>0</v>
      </c>
      <c r="AF304" s="80">
        <v>0</v>
      </c>
      <c r="AG304" s="80">
        <v>0</v>
      </c>
      <c r="AH304" s="80">
        <v>0</v>
      </c>
      <c r="AI304" s="80">
        <v>0</v>
      </c>
      <c r="AJ304" s="80">
        <v>0</v>
      </c>
      <c r="AK304" s="80"/>
      <c r="AL304" s="80"/>
    </row>
    <row r="305" spans="1:38" ht="16.350000000000001" customHeight="1">
      <c r="A305" s="79" t="s">
        <v>655</v>
      </c>
      <c r="B305" s="80">
        <v>0</v>
      </c>
      <c r="C305" s="80">
        <v>0</v>
      </c>
      <c r="D305" s="80">
        <v>0</v>
      </c>
      <c r="E305" s="80">
        <v>0</v>
      </c>
      <c r="F305" s="80">
        <v>0</v>
      </c>
      <c r="G305" s="80">
        <v>0</v>
      </c>
      <c r="H305" s="80">
        <v>0</v>
      </c>
      <c r="I305" s="80">
        <v>0</v>
      </c>
      <c r="J305" s="80">
        <v>0</v>
      </c>
      <c r="K305" s="80">
        <v>0</v>
      </c>
      <c r="L305" s="80">
        <v>0</v>
      </c>
      <c r="M305" s="80">
        <v>0</v>
      </c>
      <c r="N305" s="80">
        <v>0</v>
      </c>
      <c r="O305" s="80">
        <v>0</v>
      </c>
      <c r="P305" s="80">
        <v>0</v>
      </c>
      <c r="Q305" s="80">
        <v>0</v>
      </c>
      <c r="R305" s="80">
        <v>0</v>
      </c>
      <c r="S305" s="80">
        <v>0</v>
      </c>
      <c r="T305" s="80">
        <v>0</v>
      </c>
      <c r="U305" s="80">
        <v>0</v>
      </c>
      <c r="V305" s="80">
        <v>0</v>
      </c>
      <c r="W305" s="80">
        <v>0</v>
      </c>
      <c r="X305" s="80">
        <v>0</v>
      </c>
      <c r="Y305" s="80">
        <v>0</v>
      </c>
      <c r="Z305" s="80">
        <v>0</v>
      </c>
      <c r="AA305" s="80">
        <v>0</v>
      </c>
      <c r="AB305" s="80">
        <v>0</v>
      </c>
      <c r="AC305" s="80">
        <v>0</v>
      </c>
      <c r="AD305" s="80">
        <v>0</v>
      </c>
      <c r="AE305" s="80">
        <v>0</v>
      </c>
      <c r="AF305" s="80">
        <v>0</v>
      </c>
      <c r="AG305" s="80">
        <v>0</v>
      </c>
      <c r="AH305" s="80">
        <v>0</v>
      </c>
      <c r="AI305" s="80">
        <v>0</v>
      </c>
      <c r="AJ305" s="80">
        <v>0</v>
      </c>
      <c r="AK305" s="80"/>
      <c r="AL305" s="80"/>
    </row>
    <row r="306" spans="1:38" ht="16.350000000000001" customHeight="1">
      <c r="A306" s="79" t="s">
        <v>656</v>
      </c>
      <c r="B306" s="80">
        <v>0</v>
      </c>
      <c r="C306" s="80">
        <v>0</v>
      </c>
      <c r="D306" s="80">
        <v>0</v>
      </c>
      <c r="E306" s="80">
        <v>0</v>
      </c>
      <c r="F306" s="80">
        <v>0</v>
      </c>
      <c r="G306" s="80">
        <v>0</v>
      </c>
      <c r="H306" s="80">
        <v>0</v>
      </c>
      <c r="I306" s="80">
        <v>0</v>
      </c>
      <c r="J306" s="80">
        <v>0</v>
      </c>
      <c r="K306" s="80">
        <v>0</v>
      </c>
      <c r="L306" s="80">
        <v>0</v>
      </c>
      <c r="M306" s="80">
        <v>0</v>
      </c>
      <c r="N306" s="80">
        <v>0</v>
      </c>
      <c r="O306" s="80">
        <v>0</v>
      </c>
      <c r="P306" s="80">
        <v>0</v>
      </c>
      <c r="Q306" s="80">
        <v>0</v>
      </c>
      <c r="R306" s="80">
        <v>0</v>
      </c>
      <c r="S306" s="80">
        <v>0</v>
      </c>
      <c r="T306" s="80">
        <v>0</v>
      </c>
      <c r="U306" s="80">
        <v>0</v>
      </c>
      <c r="V306" s="80">
        <v>0</v>
      </c>
      <c r="W306" s="80">
        <v>0</v>
      </c>
      <c r="X306" s="80">
        <v>0</v>
      </c>
      <c r="Y306" s="80">
        <v>0</v>
      </c>
      <c r="Z306" s="80">
        <v>0</v>
      </c>
      <c r="AA306" s="80">
        <v>0</v>
      </c>
      <c r="AB306" s="80">
        <v>0</v>
      </c>
      <c r="AC306" s="80">
        <v>0</v>
      </c>
      <c r="AD306" s="80">
        <v>0</v>
      </c>
      <c r="AE306" s="80">
        <v>0</v>
      </c>
      <c r="AF306" s="80">
        <v>0</v>
      </c>
      <c r="AG306" s="80">
        <v>0</v>
      </c>
      <c r="AH306" s="80">
        <v>0</v>
      </c>
      <c r="AI306" s="80">
        <v>0</v>
      </c>
      <c r="AJ306" s="80">
        <v>0</v>
      </c>
      <c r="AK306" s="80"/>
      <c r="AL306" s="80"/>
    </row>
    <row r="307" spans="1:38" ht="16.350000000000001" customHeight="1">
      <c r="A307" s="79" t="s">
        <v>657</v>
      </c>
      <c r="B307" s="80">
        <v>0</v>
      </c>
      <c r="C307" s="80">
        <v>0</v>
      </c>
      <c r="D307" s="80">
        <v>0</v>
      </c>
      <c r="E307" s="80">
        <v>0</v>
      </c>
      <c r="F307" s="80">
        <v>0</v>
      </c>
      <c r="G307" s="80">
        <v>0</v>
      </c>
      <c r="H307" s="80">
        <v>0</v>
      </c>
      <c r="I307" s="80">
        <v>0</v>
      </c>
      <c r="J307" s="80">
        <v>0</v>
      </c>
      <c r="K307" s="80">
        <v>0</v>
      </c>
      <c r="L307" s="80">
        <v>0</v>
      </c>
      <c r="M307" s="80">
        <v>0</v>
      </c>
      <c r="N307" s="80">
        <v>0</v>
      </c>
      <c r="O307" s="80">
        <v>0</v>
      </c>
      <c r="P307" s="80">
        <v>0</v>
      </c>
      <c r="Q307" s="80">
        <v>0</v>
      </c>
      <c r="R307" s="80">
        <v>0</v>
      </c>
      <c r="S307" s="80">
        <v>0</v>
      </c>
      <c r="T307" s="80">
        <v>0</v>
      </c>
      <c r="U307" s="80">
        <v>0</v>
      </c>
      <c r="V307" s="80">
        <v>0</v>
      </c>
      <c r="W307" s="80">
        <v>0</v>
      </c>
      <c r="X307" s="80">
        <v>0</v>
      </c>
      <c r="Y307" s="80">
        <v>0</v>
      </c>
      <c r="Z307" s="80">
        <v>0</v>
      </c>
      <c r="AA307" s="80">
        <v>0</v>
      </c>
      <c r="AB307" s="80">
        <v>0</v>
      </c>
      <c r="AC307" s="80">
        <v>0</v>
      </c>
      <c r="AD307" s="80">
        <v>0</v>
      </c>
      <c r="AE307" s="80">
        <v>0</v>
      </c>
      <c r="AF307" s="80">
        <v>0</v>
      </c>
      <c r="AG307" s="80">
        <v>0</v>
      </c>
      <c r="AH307" s="80">
        <v>0</v>
      </c>
      <c r="AI307" s="80">
        <v>0</v>
      </c>
      <c r="AJ307" s="80">
        <v>0</v>
      </c>
      <c r="AK307" s="80"/>
      <c r="AL307" s="80"/>
    </row>
    <row r="308" spans="1:38" ht="16.350000000000001" customHeight="1">
      <c r="A308" s="79" t="s">
        <v>658</v>
      </c>
      <c r="B308" s="80">
        <v>0</v>
      </c>
      <c r="C308" s="80">
        <v>0</v>
      </c>
      <c r="D308" s="80">
        <v>0</v>
      </c>
      <c r="E308" s="80">
        <v>0</v>
      </c>
      <c r="F308" s="80">
        <v>0</v>
      </c>
      <c r="G308" s="80">
        <v>0</v>
      </c>
      <c r="H308" s="80">
        <v>0</v>
      </c>
      <c r="I308" s="80">
        <v>0</v>
      </c>
      <c r="J308" s="80">
        <v>0</v>
      </c>
      <c r="K308" s="80">
        <v>0</v>
      </c>
      <c r="L308" s="80">
        <v>0</v>
      </c>
      <c r="M308" s="80">
        <v>0</v>
      </c>
      <c r="N308" s="80">
        <v>0</v>
      </c>
      <c r="O308" s="80">
        <v>0</v>
      </c>
      <c r="P308" s="80">
        <v>0</v>
      </c>
      <c r="Q308" s="80">
        <v>0</v>
      </c>
      <c r="R308" s="80">
        <v>0</v>
      </c>
      <c r="S308" s="80">
        <v>0</v>
      </c>
      <c r="T308" s="80">
        <v>0</v>
      </c>
      <c r="U308" s="80">
        <v>0</v>
      </c>
      <c r="V308" s="80">
        <v>0</v>
      </c>
      <c r="W308" s="80">
        <v>0</v>
      </c>
      <c r="X308" s="80">
        <v>0</v>
      </c>
      <c r="Y308" s="80">
        <v>0</v>
      </c>
      <c r="Z308" s="80">
        <v>0</v>
      </c>
      <c r="AA308" s="80">
        <v>0</v>
      </c>
      <c r="AB308" s="80">
        <v>0</v>
      </c>
      <c r="AC308" s="80">
        <v>0</v>
      </c>
      <c r="AD308" s="80">
        <v>0</v>
      </c>
      <c r="AE308" s="80">
        <v>0</v>
      </c>
      <c r="AF308" s="80">
        <v>0</v>
      </c>
      <c r="AG308" s="80">
        <v>0</v>
      </c>
      <c r="AH308" s="80">
        <v>0</v>
      </c>
      <c r="AI308" s="80">
        <v>0</v>
      </c>
      <c r="AJ308" s="80">
        <v>0</v>
      </c>
      <c r="AK308" s="80"/>
      <c r="AL308" s="80"/>
    </row>
    <row r="309" spans="1:38" ht="16.350000000000001" customHeight="1">
      <c r="A309" s="79" t="s">
        <v>659</v>
      </c>
      <c r="B309" s="80">
        <v>0</v>
      </c>
      <c r="C309" s="80">
        <v>0</v>
      </c>
      <c r="D309" s="80">
        <v>0</v>
      </c>
      <c r="E309" s="80">
        <v>0</v>
      </c>
      <c r="F309" s="80">
        <v>0</v>
      </c>
      <c r="G309" s="80">
        <v>0</v>
      </c>
      <c r="H309" s="80">
        <v>0</v>
      </c>
      <c r="I309" s="80">
        <v>0</v>
      </c>
      <c r="J309" s="80">
        <v>0</v>
      </c>
      <c r="K309" s="80">
        <v>0</v>
      </c>
      <c r="L309" s="80">
        <v>0</v>
      </c>
      <c r="M309" s="80">
        <v>0</v>
      </c>
      <c r="N309" s="80">
        <v>0</v>
      </c>
      <c r="O309" s="80">
        <v>0</v>
      </c>
      <c r="P309" s="80">
        <v>0</v>
      </c>
      <c r="Q309" s="80">
        <v>0</v>
      </c>
      <c r="R309" s="80">
        <v>0</v>
      </c>
      <c r="S309" s="80">
        <v>0</v>
      </c>
      <c r="T309" s="80">
        <v>0</v>
      </c>
      <c r="U309" s="80">
        <v>0</v>
      </c>
      <c r="V309" s="80">
        <v>0</v>
      </c>
      <c r="W309" s="80">
        <v>0</v>
      </c>
      <c r="X309" s="80">
        <v>0</v>
      </c>
      <c r="Y309" s="80">
        <v>0</v>
      </c>
      <c r="Z309" s="80">
        <v>0</v>
      </c>
      <c r="AA309" s="80">
        <v>0</v>
      </c>
      <c r="AB309" s="80">
        <v>0</v>
      </c>
      <c r="AC309" s="80">
        <v>0</v>
      </c>
      <c r="AD309" s="80">
        <v>0</v>
      </c>
      <c r="AE309" s="80">
        <v>0</v>
      </c>
      <c r="AF309" s="80">
        <v>0</v>
      </c>
      <c r="AG309" s="80">
        <v>0</v>
      </c>
      <c r="AH309" s="80">
        <v>0</v>
      </c>
      <c r="AI309" s="80">
        <v>0</v>
      </c>
      <c r="AJ309" s="80">
        <v>0</v>
      </c>
      <c r="AK309" s="80"/>
      <c r="AL309" s="80"/>
    </row>
    <row r="310" spans="1:38" ht="16.350000000000001" customHeight="1">
      <c r="A310" s="79" t="s">
        <v>660</v>
      </c>
      <c r="B310" s="80">
        <v>0</v>
      </c>
      <c r="C310" s="80">
        <v>0</v>
      </c>
      <c r="D310" s="80">
        <v>0</v>
      </c>
      <c r="E310" s="80">
        <v>0</v>
      </c>
      <c r="F310" s="80">
        <v>0</v>
      </c>
      <c r="G310" s="80">
        <v>0</v>
      </c>
      <c r="H310" s="80">
        <v>0</v>
      </c>
      <c r="I310" s="80">
        <v>0</v>
      </c>
      <c r="J310" s="80">
        <v>0</v>
      </c>
      <c r="K310" s="80">
        <v>0</v>
      </c>
      <c r="L310" s="80">
        <v>0</v>
      </c>
      <c r="M310" s="80">
        <v>0</v>
      </c>
      <c r="N310" s="80">
        <v>0</v>
      </c>
      <c r="O310" s="80">
        <v>0</v>
      </c>
      <c r="P310" s="80">
        <v>0</v>
      </c>
      <c r="Q310" s="80">
        <v>0</v>
      </c>
      <c r="R310" s="80">
        <v>0</v>
      </c>
      <c r="S310" s="80">
        <v>0</v>
      </c>
      <c r="T310" s="80">
        <v>0</v>
      </c>
      <c r="U310" s="80">
        <v>0</v>
      </c>
      <c r="V310" s="80">
        <v>0</v>
      </c>
      <c r="W310" s="80">
        <v>0</v>
      </c>
      <c r="X310" s="80">
        <v>0</v>
      </c>
      <c r="Y310" s="80">
        <v>0</v>
      </c>
      <c r="Z310" s="80">
        <v>0</v>
      </c>
      <c r="AA310" s="80">
        <v>0</v>
      </c>
      <c r="AB310" s="80">
        <v>0</v>
      </c>
      <c r="AC310" s="80">
        <v>0</v>
      </c>
      <c r="AD310" s="80">
        <v>0</v>
      </c>
      <c r="AE310" s="80">
        <v>0</v>
      </c>
      <c r="AF310" s="80">
        <v>0</v>
      </c>
      <c r="AG310" s="80">
        <v>0</v>
      </c>
      <c r="AH310" s="80">
        <v>0</v>
      </c>
      <c r="AI310" s="80">
        <v>0</v>
      </c>
      <c r="AJ310" s="80">
        <v>0</v>
      </c>
      <c r="AK310" s="80"/>
      <c r="AL310" s="80"/>
    </row>
    <row r="311" spans="1:38" ht="16.350000000000001" customHeight="1">
      <c r="A311" s="79" t="s">
        <v>661</v>
      </c>
      <c r="B311" s="80">
        <v>0</v>
      </c>
      <c r="C311" s="80">
        <v>0</v>
      </c>
      <c r="D311" s="80">
        <v>0</v>
      </c>
      <c r="E311" s="80">
        <v>0</v>
      </c>
      <c r="F311" s="80">
        <v>0</v>
      </c>
      <c r="G311" s="80">
        <v>0</v>
      </c>
      <c r="H311" s="80">
        <v>0</v>
      </c>
      <c r="I311" s="80">
        <v>0</v>
      </c>
      <c r="J311" s="80">
        <v>0</v>
      </c>
      <c r="K311" s="80">
        <v>0</v>
      </c>
      <c r="L311" s="80">
        <v>0</v>
      </c>
      <c r="M311" s="80">
        <v>0</v>
      </c>
      <c r="N311" s="80">
        <v>0</v>
      </c>
      <c r="O311" s="80">
        <v>0</v>
      </c>
      <c r="P311" s="80">
        <v>0</v>
      </c>
      <c r="Q311" s="80">
        <v>0</v>
      </c>
      <c r="R311" s="80">
        <v>0</v>
      </c>
      <c r="S311" s="80">
        <v>0</v>
      </c>
      <c r="T311" s="80">
        <v>0</v>
      </c>
      <c r="U311" s="80">
        <v>0</v>
      </c>
      <c r="V311" s="80">
        <v>0</v>
      </c>
      <c r="W311" s="80">
        <v>0</v>
      </c>
      <c r="X311" s="80">
        <v>0</v>
      </c>
      <c r="Y311" s="80">
        <v>0</v>
      </c>
      <c r="Z311" s="80">
        <v>0</v>
      </c>
      <c r="AA311" s="80">
        <v>0</v>
      </c>
      <c r="AB311" s="80">
        <v>0</v>
      </c>
      <c r="AC311" s="80">
        <v>0</v>
      </c>
      <c r="AD311" s="80">
        <v>0</v>
      </c>
      <c r="AE311" s="80">
        <v>0</v>
      </c>
      <c r="AF311" s="80">
        <v>0</v>
      </c>
      <c r="AG311" s="80">
        <v>0</v>
      </c>
      <c r="AH311" s="80">
        <v>0</v>
      </c>
      <c r="AI311" s="80">
        <v>0</v>
      </c>
      <c r="AJ311" s="80">
        <v>0</v>
      </c>
      <c r="AK311" s="80"/>
      <c r="AL311" s="80"/>
    </row>
    <row r="312" spans="1:38" ht="16.350000000000001" customHeight="1">
      <c r="A312" s="79" t="s">
        <v>662</v>
      </c>
      <c r="B312" s="80">
        <v>0</v>
      </c>
      <c r="C312" s="80">
        <v>0</v>
      </c>
      <c r="D312" s="80">
        <v>0</v>
      </c>
      <c r="E312" s="80">
        <v>0</v>
      </c>
      <c r="F312" s="80">
        <v>0</v>
      </c>
      <c r="G312" s="80">
        <v>0</v>
      </c>
      <c r="H312" s="80">
        <v>0</v>
      </c>
      <c r="I312" s="80">
        <v>0</v>
      </c>
      <c r="J312" s="80">
        <v>0</v>
      </c>
      <c r="K312" s="80">
        <v>0</v>
      </c>
      <c r="L312" s="80">
        <v>0</v>
      </c>
      <c r="M312" s="80">
        <v>0</v>
      </c>
      <c r="N312" s="80">
        <v>0</v>
      </c>
      <c r="O312" s="80">
        <v>0</v>
      </c>
      <c r="P312" s="80">
        <v>0</v>
      </c>
      <c r="Q312" s="80">
        <v>0</v>
      </c>
      <c r="R312" s="80">
        <v>0</v>
      </c>
      <c r="S312" s="80">
        <v>0</v>
      </c>
      <c r="T312" s="80">
        <v>0</v>
      </c>
      <c r="U312" s="80">
        <v>0</v>
      </c>
      <c r="V312" s="80">
        <v>0</v>
      </c>
      <c r="W312" s="80">
        <v>0</v>
      </c>
      <c r="X312" s="80">
        <v>0</v>
      </c>
      <c r="Y312" s="80">
        <v>0</v>
      </c>
      <c r="Z312" s="80">
        <v>0</v>
      </c>
      <c r="AA312" s="80">
        <v>0</v>
      </c>
      <c r="AB312" s="80">
        <v>0</v>
      </c>
      <c r="AC312" s="80">
        <v>0</v>
      </c>
      <c r="AD312" s="80">
        <v>0</v>
      </c>
      <c r="AE312" s="80">
        <v>0</v>
      </c>
      <c r="AF312" s="80">
        <v>0</v>
      </c>
      <c r="AG312" s="80">
        <v>0</v>
      </c>
      <c r="AH312" s="80">
        <v>0</v>
      </c>
      <c r="AI312" s="80">
        <v>0</v>
      </c>
      <c r="AJ312" s="80">
        <v>0</v>
      </c>
      <c r="AK312" s="80"/>
      <c r="AL312" s="80"/>
    </row>
    <row r="313" spans="1:38" ht="16.350000000000001" customHeight="1">
      <c r="A313" s="79" t="s">
        <v>663</v>
      </c>
      <c r="B313" s="80">
        <v>0</v>
      </c>
      <c r="C313" s="80">
        <v>0</v>
      </c>
      <c r="D313" s="80">
        <v>0</v>
      </c>
      <c r="E313" s="80">
        <v>0</v>
      </c>
      <c r="F313" s="80">
        <v>0</v>
      </c>
      <c r="G313" s="80">
        <v>0</v>
      </c>
      <c r="H313" s="80">
        <v>0</v>
      </c>
      <c r="I313" s="80">
        <v>0</v>
      </c>
      <c r="J313" s="80">
        <v>0</v>
      </c>
      <c r="K313" s="80">
        <v>0</v>
      </c>
      <c r="L313" s="80">
        <v>0</v>
      </c>
      <c r="M313" s="80">
        <v>0</v>
      </c>
      <c r="N313" s="80">
        <v>0</v>
      </c>
      <c r="O313" s="80">
        <v>0</v>
      </c>
      <c r="P313" s="80">
        <v>0</v>
      </c>
      <c r="Q313" s="80">
        <v>0</v>
      </c>
      <c r="R313" s="80">
        <v>0</v>
      </c>
      <c r="S313" s="80">
        <v>0</v>
      </c>
      <c r="T313" s="80">
        <v>0</v>
      </c>
      <c r="U313" s="80">
        <v>0</v>
      </c>
      <c r="V313" s="80">
        <v>0</v>
      </c>
      <c r="W313" s="80">
        <v>0</v>
      </c>
      <c r="X313" s="80">
        <v>0</v>
      </c>
      <c r="Y313" s="80">
        <v>0</v>
      </c>
      <c r="Z313" s="80">
        <v>0</v>
      </c>
      <c r="AA313" s="80">
        <v>0</v>
      </c>
      <c r="AB313" s="80">
        <v>0</v>
      </c>
      <c r="AC313" s="80">
        <v>0</v>
      </c>
      <c r="AD313" s="80">
        <v>0</v>
      </c>
      <c r="AE313" s="80">
        <v>0</v>
      </c>
      <c r="AF313" s="80">
        <v>0</v>
      </c>
      <c r="AG313" s="80">
        <v>0</v>
      </c>
      <c r="AH313" s="80">
        <v>0</v>
      </c>
      <c r="AI313" s="80">
        <v>0</v>
      </c>
      <c r="AJ313" s="80">
        <v>0</v>
      </c>
      <c r="AK313" s="80"/>
      <c r="AL313" s="80"/>
    </row>
    <row r="314" spans="1:38" ht="16.350000000000001" customHeight="1">
      <c r="A314" s="79" t="s">
        <v>664</v>
      </c>
      <c r="B314" s="80">
        <v>0</v>
      </c>
      <c r="C314" s="80">
        <v>0</v>
      </c>
      <c r="D314" s="80">
        <v>0</v>
      </c>
      <c r="E314" s="80">
        <v>0</v>
      </c>
      <c r="F314" s="80">
        <v>0</v>
      </c>
      <c r="G314" s="80">
        <v>0</v>
      </c>
      <c r="H314" s="80">
        <v>0</v>
      </c>
      <c r="I314" s="80">
        <v>0</v>
      </c>
      <c r="J314" s="80">
        <v>0</v>
      </c>
      <c r="K314" s="80">
        <v>0</v>
      </c>
      <c r="L314" s="80">
        <v>0</v>
      </c>
      <c r="M314" s="80">
        <v>0</v>
      </c>
      <c r="N314" s="80">
        <v>0</v>
      </c>
      <c r="O314" s="80">
        <v>0</v>
      </c>
      <c r="P314" s="80">
        <v>0</v>
      </c>
      <c r="Q314" s="80">
        <v>0</v>
      </c>
      <c r="R314" s="80">
        <v>0</v>
      </c>
      <c r="S314" s="80">
        <v>0</v>
      </c>
      <c r="T314" s="80">
        <v>0</v>
      </c>
      <c r="U314" s="80">
        <v>0</v>
      </c>
      <c r="V314" s="80">
        <v>0</v>
      </c>
      <c r="W314" s="80">
        <v>0</v>
      </c>
      <c r="X314" s="80">
        <v>0</v>
      </c>
      <c r="Y314" s="80">
        <v>0</v>
      </c>
      <c r="Z314" s="80">
        <v>0</v>
      </c>
      <c r="AA314" s="80">
        <v>0</v>
      </c>
      <c r="AB314" s="80">
        <v>0</v>
      </c>
      <c r="AC314" s="80">
        <v>0</v>
      </c>
      <c r="AD314" s="80">
        <v>0</v>
      </c>
      <c r="AE314" s="80">
        <v>0</v>
      </c>
      <c r="AF314" s="80">
        <v>0</v>
      </c>
      <c r="AG314" s="80">
        <v>0</v>
      </c>
      <c r="AH314" s="80">
        <v>0</v>
      </c>
      <c r="AI314" s="80">
        <v>0</v>
      </c>
      <c r="AJ314" s="80">
        <v>0</v>
      </c>
      <c r="AK314" s="80"/>
      <c r="AL314" s="80"/>
    </row>
    <row r="315" spans="1:38" ht="16.350000000000001" customHeight="1">
      <c r="A315" s="79" t="s">
        <v>665</v>
      </c>
      <c r="B315" s="80">
        <v>0</v>
      </c>
      <c r="C315" s="80">
        <v>0</v>
      </c>
      <c r="D315" s="80">
        <v>0</v>
      </c>
      <c r="E315" s="80">
        <v>0</v>
      </c>
      <c r="F315" s="80">
        <v>0</v>
      </c>
      <c r="G315" s="80">
        <v>0</v>
      </c>
      <c r="H315" s="80">
        <v>0</v>
      </c>
      <c r="I315" s="80">
        <v>0</v>
      </c>
      <c r="J315" s="80">
        <v>0</v>
      </c>
      <c r="K315" s="80">
        <v>0</v>
      </c>
      <c r="L315" s="80">
        <v>0</v>
      </c>
      <c r="M315" s="80">
        <v>0</v>
      </c>
      <c r="N315" s="80">
        <v>0</v>
      </c>
      <c r="O315" s="80">
        <v>0</v>
      </c>
      <c r="P315" s="80">
        <v>0</v>
      </c>
      <c r="Q315" s="80">
        <v>0</v>
      </c>
      <c r="R315" s="80">
        <v>0</v>
      </c>
      <c r="S315" s="80">
        <v>0</v>
      </c>
      <c r="T315" s="80">
        <v>0</v>
      </c>
      <c r="U315" s="80">
        <v>0</v>
      </c>
      <c r="V315" s="80">
        <v>0</v>
      </c>
      <c r="W315" s="80">
        <v>0</v>
      </c>
      <c r="X315" s="80">
        <v>0</v>
      </c>
      <c r="Y315" s="80">
        <v>0</v>
      </c>
      <c r="Z315" s="80">
        <v>0</v>
      </c>
      <c r="AA315" s="80">
        <v>0</v>
      </c>
      <c r="AB315" s="80">
        <v>0</v>
      </c>
      <c r="AC315" s="80">
        <v>0</v>
      </c>
      <c r="AD315" s="80">
        <v>0</v>
      </c>
      <c r="AE315" s="80">
        <v>0</v>
      </c>
      <c r="AF315" s="80">
        <v>0</v>
      </c>
      <c r="AG315" s="80">
        <v>0</v>
      </c>
      <c r="AH315" s="80">
        <v>0</v>
      </c>
      <c r="AI315" s="80">
        <v>0</v>
      </c>
      <c r="AJ315" s="80">
        <v>0</v>
      </c>
      <c r="AK315" s="80"/>
      <c r="AL315" s="80"/>
    </row>
    <row r="316" spans="1:38" ht="16.350000000000001" customHeight="1">
      <c r="A316" s="79" t="s">
        <v>666</v>
      </c>
      <c r="B316" s="80">
        <v>0</v>
      </c>
      <c r="C316" s="80">
        <v>0</v>
      </c>
      <c r="D316" s="80">
        <v>0</v>
      </c>
      <c r="E316" s="80">
        <v>0</v>
      </c>
      <c r="F316" s="80">
        <v>0</v>
      </c>
      <c r="G316" s="80">
        <v>0</v>
      </c>
      <c r="H316" s="80">
        <v>0</v>
      </c>
      <c r="I316" s="80">
        <v>0</v>
      </c>
      <c r="J316" s="80">
        <v>0</v>
      </c>
      <c r="K316" s="80">
        <v>0</v>
      </c>
      <c r="L316" s="80">
        <v>0</v>
      </c>
      <c r="M316" s="80">
        <v>0</v>
      </c>
      <c r="N316" s="80">
        <v>0</v>
      </c>
      <c r="O316" s="80">
        <v>0</v>
      </c>
      <c r="P316" s="80">
        <v>0</v>
      </c>
      <c r="Q316" s="80">
        <v>0</v>
      </c>
      <c r="R316" s="80">
        <v>0</v>
      </c>
      <c r="S316" s="80">
        <v>0</v>
      </c>
      <c r="T316" s="80">
        <v>0</v>
      </c>
      <c r="U316" s="80">
        <v>0</v>
      </c>
      <c r="V316" s="80">
        <v>0</v>
      </c>
      <c r="W316" s="80">
        <v>0</v>
      </c>
      <c r="X316" s="80">
        <v>0</v>
      </c>
      <c r="Y316" s="80">
        <v>0</v>
      </c>
      <c r="Z316" s="80">
        <v>0</v>
      </c>
      <c r="AA316" s="80">
        <v>0</v>
      </c>
      <c r="AB316" s="80">
        <v>0</v>
      </c>
      <c r="AC316" s="80">
        <v>0</v>
      </c>
      <c r="AD316" s="80">
        <v>0</v>
      </c>
      <c r="AE316" s="80">
        <v>0</v>
      </c>
      <c r="AF316" s="80">
        <v>0</v>
      </c>
      <c r="AG316" s="80">
        <v>0</v>
      </c>
      <c r="AH316" s="80">
        <v>0</v>
      </c>
      <c r="AI316" s="80">
        <v>0</v>
      </c>
      <c r="AJ316" s="80">
        <v>0</v>
      </c>
      <c r="AK316" s="80"/>
      <c r="AL316" s="80"/>
    </row>
    <row r="317" spans="1:38" ht="16.350000000000001" customHeight="1">
      <c r="A317" s="79" t="s">
        <v>667</v>
      </c>
      <c r="B317" s="80">
        <v>0</v>
      </c>
      <c r="C317" s="80">
        <v>0</v>
      </c>
      <c r="D317" s="80">
        <v>0</v>
      </c>
      <c r="E317" s="80">
        <v>0</v>
      </c>
      <c r="F317" s="80">
        <v>0</v>
      </c>
      <c r="G317" s="80">
        <v>0</v>
      </c>
      <c r="H317" s="80">
        <v>0</v>
      </c>
      <c r="I317" s="80">
        <v>0</v>
      </c>
      <c r="J317" s="80">
        <v>0</v>
      </c>
      <c r="K317" s="80">
        <v>0</v>
      </c>
      <c r="L317" s="80">
        <v>0</v>
      </c>
      <c r="M317" s="80">
        <v>0</v>
      </c>
      <c r="N317" s="80">
        <v>0</v>
      </c>
      <c r="O317" s="80">
        <v>0</v>
      </c>
      <c r="P317" s="80">
        <v>0</v>
      </c>
      <c r="Q317" s="80">
        <v>0</v>
      </c>
      <c r="R317" s="80">
        <v>0</v>
      </c>
      <c r="S317" s="80">
        <v>0</v>
      </c>
      <c r="T317" s="80">
        <v>0</v>
      </c>
      <c r="U317" s="80">
        <v>0</v>
      </c>
      <c r="V317" s="80">
        <v>0</v>
      </c>
      <c r="W317" s="80">
        <v>0</v>
      </c>
      <c r="X317" s="80">
        <v>0</v>
      </c>
      <c r="Y317" s="80">
        <v>0</v>
      </c>
      <c r="Z317" s="80">
        <v>0</v>
      </c>
      <c r="AA317" s="80">
        <v>0</v>
      </c>
      <c r="AB317" s="80">
        <v>0</v>
      </c>
      <c r="AC317" s="80">
        <v>0</v>
      </c>
      <c r="AD317" s="80">
        <v>0</v>
      </c>
      <c r="AE317" s="80">
        <v>0</v>
      </c>
      <c r="AF317" s="80">
        <v>0</v>
      </c>
      <c r="AG317" s="80">
        <v>0</v>
      </c>
      <c r="AH317" s="80">
        <v>0</v>
      </c>
      <c r="AI317" s="80">
        <v>0</v>
      </c>
      <c r="AJ317" s="80">
        <v>0</v>
      </c>
      <c r="AK317" s="80"/>
      <c r="AL317" s="80"/>
    </row>
    <row r="318" spans="1:38" ht="16.350000000000001" customHeight="1">
      <c r="A318" s="79" t="s">
        <v>668</v>
      </c>
      <c r="B318" s="80">
        <v>0</v>
      </c>
      <c r="C318" s="80">
        <v>0</v>
      </c>
      <c r="D318" s="80">
        <v>0</v>
      </c>
      <c r="E318" s="80">
        <v>0</v>
      </c>
      <c r="F318" s="80">
        <v>0</v>
      </c>
      <c r="G318" s="80">
        <v>0</v>
      </c>
      <c r="H318" s="80">
        <v>0</v>
      </c>
      <c r="I318" s="80">
        <v>0</v>
      </c>
      <c r="J318" s="80">
        <v>0</v>
      </c>
      <c r="K318" s="80">
        <v>0</v>
      </c>
      <c r="L318" s="80">
        <v>0</v>
      </c>
      <c r="M318" s="80">
        <v>0</v>
      </c>
      <c r="N318" s="80">
        <v>0</v>
      </c>
      <c r="O318" s="80">
        <v>0</v>
      </c>
      <c r="P318" s="80">
        <v>0</v>
      </c>
      <c r="Q318" s="80">
        <v>0</v>
      </c>
      <c r="R318" s="80">
        <v>0</v>
      </c>
      <c r="S318" s="80">
        <v>0</v>
      </c>
      <c r="T318" s="80">
        <v>0</v>
      </c>
      <c r="U318" s="80">
        <v>0</v>
      </c>
      <c r="V318" s="80">
        <v>0</v>
      </c>
      <c r="W318" s="80">
        <v>0</v>
      </c>
      <c r="X318" s="80">
        <v>0</v>
      </c>
      <c r="Y318" s="80">
        <v>0</v>
      </c>
      <c r="Z318" s="80">
        <v>0</v>
      </c>
      <c r="AA318" s="80">
        <v>0</v>
      </c>
      <c r="AB318" s="80">
        <v>0</v>
      </c>
      <c r="AC318" s="80">
        <v>0</v>
      </c>
      <c r="AD318" s="80">
        <v>0</v>
      </c>
      <c r="AE318" s="80">
        <v>0</v>
      </c>
      <c r="AF318" s="80">
        <v>0</v>
      </c>
      <c r="AG318" s="80">
        <v>0</v>
      </c>
      <c r="AH318" s="80">
        <v>0</v>
      </c>
      <c r="AI318" s="80">
        <v>0</v>
      </c>
      <c r="AJ318" s="80">
        <v>0</v>
      </c>
      <c r="AK318" s="80"/>
      <c r="AL318" s="80"/>
    </row>
    <row r="319" spans="1:38" ht="16.350000000000001" customHeight="1">
      <c r="A319" s="79" t="s">
        <v>669</v>
      </c>
      <c r="B319" s="80">
        <v>0</v>
      </c>
      <c r="C319" s="80">
        <v>0</v>
      </c>
      <c r="D319" s="80">
        <v>0</v>
      </c>
      <c r="E319" s="80">
        <v>0</v>
      </c>
      <c r="F319" s="80">
        <v>0</v>
      </c>
      <c r="G319" s="80">
        <v>0</v>
      </c>
      <c r="H319" s="80">
        <v>0</v>
      </c>
      <c r="I319" s="80">
        <v>0</v>
      </c>
      <c r="J319" s="80">
        <v>0</v>
      </c>
      <c r="K319" s="80">
        <v>0</v>
      </c>
      <c r="L319" s="80">
        <v>0</v>
      </c>
      <c r="M319" s="80">
        <v>0</v>
      </c>
      <c r="N319" s="80">
        <v>0</v>
      </c>
      <c r="O319" s="80">
        <v>0</v>
      </c>
      <c r="P319" s="80">
        <v>0</v>
      </c>
      <c r="Q319" s="80">
        <v>0</v>
      </c>
      <c r="R319" s="80">
        <v>0</v>
      </c>
      <c r="S319" s="80">
        <v>0</v>
      </c>
      <c r="T319" s="80">
        <v>0</v>
      </c>
      <c r="U319" s="80">
        <v>0</v>
      </c>
      <c r="V319" s="80">
        <v>0</v>
      </c>
      <c r="W319" s="80">
        <v>0</v>
      </c>
      <c r="X319" s="80">
        <v>0</v>
      </c>
      <c r="Y319" s="80">
        <v>0</v>
      </c>
      <c r="Z319" s="80">
        <v>0</v>
      </c>
      <c r="AA319" s="80">
        <v>0</v>
      </c>
      <c r="AB319" s="80">
        <v>0</v>
      </c>
      <c r="AC319" s="80">
        <v>0</v>
      </c>
      <c r="AD319" s="80">
        <v>0</v>
      </c>
      <c r="AE319" s="80">
        <v>0</v>
      </c>
      <c r="AF319" s="80">
        <v>0</v>
      </c>
      <c r="AG319" s="80">
        <v>0</v>
      </c>
      <c r="AH319" s="80">
        <v>0</v>
      </c>
      <c r="AI319" s="80">
        <v>0</v>
      </c>
      <c r="AJ319" s="80">
        <v>0</v>
      </c>
      <c r="AK319" s="80"/>
      <c r="AL319" s="80"/>
    </row>
    <row r="320" spans="1:38" ht="16.350000000000001" customHeight="1">
      <c r="A320" s="79" t="s">
        <v>670</v>
      </c>
      <c r="B320" s="80">
        <v>0</v>
      </c>
      <c r="C320" s="80">
        <v>0</v>
      </c>
      <c r="D320" s="80">
        <v>0</v>
      </c>
      <c r="E320" s="80">
        <v>0</v>
      </c>
      <c r="F320" s="80">
        <v>0</v>
      </c>
      <c r="G320" s="80">
        <v>0</v>
      </c>
      <c r="H320" s="80">
        <v>0</v>
      </c>
      <c r="I320" s="80">
        <v>0</v>
      </c>
      <c r="J320" s="80">
        <v>0</v>
      </c>
      <c r="K320" s="80">
        <v>0</v>
      </c>
      <c r="L320" s="80">
        <v>0</v>
      </c>
      <c r="M320" s="80">
        <v>0</v>
      </c>
      <c r="N320" s="80">
        <v>0</v>
      </c>
      <c r="O320" s="80">
        <v>0</v>
      </c>
      <c r="P320" s="80">
        <v>0</v>
      </c>
      <c r="Q320" s="80">
        <v>0</v>
      </c>
      <c r="R320" s="80">
        <v>0</v>
      </c>
      <c r="S320" s="80">
        <v>0</v>
      </c>
      <c r="T320" s="80">
        <v>0</v>
      </c>
      <c r="U320" s="80">
        <v>0</v>
      </c>
      <c r="V320" s="80">
        <v>0</v>
      </c>
      <c r="W320" s="80">
        <v>0</v>
      </c>
      <c r="X320" s="80">
        <v>0</v>
      </c>
      <c r="Y320" s="80">
        <v>0</v>
      </c>
      <c r="Z320" s="80">
        <v>0</v>
      </c>
      <c r="AA320" s="80">
        <v>0</v>
      </c>
      <c r="AB320" s="80">
        <v>0</v>
      </c>
      <c r="AC320" s="80">
        <v>0</v>
      </c>
      <c r="AD320" s="80">
        <v>0</v>
      </c>
      <c r="AE320" s="80">
        <v>0</v>
      </c>
      <c r="AF320" s="80">
        <v>0</v>
      </c>
      <c r="AG320" s="80">
        <v>0</v>
      </c>
      <c r="AH320" s="80">
        <v>0</v>
      </c>
      <c r="AI320" s="80">
        <v>0</v>
      </c>
      <c r="AJ320" s="80">
        <v>0</v>
      </c>
      <c r="AK320" s="80"/>
      <c r="AL320" s="80"/>
    </row>
    <row r="321" spans="1:38" ht="16.350000000000001" customHeight="1">
      <c r="A321" s="79" t="s">
        <v>671</v>
      </c>
      <c r="B321" s="80">
        <v>0</v>
      </c>
      <c r="C321" s="80">
        <v>0</v>
      </c>
      <c r="D321" s="80">
        <v>0</v>
      </c>
      <c r="E321" s="80">
        <v>0</v>
      </c>
      <c r="F321" s="80">
        <v>0</v>
      </c>
      <c r="G321" s="80">
        <v>0</v>
      </c>
      <c r="H321" s="80">
        <v>0</v>
      </c>
      <c r="I321" s="80">
        <v>0</v>
      </c>
      <c r="J321" s="80">
        <v>0</v>
      </c>
      <c r="K321" s="80">
        <v>0</v>
      </c>
      <c r="L321" s="80">
        <v>0</v>
      </c>
      <c r="M321" s="80">
        <v>0</v>
      </c>
      <c r="N321" s="80">
        <v>0</v>
      </c>
      <c r="O321" s="80">
        <v>0</v>
      </c>
      <c r="P321" s="80">
        <v>0</v>
      </c>
      <c r="Q321" s="80">
        <v>0</v>
      </c>
      <c r="R321" s="80">
        <v>0</v>
      </c>
      <c r="S321" s="80">
        <v>0</v>
      </c>
      <c r="T321" s="80">
        <v>0</v>
      </c>
      <c r="U321" s="80">
        <v>0</v>
      </c>
      <c r="V321" s="80">
        <v>0</v>
      </c>
      <c r="W321" s="80">
        <v>0</v>
      </c>
      <c r="X321" s="80">
        <v>0</v>
      </c>
      <c r="Y321" s="80">
        <v>0</v>
      </c>
      <c r="Z321" s="80">
        <v>0</v>
      </c>
      <c r="AA321" s="80">
        <v>0</v>
      </c>
      <c r="AB321" s="80">
        <v>0</v>
      </c>
      <c r="AC321" s="80">
        <v>0</v>
      </c>
      <c r="AD321" s="80">
        <v>0</v>
      </c>
      <c r="AE321" s="80">
        <v>0</v>
      </c>
      <c r="AF321" s="80">
        <v>0</v>
      </c>
      <c r="AG321" s="80">
        <v>0</v>
      </c>
      <c r="AH321" s="80">
        <v>0</v>
      </c>
      <c r="AI321" s="80">
        <v>0</v>
      </c>
      <c r="AJ321" s="80">
        <v>0</v>
      </c>
      <c r="AK321" s="80"/>
      <c r="AL321" s="80"/>
    </row>
    <row r="322" spans="1:38" ht="16.350000000000001" customHeight="1">
      <c r="A322" s="79" t="s">
        <v>672</v>
      </c>
      <c r="B322" s="80">
        <v>0</v>
      </c>
      <c r="C322" s="80">
        <v>0</v>
      </c>
      <c r="D322" s="80">
        <v>0</v>
      </c>
      <c r="E322" s="80">
        <v>0</v>
      </c>
      <c r="F322" s="80">
        <v>0</v>
      </c>
      <c r="G322" s="80">
        <v>0</v>
      </c>
      <c r="H322" s="80">
        <v>0</v>
      </c>
      <c r="I322" s="80">
        <v>0</v>
      </c>
      <c r="J322" s="80">
        <v>0</v>
      </c>
      <c r="K322" s="80">
        <v>0</v>
      </c>
      <c r="L322" s="80">
        <v>0</v>
      </c>
      <c r="M322" s="80">
        <v>0</v>
      </c>
      <c r="N322" s="80">
        <v>0</v>
      </c>
      <c r="O322" s="80">
        <v>0</v>
      </c>
      <c r="P322" s="80">
        <v>0</v>
      </c>
      <c r="Q322" s="80">
        <v>0</v>
      </c>
      <c r="R322" s="80">
        <v>0</v>
      </c>
      <c r="S322" s="80">
        <v>0</v>
      </c>
      <c r="T322" s="80">
        <v>0</v>
      </c>
      <c r="U322" s="80">
        <v>0</v>
      </c>
      <c r="V322" s="80">
        <v>0</v>
      </c>
      <c r="W322" s="80">
        <v>0</v>
      </c>
      <c r="X322" s="80">
        <v>0</v>
      </c>
      <c r="Y322" s="80">
        <v>0</v>
      </c>
      <c r="Z322" s="80">
        <v>0</v>
      </c>
      <c r="AA322" s="80">
        <v>0</v>
      </c>
      <c r="AB322" s="80">
        <v>0</v>
      </c>
      <c r="AC322" s="80">
        <v>0</v>
      </c>
      <c r="AD322" s="80">
        <v>0</v>
      </c>
      <c r="AE322" s="80">
        <v>0</v>
      </c>
      <c r="AF322" s="80">
        <v>0</v>
      </c>
      <c r="AG322" s="80">
        <v>0</v>
      </c>
      <c r="AH322" s="80">
        <v>0</v>
      </c>
      <c r="AI322" s="80">
        <v>0</v>
      </c>
      <c r="AJ322" s="80">
        <v>0</v>
      </c>
      <c r="AK322" s="80"/>
      <c r="AL322" s="80"/>
    </row>
    <row r="323" spans="1:38" ht="16.350000000000001" customHeight="1">
      <c r="A323" s="79" t="s">
        <v>673</v>
      </c>
      <c r="B323" s="80">
        <v>0</v>
      </c>
      <c r="C323" s="80">
        <v>0</v>
      </c>
      <c r="D323" s="80">
        <v>0</v>
      </c>
      <c r="E323" s="80">
        <v>0</v>
      </c>
      <c r="F323" s="80">
        <v>0</v>
      </c>
      <c r="G323" s="80">
        <v>0</v>
      </c>
      <c r="H323" s="80">
        <v>0</v>
      </c>
      <c r="I323" s="80">
        <v>0</v>
      </c>
      <c r="J323" s="80">
        <v>0</v>
      </c>
      <c r="K323" s="80">
        <v>0</v>
      </c>
      <c r="L323" s="80">
        <v>0</v>
      </c>
      <c r="M323" s="80">
        <v>0</v>
      </c>
      <c r="N323" s="80">
        <v>0</v>
      </c>
      <c r="O323" s="80">
        <v>0</v>
      </c>
      <c r="P323" s="80">
        <v>0</v>
      </c>
      <c r="Q323" s="80">
        <v>0</v>
      </c>
      <c r="R323" s="80">
        <v>0</v>
      </c>
      <c r="S323" s="80">
        <v>0</v>
      </c>
      <c r="T323" s="80">
        <v>0</v>
      </c>
      <c r="U323" s="80">
        <v>0</v>
      </c>
      <c r="V323" s="80">
        <v>0</v>
      </c>
      <c r="W323" s="80">
        <v>0</v>
      </c>
      <c r="X323" s="80">
        <v>0</v>
      </c>
      <c r="Y323" s="80">
        <v>0</v>
      </c>
      <c r="Z323" s="80">
        <v>0</v>
      </c>
      <c r="AA323" s="80">
        <v>0</v>
      </c>
      <c r="AB323" s="80">
        <v>0</v>
      </c>
      <c r="AC323" s="80">
        <v>0</v>
      </c>
      <c r="AD323" s="80">
        <v>0</v>
      </c>
      <c r="AE323" s="80">
        <v>0</v>
      </c>
      <c r="AF323" s="80">
        <v>0</v>
      </c>
      <c r="AG323" s="80">
        <v>0</v>
      </c>
      <c r="AH323" s="80">
        <v>0</v>
      </c>
      <c r="AI323" s="80">
        <v>0</v>
      </c>
      <c r="AJ323" s="80">
        <v>0</v>
      </c>
      <c r="AK323" s="80"/>
      <c r="AL323" s="80"/>
    </row>
    <row r="324" spans="1:38" ht="16.350000000000001" customHeight="1">
      <c r="A324" s="79" t="s">
        <v>674</v>
      </c>
      <c r="B324" s="80">
        <v>0</v>
      </c>
      <c r="C324" s="80">
        <v>0</v>
      </c>
      <c r="D324" s="80">
        <v>0</v>
      </c>
      <c r="E324" s="80">
        <v>0</v>
      </c>
      <c r="F324" s="80">
        <v>0</v>
      </c>
      <c r="G324" s="80">
        <v>0</v>
      </c>
      <c r="H324" s="80">
        <v>0</v>
      </c>
      <c r="I324" s="80">
        <v>0</v>
      </c>
      <c r="J324" s="80">
        <v>0</v>
      </c>
      <c r="K324" s="80">
        <v>0</v>
      </c>
      <c r="L324" s="80">
        <v>0</v>
      </c>
      <c r="M324" s="80">
        <v>0</v>
      </c>
      <c r="N324" s="80">
        <v>0</v>
      </c>
      <c r="O324" s="80">
        <v>0</v>
      </c>
      <c r="P324" s="80">
        <v>0</v>
      </c>
      <c r="Q324" s="80">
        <v>0</v>
      </c>
      <c r="R324" s="80">
        <v>0</v>
      </c>
      <c r="S324" s="80">
        <v>0</v>
      </c>
      <c r="T324" s="80">
        <v>0</v>
      </c>
      <c r="U324" s="80">
        <v>0</v>
      </c>
      <c r="V324" s="80">
        <v>0</v>
      </c>
      <c r="W324" s="80">
        <v>0</v>
      </c>
      <c r="X324" s="80">
        <v>0</v>
      </c>
      <c r="Y324" s="80">
        <v>0</v>
      </c>
      <c r="Z324" s="80">
        <v>0</v>
      </c>
      <c r="AA324" s="80">
        <v>0</v>
      </c>
      <c r="AB324" s="80">
        <v>0</v>
      </c>
      <c r="AC324" s="80">
        <v>0</v>
      </c>
      <c r="AD324" s="80">
        <v>0</v>
      </c>
      <c r="AE324" s="80">
        <v>0</v>
      </c>
      <c r="AF324" s="80">
        <v>0</v>
      </c>
      <c r="AG324" s="80">
        <v>0</v>
      </c>
      <c r="AH324" s="80">
        <v>0</v>
      </c>
      <c r="AI324" s="80">
        <v>0</v>
      </c>
      <c r="AJ324" s="80">
        <v>0</v>
      </c>
      <c r="AK324" s="80"/>
      <c r="AL324" s="80"/>
    </row>
    <row r="325" spans="1:38" ht="16.350000000000001" customHeight="1">
      <c r="A325" s="79" t="s">
        <v>675</v>
      </c>
      <c r="B325" s="80">
        <v>0</v>
      </c>
      <c r="C325" s="80">
        <v>0</v>
      </c>
      <c r="D325" s="80">
        <v>0</v>
      </c>
      <c r="E325" s="80">
        <v>0</v>
      </c>
      <c r="F325" s="80">
        <v>0</v>
      </c>
      <c r="G325" s="80">
        <v>0</v>
      </c>
      <c r="H325" s="80">
        <v>0</v>
      </c>
      <c r="I325" s="80">
        <v>0</v>
      </c>
      <c r="J325" s="80">
        <v>0</v>
      </c>
      <c r="K325" s="80">
        <v>0</v>
      </c>
      <c r="L325" s="80">
        <v>0</v>
      </c>
      <c r="M325" s="80">
        <v>0</v>
      </c>
      <c r="N325" s="80">
        <v>0</v>
      </c>
      <c r="O325" s="80">
        <v>0</v>
      </c>
      <c r="P325" s="80">
        <v>0</v>
      </c>
      <c r="Q325" s="80">
        <v>0</v>
      </c>
      <c r="R325" s="80">
        <v>0</v>
      </c>
      <c r="S325" s="80">
        <v>0</v>
      </c>
      <c r="T325" s="80">
        <v>0</v>
      </c>
      <c r="U325" s="80">
        <v>0</v>
      </c>
      <c r="V325" s="80">
        <v>0</v>
      </c>
      <c r="W325" s="80">
        <v>0</v>
      </c>
      <c r="X325" s="80">
        <v>0</v>
      </c>
      <c r="Y325" s="80">
        <v>0</v>
      </c>
      <c r="Z325" s="80">
        <v>0</v>
      </c>
      <c r="AA325" s="80">
        <v>0</v>
      </c>
      <c r="AB325" s="80">
        <v>0</v>
      </c>
      <c r="AC325" s="80">
        <v>0</v>
      </c>
      <c r="AD325" s="80">
        <v>0</v>
      </c>
      <c r="AE325" s="80">
        <v>0</v>
      </c>
      <c r="AF325" s="80">
        <v>0</v>
      </c>
      <c r="AG325" s="80">
        <v>0</v>
      </c>
      <c r="AH325" s="80">
        <v>0</v>
      </c>
      <c r="AI325" s="80">
        <v>0</v>
      </c>
      <c r="AJ325" s="80">
        <v>0</v>
      </c>
      <c r="AK325" s="80"/>
      <c r="AL325" s="80"/>
    </row>
    <row r="326" spans="1:38" ht="16.350000000000001" customHeight="1">
      <c r="A326" s="79" t="s">
        <v>676</v>
      </c>
      <c r="B326" s="80">
        <v>0</v>
      </c>
      <c r="C326" s="80">
        <v>0</v>
      </c>
      <c r="D326" s="80">
        <v>0</v>
      </c>
      <c r="E326" s="80">
        <v>0</v>
      </c>
      <c r="F326" s="80">
        <v>0</v>
      </c>
      <c r="G326" s="80">
        <v>0</v>
      </c>
      <c r="H326" s="80">
        <v>0</v>
      </c>
      <c r="I326" s="80">
        <v>0</v>
      </c>
      <c r="J326" s="80">
        <v>0</v>
      </c>
      <c r="K326" s="80">
        <v>0</v>
      </c>
      <c r="L326" s="80">
        <v>0</v>
      </c>
      <c r="M326" s="80">
        <v>0</v>
      </c>
      <c r="N326" s="80">
        <v>0</v>
      </c>
      <c r="O326" s="80">
        <v>0</v>
      </c>
      <c r="P326" s="80">
        <v>0</v>
      </c>
      <c r="Q326" s="80">
        <v>0</v>
      </c>
      <c r="R326" s="80">
        <v>0</v>
      </c>
      <c r="S326" s="80">
        <v>0</v>
      </c>
      <c r="T326" s="80">
        <v>0</v>
      </c>
      <c r="U326" s="80">
        <v>0</v>
      </c>
      <c r="V326" s="80">
        <v>0</v>
      </c>
      <c r="W326" s="80">
        <v>0</v>
      </c>
      <c r="X326" s="80">
        <v>0</v>
      </c>
      <c r="Y326" s="80">
        <v>0</v>
      </c>
      <c r="Z326" s="80">
        <v>0</v>
      </c>
      <c r="AA326" s="80">
        <v>0</v>
      </c>
      <c r="AB326" s="80">
        <v>0</v>
      </c>
      <c r="AC326" s="80">
        <v>0</v>
      </c>
      <c r="AD326" s="80">
        <v>0</v>
      </c>
      <c r="AE326" s="80">
        <v>0</v>
      </c>
      <c r="AF326" s="80">
        <v>0</v>
      </c>
      <c r="AG326" s="80">
        <v>0</v>
      </c>
      <c r="AH326" s="80">
        <v>0</v>
      </c>
      <c r="AI326" s="80">
        <v>0</v>
      </c>
      <c r="AJ326" s="80">
        <v>0</v>
      </c>
      <c r="AK326" s="80"/>
      <c r="AL326" s="80"/>
    </row>
    <row r="327" spans="1:38" ht="16.350000000000001" customHeight="1">
      <c r="A327" s="79" t="s">
        <v>677</v>
      </c>
      <c r="B327" s="80">
        <v>0</v>
      </c>
      <c r="C327" s="80">
        <v>0</v>
      </c>
      <c r="D327" s="80">
        <v>0</v>
      </c>
      <c r="E327" s="80">
        <v>0</v>
      </c>
      <c r="F327" s="80">
        <v>0</v>
      </c>
      <c r="G327" s="80">
        <v>0</v>
      </c>
      <c r="H327" s="80">
        <v>0</v>
      </c>
      <c r="I327" s="80">
        <v>0</v>
      </c>
      <c r="J327" s="80">
        <v>0</v>
      </c>
      <c r="K327" s="80">
        <v>0</v>
      </c>
      <c r="L327" s="80">
        <v>0</v>
      </c>
      <c r="M327" s="80">
        <v>0</v>
      </c>
      <c r="N327" s="80">
        <v>0</v>
      </c>
      <c r="O327" s="80">
        <v>0</v>
      </c>
      <c r="P327" s="80">
        <v>0</v>
      </c>
      <c r="Q327" s="80">
        <v>0</v>
      </c>
      <c r="R327" s="80">
        <v>0</v>
      </c>
      <c r="S327" s="80">
        <v>0</v>
      </c>
      <c r="T327" s="80">
        <v>0</v>
      </c>
      <c r="U327" s="80">
        <v>0</v>
      </c>
      <c r="V327" s="80">
        <v>0</v>
      </c>
      <c r="W327" s="80">
        <v>0</v>
      </c>
      <c r="X327" s="80">
        <v>0</v>
      </c>
      <c r="Y327" s="80">
        <v>0</v>
      </c>
      <c r="Z327" s="80">
        <v>0</v>
      </c>
      <c r="AA327" s="80">
        <v>0</v>
      </c>
      <c r="AB327" s="80">
        <v>0</v>
      </c>
      <c r="AC327" s="80">
        <v>0</v>
      </c>
      <c r="AD327" s="80">
        <v>0</v>
      </c>
      <c r="AE327" s="80">
        <v>0</v>
      </c>
      <c r="AF327" s="80">
        <v>0</v>
      </c>
      <c r="AG327" s="80">
        <v>0</v>
      </c>
      <c r="AH327" s="80">
        <v>0</v>
      </c>
      <c r="AI327" s="80">
        <v>0</v>
      </c>
      <c r="AJ327" s="80">
        <v>0</v>
      </c>
      <c r="AK327" s="80"/>
      <c r="AL327" s="80"/>
    </row>
    <row r="328" spans="1:38" ht="16.350000000000001" customHeight="1">
      <c r="A328" s="79" t="s">
        <v>678</v>
      </c>
      <c r="B328" s="80">
        <v>0</v>
      </c>
      <c r="C328" s="80">
        <v>0</v>
      </c>
      <c r="D328" s="80">
        <v>0</v>
      </c>
      <c r="E328" s="80">
        <v>0</v>
      </c>
      <c r="F328" s="80">
        <v>0</v>
      </c>
      <c r="G328" s="80">
        <v>0</v>
      </c>
      <c r="H328" s="80">
        <v>0</v>
      </c>
      <c r="I328" s="80">
        <v>0</v>
      </c>
      <c r="J328" s="80">
        <v>0</v>
      </c>
      <c r="K328" s="80">
        <v>0</v>
      </c>
      <c r="L328" s="80">
        <v>0</v>
      </c>
      <c r="M328" s="80">
        <v>0</v>
      </c>
      <c r="N328" s="80">
        <v>0</v>
      </c>
      <c r="O328" s="80">
        <v>0</v>
      </c>
      <c r="P328" s="80">
        <v>0</v>
      </c>
      <c r="Q328" s="80">
        <v>0</v>
      </c>
      <c r="R328" s="80">
        <v>0</v>
      </c>
      <c r="S328" s="80">
        <v>0</v>
      </c>
      <c r="T328" s="80">
        <v>0</v>
      </c>
      <c r="U328" s="80">
        <v>0</v>
      </c>
      <c r="V328" s="80">
        <v>0</v>
      </c>
      <c r="W328" s="80">
        <v>0</v>
      </c>
      <c r="X328" s="80">
        <v>0</v>
      </c>
      <c r="Y328" s="80">
        <v>0</v>
      </c>
      <c r="Z328" s="80">
        <v>0</v>
      </c>
      <c r="AA328" s="80">
        <v>0</v>
      </c>
      <c r="AB328" s="80">
        <v>0</v>
      </c>
      <c r="AC328" s="80">
        <v>0</v>
      </c>
      <c r="AD328" s="80">
        <v>0</v>
      </c>
      <c r="AE328" s="80">
        <v>0</v>
      </c>
      <c r="AF328" s="80">
        <v>0</v>
      </c>
      <c r="AG328" s="80">
        <v>0</v>
      </c>
      <c r="AH328" s="80">
        <v>0</v>
      </c>
      <c r="AI328" s="80">
        <v>0</v>
      </c>
      <c r="AJ328" s="80">
        <v>0</v>
      </c>
      <c r="AK328" s="80"/>
      <c r="AL328" s="80"/>
    </row>
    <row r="329" spans="1:38" ht="16.350000000000001" customHeight="1">
      <c r="A329" s="79" t="s">
        <v>679</v>
      </c>
      <c r="B329" s="80">
        <v>0</v>
      </c>
      <c r="C329" s="80">
        <v>0</v>
      </c>
      <c r="D329" s="80">
        <v>0</v>
      </c>
      <c r="E329" s="80">
        <v>0</v>
      </c>
      <c r="F329" s="80">
        <v>0</v>
      </c>
      <c r="G329" s="80">
        <v>0</v>
      </c>
      <c r="H329" s="80">
        <v>0</v>
      </c>
      <c r="I329" s="80">
        <v>0</v>
      </c>
      <c r="J329" s="80">
        <v>0</v>
      </c>
      <c r="K329" s="80">
        <v>0</v>
      </c>
      <c r="L329" s="80">
        <v>0</v>
      </c>
      <c r="M329" s="80">
        <v>0</v>
      </c>
      <c r="N329" s="80">
        <v>0</v>
      </c>
      <c r="O329" s="80">
        <v>0</v>
      </c>
      <c r="P329" s="80">
        <v>0</v>
      </c>
      <c r="Q329" s="80">
        <v>0</v>
      </c>
      <c r="R329" s="80">
        <v>0</v>
      </c>
      <c r="S329" s="80">
        <v>0</v>
      </c>
      <c r="T329" s="80">
        <v>0</v>
      </c>
      <c r="U329" s="80">
        <v>0</v>
      </c>
      <c r="V329" s="80">
        <v>0</v>
      </c>
      <c r="W329" s="80">
        <v>0</v>
      </c>
      <c r="X329" s="80">
        <v>0</v>
      </c>
      <c r="Y329" s="80">
        <v>0</v>
      </c>
      <c r="Z329" s="80">
        <v>0</v>
      </c>
      <c r="AA329" s="80">
        <v>0</v>
      </c>
      <c r="AB329" s="80">
        <v>0</v>
      </c>
      <c r="AC329" s="80">
        <v>0</v>
      </c>
      <c r="AD329" s="80">
        <v>0</v>
      </c>
      <c r="AE329" s="80">
        <v>0</v>
      </c>
      <c r="AF329" s="80">
        <v>0</v>
      </c>
      <c r="AG329" s="80">
        <v>0</v>
      </c>
      <c r="AH329" s="80">
        <v>0</v>
      </c>
      <c r="AI329" s="80">
        <v>0</v>
      </c>
      <c r="AJ329" s="80">
        <v>0</v>
      </c>
      <c r="AK329" s="80"/>
      <c r="AL329" s="80"/>
    </row>
    <row r="330" spans="1:38" ht="16.350000000000001" customHeight="1">
      <c r="A330" s="79" t="s">
        <v>680</v>
      </c>
      <c r="B330" s="80">
        <v>0</v>
      </c>
      <c r="C330" s="80">
        <v>0</v>
      </c>
      <c r="D330" s="80">
        <v>0</v>
      </c>
      <c r="E330" s="80">
        <v>0</v>
      </c>
      <c r="F330" s="80">
        <v>0</v>
      </c>
      <c r="G330" s="80">
        <v>0</v>
      </c>
      <c r="H330" s="80">
        <v>0</v>
      </c>
      <c r="I330" s="80">
        <v>0</v>
      </c>
      <c r="J330" s="80">
        <v>0</v>
      </c>
      <c r="K330" s="80">
        <v>0</v>
      </c>
      <c r="L330" s="80">
        <v>0</v>
      </c>
      <c r="M330" s="80">
        <v>0</v>
      </c>
      <c r="N330" s="80">
        <v>0</v>
      </c>
      <c r="O330" s="80">
        <v>0</v>
      </c>
      <c r="P330" s="80">
        <v>0</v>
      </c>
      <c r="Q330" s="80">
        <v>0</v>
      </c>
      <c r="R330" s="80">
        <v>0</v>
      </c>
      <c r="S330" s="80">
        <v>0</v>
      </c>
      <c r="T330" s="80">
        <v>0</v>
      </c>
      <c r="U330" s="80">
        <v>0</v>
      </c>
      <c r="V330" s="80">
        <v>0</v>
      </c>
      <c r="W330" s="80">
        <v>0</v>
      </c>
      <c r="X330" s="80">
        <v>0</v>
      </c>
      <c r="Y330" s="80">
        <v>0</v>
      </c>
      <c r="Z330" s="80">
        <v>0</v>
      </c>
      <c r="AA330" s="80">
        <v>0</v>
      </c>
      <c r="AB330" s="80">
        <v>0</v>
      </c>
      <c r="AC330" s="80">
        <v>0</v>
      </c>
      <c r="AD330" s="80">
        <v>0</v>
      </c>
      <c r="AE330" s="80">
        <v>0</v>
      </c>
      <c r="AF330" s="80">
        <v>0</v>
      </c>
      <c r="AG330" s="80">
        <v>0</v>
      </c>
      <c r="AH330" s="80">
        <v>0</v>
      </c>
      <c r="AI330" s="80">
        <v>0</v>
      </c>
      <c r="AJ330" s="80">
        <v>0</v>
      </c>
      <c r="AK330" s="80"/>
      <c r="AL330" s="80"/>
    </row>
    <row r="331" spans="1:38" ht="16.350000000000001" customHeight="1">
      <c r="A331" s="79" t="s">
        <v>681</v>
      </c>
      <c r="B331" s="80">
        <v>0</v>
      </c>
      <c r="C331" s="80">
        <v>0</v>
      </c>
      <c r="D331" s="80">
        <v>0</v>
      </c>
      <c r="E331" s="80">
        <v>0</v>
      </c>
      <c r="F331" s="80">
        <v>0</v>
      </c>
      <c r="G331" s="80">
        <v>0</v>
      </c>
      <c r="H331" s="80">
        <v>0</v>
      </c>
      <c r="I331" s="80">
        <v>0</v>
      </c>
      <c r="J331" s="80">
        <v>0</v>
      </c>
      <c r="K331" s="80">
        <v>0</v>
      </c>
      <c r="L331" s="80">
        <v>0</v>
      </c>
      <c r="M331" s="80">
        <v>0</v>
      </c>
      <c r="N331" s="80">
        <v>0</v>
      </c>
      <c r="O331" s="80">
        <v>0</v>
      </c>
      <c r="P331" s="80">
        <v>0</v>
      </c>
      <c r="Q331" s="80">
        <v>0</v>
      </c>
      <c r="R331" s="80">
        <v>0</v>
      </c>
      <c r="S331" s="80">
        <v>0</v>
      </c>
      <c r="T331" s="80">
        <v>0</v>
      </c>
      <c r="U331" s="80">
        <v>0</v>
      </c>
      <c r="V331" s="80">
        <v>0</v>
      </c>
      <c r="W331" s="80">
        <v>0</v>
      </c>
      <c r="X331" s="80">
        <v>0</v>
      </c>
      <c r="Y331" s="80">
        <v>0</v>
      </c>
      <c r="Z331" s="80">
        <v>0</v>
      </c>
      <c r="AA331" s="80">
        <v>0</v>
      </c>
      <c r="AB331" s="80">
        <v>0</v>
      </c>
      <c r="AC331" s="80">
        <v>0</v>
      </c>
      <c r="AD331" s="80">
        <v>0</v>
      </c>
      <c r="AE331" s="80">
        <v>0</v>
      </c>
      <c r="AF331" s="80">
        <v>0</v>
      </c>
      <c r="AG331" s="80">
        <v>0</v>
      </c>
      <c r="AH331" s="80">
        <v>0</v>
      </c>
      <c r="AI331" s="80">
        <v>0</v>
      </c>
      <c r="AJ331" s="80">
        <v>0</v>
      </c>
      <c r="AK331" s="80"/>
      <c r="AL331" s="80"/>
    </row>
    <row r="332" spans="1:38" ht="16.350000000000001" customHeight="1">
      <c r="A332" s="79" t="s">
        <v>682</v>
      </c>
      <c r="B332" s="80">
        <v>0</v>
      </c>
      <c r="C332" s="80">
        <v>0</v>
      </c>
      <c r="D332" s="80">
        <v>0</v>
      </c>
      <c r="E332" s="80">
        <v>0</v>
      </c>
      <c r="F332" s="80">
        <v>0</v>
      </c>
      <c r="G332" s="80">
        <v>0</v>
      </c>
      <c r="H332" s="80">
        <v>0</v>
      </c>
      <c r="I332" s="80">
        <v>0</v>
      </c>
      <c r="J332" s="80">
        <v>0</v>
      </c>
      <c r="K332" s="80">
        <v>0</v>
      </c>
      <c r="L332" s="80">
        <v>0</v>
      </c>
      <c r="M332" s="80">
        <v>0</v>
      </c>
      <c r="N332" s="80">
        <v>0</v>
      </c>
      <c r="O332" s="80">
        <v>0</v>
      </c>
      <c r="P332" s="80">
        <v>0</v>
      </c>
      <c r="Q332" s="80">
        <v>0</v>
      </c>
      <c r="R332" s="80">
        <v>0</v>
      </c>
      <c r="S332" s="80">
        <v>0</v>
      </c>
      <c r="T332" s="80">
        <v>0</v>
      </c>
      <c r="U332" s="80">
        <v>0</v>
      </c>
      <c r="V332" s="80">
        <v>0</v>
      </c>
      <c r="W332" s="80">
        <v>0</v>
      </c>
      <c r="X332" s="80">
        <v>0</v>
      </c>
      <c r="Y332" s="80">
        <v>0</v>
      </c>
      <c r="Z332" s="80">
        <v>0</v>
      </c>
      <c r="AA332" s="80">
        <v>0</v>
      </c>
      <c r="AB332" s="80">
        <v>0</v>
      </c>
      <c r="AC332" s="80">
        <v>0</v>
      </c>
      <c r="AD332" s="80">
        <v>0</v>
      </c>
      <c r="AE332" s="80">
        <v>0</v>
      </c>
      <c r="AF332" s="80">
        <v>0</v>
      </c>
      <c r="AG332" s="80">
        <v>0</v>
      </c>
      <c r="AH332" s="80">
        <v>0</v>
      </c>
      <c r="AI332" s="80">
        <v>0</v>
      </c>
      <c r="AJ332" s="80">
        <v>0</v>
      </c>
      <c r="AK332" s="80"/>
      <c r="AL332" s="80"/>
    </row>
    <row r="333" spans="1:38" ht="16.350000000000001" customHeight="1">
      <c r="A333" s="79" t="s">
        <v>683</v>
      </c>
      <c r="B333" s="80">
        <v>0</v>
      </c>
      <c r="C333" s="80">
        <v>0</v>
      </c>
      <c r="D333" s="80">
        <v>0</v>
      </c>
      <c r="E333" s="80">
        <v>0</v>
      </c>
      <c r="F333" s="80">
        <v>0</v>
      </c>
      <c r="G333" s="80">
        <v>0</v>
      </c>
      <c r="H333" s="80">
        <v>0</v>
      </c>
      <c r="I333" s="80">
        <v>0</v>
      </c>
      <c r="J333" s="80">
        <v>0</v>
      </c>
      <c r="K333" s="80">
        <v>0</v>
      </c>
      <c r="L333" s="80">
        <v>0</v>
      </c>
      <c r="M333" s="80">
        <v>0</v>
      </c>
      <c r="N333" s="80">
        <v>0</v>
      </c>
      <c r="O333" s="80">
        <v>0</v>
      </c>
      <c r="P333" s="80">
        <v>0</v>
      </c>
      <c r="Q333" s="80">
        <v>0</v>
      </c>
      <c r="R333" s="80">
        <v>0</v>
      </c>
      <c r="S333" s="80">
        <v>0</v>
      </c>
      <c r="T333" s="80">
        <v>0</v>
      </c>
      <c r="U333" s="80">
        <v>0</v>
      </c>
      <c r="V333" s="80">
        <v>0</v>
      </c>
      <c r="W333" s="80">
        <v>0</v>
      </c>
      <c r="X333" s="80">
        <v>0</v>
      </c>
      <c r="Y333" s="80">
        <v>0</v>
      </c>
      <c r="Z333" s="80">
        <v>0</v>
      </c>
      <c r="AA333" s="80">
        <v>0</v>
      </c>
      <c r="AB333" s="80">
        <v>0</v>
      </c>
      <c r="AC333" s="80">
        <v>0</v>
      </c>
      <c r="AD333" s="80">
        <v>0</v>
      </c>
      <c r="AE333" s="80">
        <v>0</v>
      </c>
      <c r="AF333" s="80">
        <v>0</v>
      </c>
      <c r="AG333" s="80">
        <v>0</v>
      </c>
      <c r="AH333" s="80">
        <v>0</v>
      </c>
      <c r="AI333" s="80">
        <v>0</v>
      </c>
      <c r="AJ333" s="80">
        <v>0</v>
      </c>
      <c r="AK333" s="80"/>
      <c r="AL333" s="80"/>
    </row>
    <row r="334" spans="1:38" ht="16.350000000000001" customHeight="1">
      <c r="A334" s="79" t="s">
        <v>684</v>
      </c>
      <c r="B334" s="80">
        <v>0</v>
      </c>
      <c r="C334" s="80">
        <v>0</v>
      </c>
      <c r="D334" s="80">
        <v>0</v>
      </c>
      <c r="E334" s="80">
        <v>0</v>
      </c>
      <c r="F334" s="80">
        <v>0</v>
      </c>
      <c r="G334" s="80">
        <v>0</v>
      </c>
      <c r="H334" s="80">
        <v>0</v>
      </c>
      <c r="I334" s="80">
        <v>0</v>
      </c>
      <c r="J334" s="80">
        <v>0</v>
      </c>
      <c r="K334" s="80">
        <v>0</v>
      </c>
      <c r="L334" s="80">
        <v>0</v>
      </c>
      <c r="M334" s="80">
        <v>0</v>
      </c>
      <c r="N334" s="80">
        <v>0</v>
      </c>
      <c r="O334" s="80">
        <v>0</v>
      </c>
      <c r="P334" s="80">
        <v>0</v>
      </c>
      <c r="Q334" s="80">
        <v>0</v>
      </c>
      <c r="R334" s="80">
        <v>0</v>
      </c>
      <c r="S334" s="80">
        <v>0</v>
      </c>
      <c r="T334" s="80">
        <v>0</v>
      </c>
      <c r="U334" s="80">
        <v>0</v>
      </c>
      <c r="V334" s="80">
        <v>0</v>
      </c>
      <c r="W334" s="80">
        <v>0</v>
      </c>
      <c r="X334" s="80">
        <v>0</v>
      </c>
      <c r="Y334" s="80">
        <v>0</v>
      </c>
      <c r="Z334" s="80">
        <v>0</v>
      </c>
      <c r="AA334" s="80">
        <v>0</v>
      </c>
      <c r="AB334" s="80">
        <v>0</v>
      </c>
      <c r="AC334" s="80">
        <v>0</v>
      </c>
      <c r="AD334" s="80">
        <v>0</v>
      </c>
      <c r="AE334" s="80">
        <v>0</v>
      </c>
      <c r="AF334" s="80">
        <v>0</v>
      </c>
      <c r="AG334" s="80">
        <v>0</v>
      </c>
      <c r="AH334" s="80">
        <v>0</v>
      </c>
      <c r="AI334" s="80">
        <v>0</v>
      </c>
      <c r="AJ334" s="80">
        <v>0</v>
      </c>
      <c r="AK334" s="80"/>
      <c r="AL334" s="80"/>
    </row>
    <row r="335" spans="1:38" ht="16.350000000000001" customHeight="1">
      <c r="A335" s="79" t="s">
        <v>685</v>
      </c>
      <c r="B335" s="80">
        <v>0</v>
      </c>
      <c r="C335" s="80">
        <v>0</v>
      </c>
      <c r="D335" s="80">
        <v>0</v>
      </c>
      <c r="E335" s="80">
        <v>0</v>
      </c>
      <c r="F335" s="80">
        <v>0</v>
      </c>
      <c r="G335" s="80">
        <v>0</v>
      </c>
      <c r="H335" s="80">
        <v>0</v>
      </c>
      <c r="I335" s="80">
        <v>0</v>
      </c>
      <c r="J335" s="80">
        <v>0</v>
      </c>
      <c r="K335" s="80">
        <v>0</v>
      </c>
      <c r="L335" s="80">
        <v>0</v>
      </c>
      <c r="M335" s="80">
        <v>0</v>
      </c>
      <c r="N335" s="80">
        <v>0</v>
      </c>
      <c r="O335" s="80">
        <v>0</v>
      </c>
      <c r="P335" s="80">
        <v>0</v>
      </c>
      <c r="Q335" s="80">
        <v>0</v>
      </c>
      <c r="R335" s="80">
        <v>0</v>
      </c>
      <c r="S335" s="80">
        <v>0</v>
      </c>
      <c r="T335" s="80">
        <v>0</v>
      </c>
      <c r="U335" s="80">
        <v>0</v>
      </c>
      <c r="V335" s="80">
        <v>0</v>
      </c>
      <c r="W335" s="80">
        <v>0</v>
      </c>
      <c r="X335" s="80">
        <v>0</v>
      </c>
      <c r="Y335" s="80">
        <v>0</v>
      </c>
      <c r="Z335" s="80">
        <v>0</v>
      </c>
      <c r="AA335" s="80">
        <v>0</v>
      </c>
      <c r="AB335" s="80">
        <v>0</v>
      </c>
      <c r="AC335" s="80">
        <v>0</v>
      </c>
      <c r="AD335" s="80">
        <v>0</v>
      </c>
      <c r="AE335" s="80">
        <v>0</v>
      </c>
      <c r="AF335" s="80">
        <v>0</v>
      </c>
      <c r="AG335" s="80">
        <v>0</v>
      </c>
      <c r="AH335" s="80">
        <v>0</v>
      </c>
      <c r="AI335" s="80">
        <v>0</v>
      </c>
      <c r="AJ335" s="80">
        <v>0</v>
      </c>
      <c r="AK335" s="80"/>
      <c r="AL335" s="80"/>
    </row>
    <row r="336" spans="1:38" ht="16.350000000000001" customHeight="1">
      <c r="A336" s="79" t="s">
        <v>686</v>
      </c>
      <c r="B336" s="80">
        <v>0</v>
      </c>
      <c r="C336" s="80">
        <v>0</v>
      </c>
      <c r="D336" s="80">
        <v>0</v>
      </c>
      <c r="E336" s="80">
        <v>0</v>
      </c>
      <c r="F336" s="80">
        <v>0</v>
      </c>
      <c r="G336" s="80">
        <v>0</v>
      </c>
      <c r="H336" s="80">
        <v>0</v>
      </c>
      <c r="I336" s="80">
        <v>0</v>
      </c>
      <c r="J336" s="80">
        <v>0</v>
      </c>
      <c r="K336" s="80">
        <v>0</v>
      </c>
      <c r="L336" s="80">
        <v>0</v>
      </c>
      <c r="M336" s="80">
        <v>0</v>
      </c>
      <c r="N336" s="80">
        <v>0</v>
      </c>
      <c r="O336" s="80">
        <v>0</v>
      </c>
      <c r="P336" s="80">
        <v>0</v>
      </c>
      <c r="Q336" s="80">
        <v>0</v>
      </c>
      <c r="R336" s="80">
        <v>0</v>
      </c>
      <c r="S336" s="80">
        <v>0</v>
      </c>
      <c r="T336" s="80">
        <v>0</v>
      </c>
      <c r="U336" s="80">
        <v>0</v>
      </c>
      <c r="V336" s="80">
        <v>0</v>
      </c>
      <c r="W336" s="80">
        <v>0</v>
      </c>
      <c r="X336" s="80">
        <v>0</v>
      </c>
      <c r="Y336" s="80">
        <v>0</v>
      </c>
      <c r="Z336" s="80">
        <v>0</v>
      </c>
      <c r="AA336" s="80">
        <v>0</v>
      </c>
      <c r="AB336" s="80">
        <v>0</v>
      </c>
      <c r="AC336" s="80">
        <v>0</v>
      </c>
      <c r="AD336" s="80">
        <v>0</v>
      </c>
      <c r="AE336" s="80">
        <v>0</v>
      </c>
      <c r="AF336" s="80">
        <v>0</v>
      </c>
      <c r="AG336" s="80">
        <v>0</v>
      </c>
      <c r="AH336" s="80">
        <v>0</v>
      </c>
      <c r="AI336" s="80">
        <v>0</v>
      </c>
      <c r="AJ336" s="80">
        <v>0</v>
      </c>
      <c r="AK336" s="80"/>
      <c r="AL336" s="80"/>
    </row>
    <row r="337" spans="1:38" ht="16.350000000000001" customHeight="1">
      <c r="A337" s="79" t="s">
        <v>687</v>
      </c>
      <c r="B337" s="80">
        <v>0</v>
      </c>
      <c r="C337" s="80">
        <v>0</v>
      </c>
      <c r="D337" s="80">
        <v>0</v>
      </c>
      <c r="E337" s="80">
        <v>0</v>
      </c>
      <c r="F337" s="80">
        <v>0</v>
      </c>
      <c r="G337" s="80">
        <v>0</v>
      </c>
      <c r="H337" s="80">
        <v>0</v>
      </c>
      <c r="I337" s="80">
        <v>0</v>
      </c>
      <c r="J337" s="80">
        <v>0</v>
      </c>
      <c r="K337" s="80">
        <v>0</v>
      </c>
      <c r="L337" s="80">
        <v>0</v>
      </c>
      <c r="M337" s="80">
        <v>0</v>
      </c>
      <c r="N337" s="80">
        <v>0</v>
      </c>
      <c r="O337" s="80">
        <v>0</v>
      </c>
      <c r="P337" s="80">
        <v>0</v>
      </c>
      <c r="Q337" s="80">
        <v>0</v>
      </c>
      <c r="R337" s="80">
        <v>0</v>
      </c>
      <c r="S337" s="80">
        <v>0</v>
      </c>
      <c r="T337" s="80">
        <v>0</v>
      </c>
      <c r="U337" s="80">
        <v>0</v>
      </c>
      <c r="V337" s="80">
        <v>0</v>
      </c>
      <c r="W337" s="80">
        <v>0</v>
      </c>
      <c r="X337" s="80">
        <v>0</v>
      </c>
      <c r="Y337" s="80">
        <v>0</v>
      </c>
      <c r="Z337" s="80">
        <v>0</v>
      </c>
      <c r="AA337" s="80">
        <v>0</v>
      </c>
      <c r="AB337" s="80">
        <v>0</v>
      </c>
      <c r="AC337" s="80">
        <v>0</v>
      </c>
      <c r="AD337" s="80">
        <v>0</v>
      </c>
      <c r="AE337" s="80">
        <v>0</v>
      </c>
      <c r="AF337" s="80">
        <v>0</v>
      </c>
      <c r="AG337" s="80">
        <v>0</v>
      </c>
      <c r="AH337" s="80">
        <v>0</v>
      </c>
      <c r="AI337" s="80">
        <v>0</v>
      </c>
      <c r="AJ337" s="80">
        <v>0</v>
      </c>
      <c r="AK337" s="80"/>
      <c r="AL337" s="80"/>
    </row>
    <row r="338" spans="1:38" ht="16.350000000000001" customHeight="1">
      <c r="A338" s="79" t="s">
        <v>688</v>
      </c>
      <c r="B338" s="80">
        <v>0</v>
      </c>
      <c r="C338" s="80">
        <v>0</v>
      </c>
      <c r="D338" s="80">
        <v>0</v>
      </c>
      <c r="E338" s="80">
        <v>0</v>
      </c>
      <c r="F338" s="80">
        <v>0</v>
      </c>
      <c r="G338" s="80">
        <v>0</v>
      </c>
      <c r="H338" s="80">
        <v>0</v>
      </c>
      <c r="I338" s="80">
        <v>0</v>
      </c>
      <c r="J338" s="80">
        <v>0</v>
      </c>
      <c r="K338" s="80">
        <v>0</v>
      </c>
      <c r="L338" s="80">
        <v>0</v>
      </c>
      <c r="M338" s="80">
        <v>0</v>
      </c>
      <c r="N338" s="80">
        <v>0</v>
      </c>
      <c r="O338" s="80">
        <v>0</v>
      </c>
      <c r="P338" s="80">
        <v>0</v>
      </c>
      <c r="Q338" s="80">
        <v>0</v>
      </c>
      <c r="R338" s="80">
        <v>0</v>
      </c>
      <c r="S338" s="80">
        <v>0</v>
      </c>
      <c r="T338" s="80">
        <v>0</v>
      </c>
      <c r="U338" s="80">
        <v>0</v>
      </c>
      <c r="V338" s="80">
        <v>0</v>
      </c>
      <c r="W338" s="80">
        <v>0</v>
      </c>
      <c r="X338" s="80">
        <v>0</v>
      </c>
      <c r="Y338" s="80">
        <v>0</v>
      </c>
      <c r="Z338" s="80">
        <v>0</v>
      </c>
      <c r="AA338" s="80">
        <v>0</v>
      </c>
      <c r="AB338" s="80">
        <v>0</v>
      </c>
      <c r="AC338" s="80">
        <v>0</v>
      </c>
      <c r="AD338" s="80">
        <v>0</v>
      </c>
      <c r="AE338" s="80">
        <v>0</v>
      </c>
      <c r="AF338" s="80">
        <v>0</v>
      </c>
      <c r="AG338" s="80">
        <v>0</v>
      </c>
      <c r="AH338" s="80">
        <v>0</v>
      </c>
      <c r="AI338" s="80">
        <v>0</v>
      </c>
      <c r="AJ338" s="80">
        <v>0</v>
      </c>
      <c r="AK338" s="80"/>
      <c r="AL338" s="80"/>
    </row>
    <row r="339" spans="1:38" ht="16.350000000000001" customHeight="1">
      <c r="A339" s="79" t="s">
        <v>689</v>
      </c>
      <c r="B339" s="80">
        <v>0</v>
      </c>
      <c r="C339" s="80">
        <v>0</v>
      </c>
      <c r="D339" s="80">
        <v>0</v>
      </c>
      <c r="E339" s="80">
        <v>0</v>
      </c>
      <c r="F339" s="80">
        <v>0</v>
      </c>
      <c r="G339" s="80">
        <v>0</v>
      </c>
      <c r="H339" s="80">
        <v>0</v>
      </c>
      <c r="I339" s="80">
        <v>0</v>
      </c>
      <c r="J339" s="80">
        <v>0</v>
      </c>
      <c r="K339" s="80">
        <v>0</v>
      </c>
      <c r="L339" s="80">
        <v>0</v>
      </c>
      <c r="M339" s="80">
        <v>0</v>
      </c>
      <c r="N339" s="80">
        <v>0</v>
      </c>
      <c r="O339" s="80">
        <v>0</v>
      </c>
      <c r="P339" s="80">
        <v>0</v>
      </c>
      <c r="Q339" s="80">
        <v>0</v>
      </c>
      <c r="R339" s="80">
        <v>0</v>
      </c>
      <c r="S339" s="80">
        <v>0</v>
      </c>
      <c r="T339" s="80">
        <v>0</v>
      </c>
      <c r="U339" s="80">
        <v>0</v>
      </c>
      <c r="V339" s="80">
        <v>0</v>
      </c>
      <c r="W339" s="80">
        <v>0</v>
      </c>
      <c r="X339" s="80">
        <v>0</v>
      </c>
      <c r="Y339" s="80">
        <v>0</v>
      </c>
      <c r="Z339" s="80">
        <v>0</v>
      </c>
      <c r="AA339" s="80">
        <v>0</v>
      </c>
      <c r="AB339" s="80">
        <v>0</v>
      </c>
      <c r="AC339" s="80">
        <v>0</v>
      </c>
      <c r="AD339" s="80">
        <v>0</v>
      </c>
      <c r="AE339" s="80">
        <v>0</v>
      </c>
      <c r="AF339" s="80">
        <v>0</v>
      </c>
      <c r="AG339" s="80">
        <v>0</v>
      </c>
      <c r="AH339" s="80">
        <v>0</v>
      </c>
      <c r="AI339" s="80">
        <v>0</v>
      </c>
      <c r="AJ339" s="80">
        <v>0</v>
      </c>
      <c r="AK339" s="80"/>
      <c r="AL339" s="80"/>
    </row>
    <row r="340" spans="1:38" ht="16.350000000000001" customHeight="1">
      <c r="A340" s="79" t="s">
        <v>690</v>
      </c>
      <c r="B340" s="80">
        <v>0</v>
      </c>
      <c r="C340" s="80">
        <v>0</v>
      </c>
      <c r="D340" s="80">
        <v>0</v>
      </c>
      <c r="E340" s="80">
        <v>0</v>
      </c>
      <c r="F340" s="80">
        <v>0</v>
      </c>
      <c r="G340" s="80">
        <v>0</v>
      </c>
      <c r="H340" s="80">
        <v>0</v>
      </c>
      <c r="I340" s="80">
        <v>0</v>
      </c>
      <c r="J340" s="80">
        <v>0</v>
      </c>
      <c r="K340" s="80">
        <v>0</v>
      </c>
      <c r="L340" s="80">
        <v>0</v>
      </c>
      <c r="M340" s="80">
        <v>0</v>
      </c>
      <c r="N340" s="80">
        <v>0</v>
      </c>
      <c r="O340" s="80">
        <v>0</v>
      </c>
      <c r="P340" s="80">
        <v>0</v>
      </c>
      <c r="Q340" s="80">
        <v>0</v>
      </c>
      <c r="R340" s="80">
        <v>0</v>
      </c>
      <c r="S340" s="80">
        <v>0</v>
      </c>
      <c r="T340" s="80">
        <v>0</v>
      </c>
      <c r="U340" s="80">
        <v>0</v>
      </c>
      <c r="V340" s="80">
        <v>0</v>
      </c>
      <c r="W340" s="80">
        <v>0</v>
      </c>
      <c r="X340" s="80">
        <v>0</v>
      </c>
      <c r="Y340" s="80">
        <v>0</v>
      </c>
      <c r="Z340" s="80">
        <v>0</v>
      </c>
      <c r="AA340" s="80">
        <v>0</v>
      </c>
      <c r="AB340" s="80">
        <v>0</v>
      </c>
      <c r="AC340" s="80">
        <v>0</v>
      </c>
      <c r="AD340" s="80">
        <v>0</v>
      </c>
      <c r="AE340" s="80">
        <v>0</v>
      </c>
      <c r="AF340" s="80">
        <v>0</v>
      </c>
      <c r="AG340" s="80">
        <v>0</v>
      </c>
      <c r="AH340" s="80">
        <v>0</v>
      </c>
      <c r="AI340" s="80">
        <v>0</v>
      </c>
      <c r="AJ340" s="80">
        <v>0</v>
      </c>
      <c r="AK340" s="80"/>
      <c r="AL340" s="80"/>
    </row>
    <row r="341" spans="1:38" ht="16.350000000000001" customHeight="1">
      <c r="A341" s="79" t="s">
        <v>691</v>
      </c>
      <c r="B341" s="80">
        <v>0</v>
      </c>
      <c r="C341" s="80">
        <v>0</v>
      </c>
      <c r="D341" s="80">
        <v>0</v>
      </c>
      <c r="E341" s="80">
        <v>0</v>
      </c>
      <c r="F341" s="80">
        <v>0</v>
      </c>
      <c r="G341" s="80">
        <v>0</v>
      </c>
      <c r="H341" s="80">
        <v>0</v>
      </c>
      <c r="I341" s="80">
        <v>0</v>
      </c>
      <c r="J341" s="80">
        <v>0</v>
      </c>
      <c r="K341" s="80">
        <v>0</v>
      </c>
      <c r="L341" s="80">
        <v>0</v>
      </c>
      <c r="M341" s="80">
        <v>0</v>
      </c>
      <c r="N341" s="80">
        <v>0</v>
      </c>
      <c r="O341" s="80">
        <v>0</v>
      </c>
      <c r="P341" s="80">
        <v>0</v>
      </c>
      <c r="Q341" s="80">
        <v>0</v>
      </c>
      <c r="R341" s="80">
        <v>0</v>
      </c>
      <c r="S341" s="80">
        <v>0</v>
      </c>
      <c r="T341" s="80">
        <v>0</v>
      </c>
      <c r="U341" s="80">
        <v>0</v>
      </c>
      <c r="V341" s="80">
        <v>0</v>
      </c>
      <c r="W341" s="80">
        <v>0</v>
      </c>
      <c r="X341" s="80">
        <v>0</v>
      </c>
      <c r="Y341" s="80">
        <v>0</v>
      </c>
      <c r="Z341" s="80">
        <v>0</v>
      </c>
      <c r="AA341" s="80">
        <v>0</v>
      </c>
      <c r="AB341" s="80">
        <v>0</v>
      </c>
      <c r="AC341" s="80">
        <v>0</v>
      </c>
      <c r="AD341" s="80">
        <v>0</v>
      </c>
      <c r="AE341" s="80">
        <v>0</v>
      </c>
      <c r="AF341" s="80">
        <v>0</v>
      </c>
      <c r="AG341" s="80">
        <v>0</v>
      </c>
      <c r="AH341" s="80">
        <v>0</v>
      </c>
      <c r="AI341" s="80">
        <v>0</v>
      </c>
      <c r="AJ341" s="80">
        <v>0</v>
      </c>
      <c r="AK341" s="80"/>
      <c r="AL341" s="80"/>
    </row>
    <row r="342" spans="1:38" ht="16.350000000000001" customHeight="1">
      <c r="A342" s="79" t="s">
        <v>692</v>
      </c>
      <c r="B342" s="80">
        <v>0</v>
      </c>
      <c r="C342" s="80">
        <v>0</v>
      </c>
      <c r="D342" s="80">
        <v>0</v>
      </c>
      <c r="E342" s="80">
        <v>0</v>
      </c>
      <c r="F342" s="80">
        <v>0</v>
      </c>
      <c r="G342" s="80">
        <v>0</v>
      </c>
      <c r="H342" s="80">
        <v>0</v>
      </c>
      <c r="I342" s="80">
        <v>0</v>
      </c>
      <c r="J342" s="80">
        <v>0</v>
      </c>
      <c r="K342" s="80">
        <v>0</v>
      </c>
      <c r="L342" s="80">
        <v>0</v>
      </c>
      <c r="M342" s="80">
        <v>0</v>
      </c>
      <c r="N342" s="80">
        <v>0</v>
      </c>
      <c r="O342" s="80">
        <v>0</v>
      </c>
      <c r="P342" s="80">
        <v>0</v>
      </c>
      <c r="Q342" s="80">
        <v>0</v>
      </c>
      <c r="R342" s="80">
        <v>0</v>
      </c>
      <c r="S342" s="80">
        <v>0</v>
      </c>
      <c r="T342" s="80">
        <v>0</v>
      </c>
      <c r="U342" s="80">
        <v>0</v>
      </c>
      <c r="V342" s="80">
        <v>0</v>
      </c>
      <c r="W342" s="80">
        <v>0</v>
      </c>
      <c r="X342" s="80">
        <v>0</v>
      </c>
      <c r="Y342" s="80">
        <v>0</v>
      </c>
      <c r="Z342" s="80">
        <v>0</v>
      </c>
      <c r="AA342" s="80">
        <v>0</v>
      </c>
      <c r="AB342" s="80">
        <v>0</v>
      </c>
      <c r="AC342" s="80">
        <v>0</v>
      </c>
      <c r="AD342" s="80">
        <v>0</v>
      </c>
      <c r="AE342" s="80">
        <v>0</v>
      </c>
      <c r="AF342" s="80">
        <v>0</v>
      </c>
      <c r="AG342" s="80">
        <v>0</v>
      </c>
      <c r="AH342" s="80">
        <v>0</v>
      </c>
      <c r="AI342" s="80">
        <v>0</v>
      </c>
      <c r="AJ342" s="80">
        <v>0</v>
      </c>
      <c r="AK342" s="80"/>
      <c r="AL342" s="80"/>
    </row>
    <row r="343" spans="1:38" ht="16.350000000000001" customHeight="1">
      <c r="A343" s="79" t="s">
        <v>693</v>
      </c>
      <c r="B343" s="80">
        <v>0</v>
      </c>
      <c r="C343" s="80">
        <v>0</v>
      </c>
      <c r="D343" s="80">
        <v>0</v>
      </c>
      <c r="E343" s="80">
        <v>0</v>
      </c>
      <c r="F343" s="80">
        <v>0</v>
      </c>
      <c r="G343" s="80">
        <v>0</v>
      </c>
      <c r="H343" s="80">
        <v>0</v>
      </c>
      <c r="I343" s="80">
        <v>0</v>
      </c>
      <c r="J343" s="80">
        <v>0</v>
      </c>
      <c r="K343" s="80">
        <v>0</v>
      </c>
      <c r="L343" s="80">
        <v>0</v>
      </c>
      <c r="M343" s="80">
        <v>0</v>
      </c>
      <c r="N343" s="80">
        <v>0</v>
      </c>
      <c r="O343" s="80">
        <v>0</v>
      </c>
      <c r="P343" s="80">
        <v>0</v>
      </c>
      <c r="Q343" s="80">
        <v>0</v>
      </c>
      <c r="R343" s="80">
        <v>0</v>
      </c>
      <c r="S343" s="80">
        <v>0</v>
      </c>
      <c r="T343" s="80">
        <v>0</v>
      </c>
      <c r="U343" s="80">
        <v>0</v>
      </c>
      <c r="V343" s="80">
        <v>0</v>
      </c>
      <c r="W343" s="80">
        <v>0</v>
      </c>
      <c r="X343" s="80">
        <v>0</v>
      </c>
      <c r="Y343" s="80">
        <v>0</v>
      </c>
      <c r="Z343" s="80">
        <v>0</v>
      </c>
      <c r="AA343" s="80">
        <v>0</v>
      </c>
      <c r="AB343" s="80">
        <v>0</v>
      </c>
      <c r="AC343" s="80">
        <v>0</v>
      </c>
      <c r="AD343" s="80">
        <v>0</v>
      </c>
      <c r="AE343" s="80">
        <v>0</v>
      </c>
      <c r="AF343" s="80">
        <v>0</v>
      </c>
      <c r="AG343" s="80">
        <v>0</v>
      </c>
      <c r="AH343" s="80">
        <v>0</v>
      </c>
      <c r="AI343" s="80">
        <v>0</v>
      </c>
      <c r="AJ343" s="80">
        <v>0</v>
      </c>
      <c r="AK343" s="80"/>
      <c r="AL343" s="80"/>
    </row>
    <row r="344" spans="1:38" ht="16.350000000000001" customHeight="1">
      <c r="A344" s="79" t="s">
        <v>694</v>
      </c>
      <c r="B344" s="80">
        <v>0</v>
      </c>
      <c r="C344" s="80">
        <v>0</v>
      </c>
      <c r="D344" s="80">
        <v>0</v>
      </c>
      <c r="E344" s="80">
        <v>0</v>
      </c>
      <c r="F344" s="80">
        <v>0</v>
      </c>
      <c r="G344" s="80">
        <v>0</v>
      </c>
      <c r="H344" s="80">
        <v>0</v>
      </c>
      <c r="I344" s="80">
        <v>0</v>
      </c>
      <c r="J344" s="80">
        <v>0</v>
      </c>
      <c r="K344" s="80">
        <v>0</v>
      </c>
      <c r="L344" s="80">
        <v>0</v>
      </c>
      <c r="M344" s="80">
        <v>0</v>
      </c>
      <c r="N344" s="80">
        <v>0</v>
      </c>
      <c r="O344" s="80">
        <v>0</v>
      </c>
      <c r="P344" s="80">
        <v>0</v>
      </c>
      <c r="Q344" s="80">
        <v>0</v>
      </c>
      <c r="R344" s="80">
        <v>0</v>
      </c>
      <c r="S344" s="80">
        <v>0</v>
      </c>
      <c r="T344" s="80">
        <v>0</v>
      </c>
      <c r="U344" s="80">
        <v>0</v>
      </c>
      <c r="V344" s="80">
        <v>0</v>
      </c>
      <c r="W344" s="80">
        <v>0</v>
      </c>
      <c r="X344" s="80">
        <v>0</v>
      </c>
      <c r="Y344" s="80">
        <v>0</v>
      </c>
      <c r="Z344" s="80">
        <v>0</v>
      </c>
      <c r="AA344" s="80">
        <v>0</v>
      </c>
      <c r="AB344" s="80">
        <v>0</v>
      </c>
      <c r="AC344" s="80">
        <v>0</v>
      </c>
      <c r="AD344" s="80">
        <v>0</v>
      </c>
      <c r="AE344" s="80">
        <v>0</v>
      </c>
      <c r="AF344" s="80">
        <v>0</v>
      </c>
      <c r="AG344" s="80">
        <v>0</v>
      </c>
      <c r="AH344" s="80">
        <v>0</v>
      </c>
      <c r="AI344" s="80">
        <v>0</v>
      </c>
      <c r="AJ344" s="80">
        <v>0</v>
      </c>
      <c r="AK344" s="80"/>
      <c r="AL344" s="80"/>
    </row>
    <row r="345" spans="1:38" ht="16.350000000000001" customHeight="1">
      <c r="A345" s="79" t="s">
        <v>695</v>
      </c>
      <c r="B345" s="80">
        <v>0</v>
      </c>
      <c r="C345" s="80">
        <v>0</v>
      </c>
      <c r="D345" s="80">
        <v>0</v>
      </c>
      <c r="E345" s="80">
        <v>0</v>
      </c>
      <c r="F345" s="80">
        <v>0</v>
      </c>
      <c r="G345" s="80">
        <v>0</v>
      </c>
      <c r="H345" s="80">
        <v>0</v>
      </c>
      <c r="I345" s="80">
        <v>0</v>
      </c>
      <c r="J345" s="80">
        <v>0</v>
      </c>
      <c r="K345" s="80">
        <v>0</v>
      </c>
      <c r="L345" s="80">
        <v>0</v>
      </c>
      <c r="M345" s="80">
        <v>0</v>
      </c>
      <c r="N345" s="80">
        <v>0</v>
      </c>
      <c r="O345" s="80">
        <v>0</v>
      </c>
      <c r="P345" s="80">
        <v>0</v>
      </c>
      <c r="Q345" s="80">
        <v>0</v>
      </c>
      <c r="R345" s="80">
        <v>0</v>
      </c>
      <c r="S345" s="80">
        <v>0</v>
      </c>
      <c r="T345" s="80">
        <v>0</v>
      </c>
      <c r="U345" s="80">
        <v>0</v>
      </c>
      <c r="V345" s="80">
        <v>0</v>
      </c>
      <c r="W345" s="80">
        <v>0</v>
      </c>
      <c r="X345" s="80">
        <v>0</v>
      </c>
      <c r="Y345" s="80">
        <v>0</v>
      </c>
      <c r="Z345" s="80">
        <v>0</v>
      </c>
      <c r="AA345" s="80">
        <v>0</v>
      </c>
      <c r="AB345" s="80">
        <v>0</v>
      </c>
      <c r="AC345" s="80">
        <v>0</v>
      </c>
      <c r="AD345" s="80">
        <v>0</v>
      </c>
      <c r="AE345" s="80">
        <v>0</v>
      </c>
      <c r="AF345" s="80">
        <v>0</v>
      </c>
      <c r="AG345" s="80">
        <v>0</v>
      </c>
      <c r="AH345" s="80">
        <v>0</v>
      </c>
      <c r="AI345" s="80">
        <v>0</v>
      </c>
      <c r="AJ345" s="80">
        <v>0</v>
      </c>
      <c r="AK345" s="80"/>
      <c r="AL345" s="80"/>
    </row>
    <row r="346" spans="1:38" ht="16.350000000000001" customHeight="1">
      <c r="A346" s="79" t="s">
        <v>696</v>
      </c>
      <c r="B346" s="80">
        <v>0</v>
      </c>
      <c r="C346" s="80">
        <v>0</v>
      </c>
      <c r="D346" s="80">
        <v>0</v>
      </c>
      <c r="E346" s="80">
        <v>0</v>
      </c>
      <c r="F346" s="80">
        <v>0</v>
      </c>
      <c r="G346" s="80">
        <v>0</v>
      </c>
      <c r="H346" s="80">
        <v>0</v>
      </c>
      <c r="I346" s="80">
        <v>0</v>
      </c>
      <c r="J346" s="80">
        <v>0</v>
      </c>
      <c r="K346" s="80">
        <v>0</v>
      </c>
      <c r="L346" s="80">
        <v>0</v>
      </c>
      <c r="M346" s="80">
        <v>0</v>
      </c>
      <c r="N346" s="80">
        <v>0</v>
      </c>
      <c r="O346" s="80">
        <v>0</v>
      </c>
      <c r="P346" s="80">
        <v>0</v>
      </c>
      <c r="Q346" s="80">
        <v>0</v>
      </c>
      <c r="R346" s="80">
        <v>0</v>
      </c>
      <c r="S346" s="80">
        <v>0</v>
      </c>
      <c r="T346" s="80">
        <v>0</v>
      </c>
      <c r="U346" s="80">
        <v>0</v>
      </c>
      <c r="V346" s="80">
        <v>0</v>
      </c>
      <c r="W346" s="80">
        <v>0</v>
      </c>
      <c r="X346" s="80">
        <v>0</v>
      </c>
      <c r="Y346" s="80">
        <v>0</v>
      </c>
      <c r="Z346" s="80">
        <v>0</v>
      </c>
      <c r="AA346" s="80">
        <v>0</v>
      </c>
      <c r="AB346" s="80">
        <v>0</v>
      </c>
      <c r="AC346" s="80">
        <v>0</v>
      </c>
      <c r="AD346" s="80">
        <v>0</v>
      </c>
      <c r="AE346" s="80">
        <v>0</v>
      </c>
      <c r="AF346" s="80">
        <v>0</v>
      </c>
      <c r="AG346" s="80">
        <v>0</v>
      </c>
      <c r="AH346" s="80">
        <v>0</v>
      </c>
      <c r="AI346" s="80">
        <v>0</v>
      </c>
      <c r="AJ346" s="80">
        <v>0</v>
      </c>
      <c r="AK346" s="80"/>
      <c r="AL346" s="80"/>
    </row>
    <row r="347" spans="1:38" ht="16.350000000000001" customHeight="1">
      <c r="A347" s="79" t="s">
        <v>697</v>
      </c>
      <c r="B347" s="80">
        <v>0</v>
      </c>
      <c r="C347" s="80">
        <v>0</v>
      </c>
      <c r="D347" s="80">
        <v>0</v>
      </c>
      <c r="E347" s="80">
        <v>0</v>
      </c>
      <c r="F347" s="80">
        <v>0</v>
      </c>
      <c r="G347" s="80">
        <v>0</v>
      </c>
      <c r="H347" s="80">
        <v>0</v>
      </c>
      <c r="I347" s="80">
        <v>0</v>
      </c>
      <c r="J347" s="80">
        <v>0</v>
      </c>
      <c r="K347" s="80">
        <v>0</v>
      </c>
      <c r="L347" s="80">
        <v>0</v>
      </c>
      <c r="M347" s="80">
        <v>0</v>
      </c>
      <c r="N347" s="80">
        <v>0</v>
      </c>
      <c r="O347" s="80">
        <v>0</v>
      </c>
      <c r="P347" s="80">
        <v>0</v>
      </c>
      <c r="Q347" s="80">
        <v>0</v>
      </c>
      <c r="R347" s="80">
        <v>0</v>
      </c>
      <c r="S347" s="80">
        <v>0</v>
      </c>
      <c r="T347" s="80">
        <v>0</v>
      </c>
      <c r="U347" s="80">
        <v>0</v>
      </c>
      <c r="V347" s="80">
        <v>0</v>
      </c>
      <c r="W347" s="80">
        <v>0</v>
      </c>
      <c r="X347" s="80">
        <v>0</v>
      </c>
      <c r="Y347" s="80">
        <v>0</v>
      </c>
      <c r="Z347" s="80">
        <v>0</v>
      </c>
      <c r="AA347" s="80">
        <v>0</v>
      </c>
      <c r="AB347" s="80">
        <v>0</v>
      </c>
      <c r="AC347" s="80">
        <v>0</v>
      </c>
      <c r="AD347" s="80">
        <v>0</v>
      </c>
      <c r="AE347" s="80">
        <v>0</v>
      </c>
      <c r="AF347" s="80">
        <v>0</v>
      </c>
      <c r="AG347" s="80">
        <v>0</v>
      </c>
      <c r="AH347" s="80">
        <v>0</v>
      </c>
      <c r="AI347" s="80">
        <v>0</v>
      </c>
      <c r="AJ347" s="80">
        <v>0</v>
      </c>
      <c r="AK347" s="80"/>
      <c r="AL347" s="80"/>
    </row>
    <row r="348" spans="1:38" ht="16.350000000000001" customHeight="1">
      <c r="A348" s="79" t="s">
        <v>698</v>
      </c>
      <c r="B348" s="80">
        <v>0</v>
      </c>
      <c r="C348" s="80">
        <v>0</v>
      </c>
      <c r="D348" s="80">
        <v>0</v>
      </c>
      <c r="E348" s="80">
        <v>0</v>
      </c>
      <c r="F348" s="80">
        <v>0</v>
      </c>
      <c r="G348" s="80">
        <v>0</v>
      </c>
      <c r="H348" s="80">
        <v>0</v>
      </c>
      <c r="I348" s="80">
        <v>0</v>
      </c>
      <c r="J348" s="80">
        <v>0</v>
      </c>
      <c r="K348" s="80">
        <v>0</v>
      </c>
      <c r="L348" s="80">
        <v>0</v>
      </c>
      <c r="M348" s="80">
        <v>0</v>
      </c>
      <c r="N348" s="80">
        <v>0</v>
      </c>
      <c r="O348" s="80">
        <v>0</v>
      </c>
      <c r="P348" s="80">
        <v>0</v>
      </c>
      <c r="Q348" s="80">
        <v>0</v>
      </c>
      <c r="R348" s="80">
        <v>0</v>
      </c>
      <c r="S348" s="80">
        <v>0</v>
      </c>
      <c r="T348" s="80">
        <v>0</v>
      </c>
      <c r="U348" s="80">
        <v>0</v>
      </c>
      <c r="V348" s="80">
        <v>0</v>
      </c>
      <c r="W348" s="80">
        <v>0</v>
      </c>
      <c r="X348" s="80">
        <v>0</v>
      </c>
      <c r="Y348" s="80">
        <v>0</v>
      </c>
      <c r="Z348" s="80">
        <v>0</v>
      </c>
      <c r="AA348" s="80">
        <v>0</v>
      </c>
      <c r="AB348" s="80">
        <v>0</v>
      </c>
      <c r="AC348" s="80">
        <v>0</v>
      </c>
      <c r="AD348" s="80">
        <v>0</v>
      </c>
      <c r="AE348" s="80">
        <v>0</v>
      </c>
      <c r="AF348" s="80">
        <v>0</v>
      </c>
      <c r="AG348" s="80">
        <v>0</v>
      </c>
      <c r="AH348" s="80">
        <v>0</v>
      </c>
      <c r="AI348" s="80">
        <v>0</v>
      </c>
      <c r="AJ348" s="80">
        <v>0</v>
      </c>
      <c r="AK348" s="80"/>
      <c r="AL348" s="80"/>
    </row>
    <row r="349" spans="1:38" ht="16.350000000000001" customHeight="1">
      <c r="A349" s="10"/>
      <c r="B349" s="10"/>
      <c r="C349" s="10"/>
      <c r="D349" s="10"/>
      <c r="E349" s="10"/>
      <c r="F349" s="10"/>
      <c r="G349" s="10"/>
      <c r="H349" s="10"/>
      <c r="I349" s="10"/>
      <c r="J349" s="10"/>
      <c r="K349" s="10"/>
      <c r="L349" s="10"/>
      <c r="M349" s="10"/>
      <c r="N349" s="10"/>
      <c r="O349" s="10"/>
      <c r="P349" s="10"/>
      <c r="Q349" s="10"/>
      <c r="R349" s="10"/>
    </row>
  </sheetData>
  <mergeCells count="2">
    <mergeCell ref="B4:C4"/>
    <mergeCell ref="A1:R2"/>
  </mergeCells>
  <phoneticPr fontId="40"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3"/>
  <sheetViews>
    <sheetView showGridLines="0" workbookViewId="0">
      <selection activeCell="T19" sqref="T19"/>
    </sheetView>
  </sheetViews>
  <sheetFormatPr defaultRowHeight="13.5"/>
  <cols>
    <col min="1" max="1" width="22.625" style="345" customWidth="1"/>
    <col min="2" max="4" width="7.875" style="345" customWidth="1"/>
    <col min="5" max="5" width="7.875" style="346" customWidth="1"/>
    <col min="6" max="16" width="7.875" customWidth="1"/>
    <col min="17" max="17" width="7.875" style="311" customWidth="1"/>
    <col min="19" max="19" width="17.25" bestFit="1" customWidth="1"/>
  </cols>
  <sheetData>
    <row r="1" spans="1:21" ht="25.5">
      <c r="A1" s="369" t="s">
        <v>1207</v>
      </c>
      <c r="B1" s="369"/>
      <c r="C1" s="369"/>
      <c r="D1" s="369"/>
      <c r="E1" s="369"/>
    </row>
    <row r="2" spans="1:21" ht="20.25">
      <c r="A2" s="370" t="s">
        <v>1208</v>
      </c>
      <c r="B2" s="370"/>
      <c r="C2" s="370"/>
      <c r="D2" s="370"/>
      <c r="E2" s="370"/>
    </row>
    <row r="3" spans="1:21">
      <c r="A3" s="371"/>
      <c r="B3" s="371"/>
      <c r="C3" s="371"/>
      <c r="D3" s="371"/>
      <c r="E3" s="371"/>
      <c r="S3" s="302" t="s">
        <v>1199</v>
      </c>
      <c r="T3" s="303" t="s">
        <v>1200</v>
      </c>
      <c r="U3" s="301" t="s">
        <v>1198</v>
      </c>
    </row>
    <row r="4" spans="1:21">
      <c r="A4" s="372" t="s">
        <v>835</v>
      </c>
      <c r="B4" s="373">
        <v>2015</v>
      </c>
      <c r="C4" s="373">
        <v>2016</v>
      </c>
      <c r="D4" s="373">
        <v>2017</v>
      </c>
      <c r="E4" s="375">
        <v>2018</v>
      </c>
      <c r="F4" s="376"/>
      <c r="G4" s="376"/>
      <c r="H4" s="376"/>
      <c r="I4" s="376"/>
      <c r="J4" s="376"/>
      <c r="K4" s="376"/>
      <c r="L4" s="376"/>
      <c r="M4" s="376"/>
      <c r="N4" s="376"/>
      <c r="O4" s="376"/>
      <c r="P4" s="376"/>
      <c r="Q4" s="376"/>
      <c r="S4" s="304" t="s">
        <v>2</v>
      </c>
      <c r="T4" s="349">
        <f>T6+T7+T9+T13+T18+T22</f>
        <v>1832.6666666666667</v>
      </c>
      <c r="U4" s="353">
        <f>Q135-T4</f>
        <v>0</v>
      </c>
    </row>
    <row r="5" spans="1:21" ht="40.5">
      <c r="A5" s="372"/>
      <c r="B5" s="374"/>
      <c r="C5" s="374"/>
      <c r="D5" s="374"/>
      <c r="E5" s="312">
        <v>1</v>
      </c>
      <c r="F5" s="312">
        <v>2</v>
      </c>
      <c r="G5" s="312">
        <v>3</v>
      </c>
      <c r="H5" s="312">
        <v>4</v>
      </c>
      <c r="I5" s="312">
        <v>5</v>
      </c>
      <c r="J5" s="312">
        <v>6</v>
      </c>
      <c r="K5" s="312">
        <v>7</v>
      </c>
      <c r="L5" s="312">
        <v>8</v>
      </c>
      <c r="M5" s="312">
        <v>9</v>
      </c>
      <c r="N5" s="312">
        <v>10</v>
      </c>
      <c r="O5" s="312">
        <v>11</v>
      </c>
      <c r="P5" s="312">
        <v>12</v>
      </c>
      <c r="Q5" s="313" t="s">
        <v>1209</v>
      </c>
      <c r="S5" s="305" t="s">
        <v>3</v>
      </c>
      <c r="T5" s="350"/>
    </row>
    <row r="6" spans="1:21" ht="14.25">
      <c r="A6" s="314" t="s">
        <v>701</v>
      </c>
      <c r="B6" s="315">
        <v>20</v>
      </c>
      <c r="C6" s="315">
        <v>13</v>
      </c>
      <c r="D6" s="315">
        <f>VLOOKUP(A6,'[2]12月'!$A:$B,2,0)</f>
        <v>14</v>
      </c>
      <c r="E6" s="315">
        <v>14</v>
      </c>
      <c r="F6" s="315">
        <f>VLOOKUP(A6,[3]Sheet1!$A:$B,2,0)</f>
        <v>14</v>
      </c>
      <c r="G6" s="315">
        <f>VLOOKUP(A6,[4]Sheet1!$A:$B,2,0)</f>
        <v>14</v>
      </c>
      <c r="H6" s="315">
        <f>VLOOKUP(A6,[5]Sheet1!$A:$B,2,0)</f>
        <v>13</v>
      </c>
      <c r="I6" s="315">
        <f>VLOOKUP(A6,[6]Sheet1!$A:$B,2,0)</f>
        <v>12</v>
      </c>
      <c r="J6" s="316"/>
      <c r="K6" s="316"/>
      <c r="L6" s="316"/>
      <c r="M6" s="316"/>
      <c r="N6" s="316"/>
      <c r="O6" s="316"/>
      <c r="P6" s="316"/>
      <c r="Q6" s="315">
        <f>AVERAGE(D6:P6)</f>
        <v>13.5</v>
      </c>
      <c r="S6" s="305" t="s">
        <v>4</v>
      </c>
      <c r="T6" s="351">
        <f>Q7+Q21+Q36-Q29-Q25+Q52</f>
        <v>365.83333333333343</v>
      </c>
    </row>
    <row r="7" spans="1:21">
      <c r="A7" s="317" t="s">
        <v>1210</v>
      </c>
      <c r="B7" s="317">
        <v>20</v>
      </c>
      <c r="C7" s="317">
        <v>13</v>
      </c>
      <c r="D7" s="318">
        <f>D6</f>
        <v>14</v>
      </c>
      <c r="E7" s="318">
        <f>E6</f>
        <v>14</v>
      </c>
      <c r="F7" s="319">
        <f>SUM(F6:F6)</f>
        <v>14</v>
      </c>
      <c r="G7" s="319">
        <f>SUM(G6:G6)</f>
        <v>14</v>
      </c>
      <c r="H7" s="319">
        <f>SUM(H6:H6)</f>
        <v>13</v>
      </c>
      <c r="I7" s="319">
        <f>SUM(I6:I6)</f>
        <v>12</v>
      </c>
      <c r="J7" s="320"/>
      <c r="K7" s="320"/>
      <c r="L7" s="320"/>
      <c r="M7" s="320"/>
      <c r="N7" s="320"/>
      <c r="O7" s="320"/>
      <c r="P7" s="320"/>
      <c r="Q7" s="315">
        <f t="shared" ref="Q7:Q70" si="0">AVERAGE(D7:P7)</f>
        <v>13.5</v>
      </c>
      <c r="S7" s="305" t="s">
        <v>5</v>
      </c>
      <c r="T7" s="351">
        <f>Q29+Q37+Q38+Q39+Q46+Q47+Q48+Q59+Q60+Q61+Q62+Q134+Q25</f>
        <v>1243.8333333333333</v>
      </c>
    </row>
    <row r="8" spans="1:21" ht="14.25">
      <c r="A8" s="314" t="s">
        <v>703</v>
      </c>
      <c r="B8" s="314">
        <v>8</v>
      </c>
      <c r="C8" s="314">
        <v>8</v>
      </c>
      <c r="D8" s="315">
        <v>9</v>
      </c>
      <c r="E8" s="315">
        <v>9</v>
      </c>
      <c r="F8" s="315">
        <f>VLOOKUP(A8,[3]Sheet1!$A:$B,2,0)</f>
        <v>9</v>
      </c>
      <c r="G8" s="315">
        <f>VLOOKUP(A8,[4]Sheet1!$A:$B,2,0)</f>
        <v>9</v>
      </c>
      <c r="H8" s="315">
        <f>VLOOKUP(A8,[5]Sheet1!$A:$B,2,0)</f>
        <v>6</v>
      </c>
      <c r="I8" s="315">
        <f>VLOOKUP(A8,[6]Sheet1!$A:$B,2,0)</f>
        <v>5</v>
      </c>
      <c r="J8" s="321"/>
      <c r="K8" s="316"/>
      <c r="L8" s="321"/>
      <c r="M8" s="321"/>
      <c r="N8" s="321"/>
      <c r="O8" s="321"/>
      <c r="P8" s="321"/>
      <c r="Q8" s="315">
        <f t="shared" si="0"/>
        <v>7.833333333333333</v>
      </c>
      <c r="S8" s="305" t="s">
        <v>6</v>
      </c>
      <c r="T8" s="351">
        <f>Q24</f>
        <v>12</v>
      </c>
    </row>
    <row r="9" spans="1:21" ht="14.25">
      <c r="A9" s="314" t="s">
        <v>704</v>
      </c>
      <c r="B9" s="314">
        <v>13</v>
      </c>
      <c r="C9" s="314">
        <v>11</v>
      </c>
      <c r="D9" s="315">
        <v>13</v>
      </c>
      <c r="E9" s="315">
        <v>13</v>
      </c>
      <c r="F9" s="315">
        <f>VLOOKUP(A9,[3]Sheet1!$A:$B,2,0)</f>
        <v>13</v>
      </c>
      <c r="G9" s="315">
        <f>VLOOKUP(A9,[4]Sheet1!$A:$B,2,0)</f>
        <v>13</v>
      </c>
      <c r="H9" s="315">
        <f>VLOOKUP(A9,[5]Sheet1!$A:$B,2,0)</f>
        <v>15</v>
      </c>
      <c r="I9" s="315">
        <f>VLOOKUP(A9,[6]Sheet1!$A:$B,2,0)</f>
        <v>15</v>
      </c>
      <c r="J9" s="321"/>
      <c r="K9" s="316"/>
      <c r="L9" s="321"/>
      <c r="M9" s="321"/>
      <c r="N9" s="321"/>
      <c r="O9" s="321"/>
      <c r="P9" s="321"/>
      <c r="Q9" s="315">
        <f t="shared" si="0"/>
        <v>13.666666666666666</v>
      </c>
      <c r="S9" s="305" t="s">
        <v>7</v>
      </c>
      <c r="T9" s="352">
        <f>SUM(T10:T12)</f>
        <v>36.833333333333336</v>
      </c>
    </row>
    <row r="10" spans="1:21" ht="14.25">
      <c r="A10" s="314" t="s">
        <v>708</v>
      </c>
      <c r="B10" s="314">
        <v>6</v>
      </c>
      <c r="C10" s="314">
        <v>7</v>
      </c>
      <c r="D10" s="315">
        <v>6</v>
      </c>
      <c r="E10" s="315">
        <v>6</v>
      </c>
      <c r="F10" s="315">
        <f>VLOOKUP(A10,[3]Sheet1!$A:$B,2,0)</f>
        <v>6</v>
      </c>
      <c r="G10" s="315">
        <f>VLOOKUP(A10,[4]Sheet1!$A:$B,2,0)</f>
        <v>6</v>
      </c>
      <c r="H10" s="315">
        <f>VLOOKUP(A10,[5]Sheet1!$A:$B,2,0)</f>
        <v>6</v>
      </c>
      <c r="I10" s="315">
        <f>VLOOKUP(A10,[6]Sheet1!$A:$B,2,0)</f>
        <v>6</v>
      </c>
      <c r="J10" s="321"/>
      <c r="K10" s="316"/>
      <c r="L10" s="321"/>
      <c r="M10" s="321"/>
      <c r="N10" s="321"/>
      <c r="O10" s="321"/>
      <c r="P10" s="321"/>
      <c r="Q10" s="315">
        <f t="shared" si="0"/>
        <v>6</v>
      </c>
      <c r="S10" s="305" t="s">
        <v>8</v>
      </c>
      <c r="T10" s="351">
        <f>Q50</f>
        <v>15</v>
      </c>
    </row>
    <row r="11" spans="1:21" ht="14.25">
      <c r="A11" s="314" t="s">
        <v>709</v>
      </c>
      <c r="B11" s="314">
        <v>2</v>
      </c>
      <c r="C11" s="314">
        <v>2</v>
      </c>
      <c r="D11" s="315">
        <v>4</v>
      </c>
      <c r="E11" s="315">
        <v>5</v>
      </c>
      <c r="F11" s="315">
        <f>VLOOKUP(A11,[3]Sheet1!$A:$B,2,0)</f>
        <v>5</v>
      </c>
      <c r="G11" s="315">
        <f>VLOOKUP(A11,[4]Sheet1!$A:$B,2,0)</f>
        <v>5</v>
      </c>
      <c r="H11" s="315">
        <f>VLOOKUP(A11,[5]Sheet1!$A:$B,2,0)</f>
        <v>5</v>
      </c>
      <c r="I11" s="315">
        <f>VLOOKUP(A11,[6]Sheet1!$A:$B,2,0)</f>
        <v>4</v>
      </c>
      <c r="J11" s="321"/>
      <c r="K11" s="316"/>
      <c r="L11" s="321"/>
      <c r="M11" s="321"/>
      <c r="N11" s="321"/>
      <c r="O11" s="321"/>
      <c r="P11" s="321"/>
      <c r="Q11" s="315">
        <f t="shared" si="0"/>
        <v>4.666666666666667</v>
      </c>
      <c r="S11" s="305" t="s">
        <v>9</v>
      </c>
      <c r="T11" s="351">
        <f>Q49</f>
        <v>8</v>
      </c>
    </row>
    <row r="12" spans="1:21" ht="14.25">
      <c r="A12" s="314" t="s">
        <v>1211</v>
      </c>
      <c r="B12" s="314"/>
      <c r="C12" s="314"/>
      <c r="D12" s="315"/>
      <c r="E12" s="315">
        <v>1</v>
      </c>
      <c r="F12" s="315">
        <f>VLOOKUP(A12,[3]Sheet1!$A:$B,2,0)</f>
        <v>1</v>
      </c>
      <c r="G12" s="315">
        <f>VLOOKUP(A12,[4]Sheet1!$A:$B,2,0)</f>
        <v>1</v>
      </c>
      <c r="H12" s="315">
        <f>VLOOKUP(A12,[5]Sheet1!$A:$B,2,0)</f>
        <v>1</v>
      </c>
      <c r="I12" s="315">
        <f>VLOOKUP(A12,[6]Sheet1!$A:$B,2,0)</f>
        <v>1</v>
      </c>
      <c r="J12" s="321"/>
      <c r="K12" s="316"/>
      <c r="L12" s="321"/>
      <c r="M12" s="321"/>
      <c r="N12" s="321"/>
      <c r="O12" s="321"/>
      <c r="P12" s="321"/>
      <c r="Q12" s="315">
        <f t="shared" si="0"/>
        <v>1</v>
      </c>
      <c r="S12" s="305" t="s">
        <v>10</v>
      </c>
      <c r="T12" s="351">
        <f>Q55</f>
        <v>13.833333333333334</v>
      </c>
    </row>
    <row r="13" spans="1:21" ht="14.25">
      <c r="A13" s="314" t="s">
        <v>712</v>
      </c>
      <c r="B13" s="314">
        <v>9</v>
      </c>
      <c r="C13" s="314">
        <v>8</v>
      </c>
      <c r="D13" s="315">
        <v>12</v>
      </c>
      <c r="E13" s="315">
        <v>12</v>
      </c>
      <c r="F13" s="315">
        <f>VLOOKUP(A13,[3]Sheet1!$A:$B,2,0)</f>
        <v>12</v>
      </c>
      <c r="G13" s="315">
        <f>VLOOKUP(A13,[4]Sheet1!$A:$B,2,0)</f>
        <v>12</v>
      </c>
      <c r="H13" s="315">
        <f>VLOOKUP(A13,[5]Sheet1!$A:$B,2,0)</f>
        <v>11</v>
      </c>
      <c r="I13" s="315">
        <f>VLOOKUP(A13,[6]Sheet1!$A:$B,2,0)</f>
        <v>11</v>
      </c>
      <c r="J13" s="321"/>
      <c r="K13" s="316"/>
      <c r="L13" s="321"/>
      <c r="M13" s="321"/>
      <c r="N13" s="321"/>
      <c r="O13" s="321"/>
      <c r="P13" s="321"/>
      <c r="Q13" s="315">
        <f t="shared" si="0"/>
        <v>11.666666666666666</v>
      </c>
      <c r="S13" s="305" t="s">
        <v>11</v>
      </c>
      <c r="T13" s="350">
        <f>SUM(T14:T17)</f>
        <v>26.999999999999996</v>
      </c>
    </row>
    <row r="14" spans="1:21" ht="14.25">
      <c r="A14" s="314" t="s">
        <v>707</v>
      </c>
      <c r="B14" s="314">
        <v>10</v>
      </c>
      <c r="C14" s="314">
        <v>11</v>
      </c>
      <c r="D14" s="315">
        <v>12</v>
      </c>
      <c r="E14" s="315">
        <v>12</v>
      </c>
      <c r="F14" s="315">
        <f>VLOOKUP(A14,[3]Sheet1!$A:$B,2,0)</f>
        <v>12</v>
      </c>
      <c r="G14" s="315">
        <f>VLOOKUP(A14,[4]Sheet1!$A:$B,2,0)</f>
        <v>12</v>
      </c>
      <c r="H14" s="315">
        <f>VLOOKUP(A14,[5]Sheet1!$A:$B,2,0)</f>
        <v>12</v>
      </c>
      <c r="I14" s="315">
        <f>VLOOKUP(A14,[6]Sheet1!$A:$B,2,0)</f>
        <v>12</v>
      </c>
      <c r="J14" s="321"/>
      <c r="K14" s="316"/>
      <c r="L14" s="321"/>
      <c r="M14" s="321"/>
      <c r="N14" s="321"/>
      <c r="O14" s="321"/>
      <c r="P14" s="321"/>
      <c r="Q14" s="315">
        <f t="shared" si="0"/>
        <v>12</v>
      </c>
      <c r="S14" s="305" t="s">
        <v>12</v>
      </c>
      <c r="T14" s="351">
        <f>Q53</f>
        <v>7</v>
      </c>
    </row>
    <row r="15" spans="1:21" ht="14.25">
      <c r="A15" s="314" t="s">
        <v>1212</v>
      </c>
      <c r="B15" s="314" t="s">
        <v>1213</v>
      </c>
      <c r="C15" s="314" t="s">
        <v>1213</v>
      </c>
      <c r="D15" s="315">
        <v>4</v>
      </c>
      <c r="E15" s="315">
        <v>4</v>
      </c>
      <c r="F15" s="315">
        <f>VLOOKUP(A15,[3]Sheet1!$A:$B,2,0)</f>
        <v>4</v>
      </c>
      <c r="G15" s="315">
        <f>VLOOKUP(A15,[4]Sheet1!$A:$B,2,0)</f>
        <v>4</v>
      </c>
      <c r="H15" s="315">
        <f>VLOOKUP(A15,[5]Sheet1!$A:$B,2,0)</f>
        <v>4</v>
      </c>
      <c r="I15" s="315">
        <f>VLOOKUP(A15,[6]Sheet1!$A:$B,2,0)</f>
        <v>4</v>
      </c>
      <c r="J15" s="321"/>
      <c r="K15" s="316"/>
      <c r="L15" s="321"/>
      <c r="M15" s="321"/>
      <c r="N15" s="321"/>
      <c r="O15" s="321"/>
      <c r="P15" s="321"/>
      <c r="Q15" s="315">
        <f t="shared" si="0"/>
        <v>4</v>
      </c>
      <c r="S15" s="305" t="s">
        <v>13</v>
      </c>
      <c r="T15" s="351">
        <f>Q54</f>
        <v>10.166666666666666</v>
      </c>
    </row>
    <row r="16" spans="1:21" ht="14.25">
      <c r="A16" s="314" t="s">
        <v>705</v>
      </c>
      <c r="B16" s="314">
        <v>23</v>
      </c>
      <c r="C16" s="314">
        <v>26</v>
      </c>
      <c r="D16" s="315">
        <v>30</v>
      </c>
      <c r="E16" s="315">
        <v>30</v>
      </c>
      <c r="F16" s="315">
        <f>VLOOKUP(A16,[3]Sheet1!$A:$B,2,0)</f>
        <v>30</v>
      </c>
      <c r="G16" s="315">
        <f>VLOOKUP(A16,[4]Sheet1!$A:$B,2,0)</f>
        <v>30</v>
      </c>
      <c r="H16" s="315">
        <f>VLOOKUP(A16,[5]Sheet1!$A:$B,2,0)</f>
        <v>30</v>
      </c>
      <c r="I16" s="315">
        <f>VLOOKUP(A16,[6]Sheet1!$A:$B,2,0)</f>
        <v>30</v>
      </c>
      <c r="J16" s="321"/>
      <c r="K16" s="316"/>
      <c r="L16" s="321"/>
      <c r="M16" s="321"/>
      <c r="N16" s="321"/>
      <c r="O16" s="321"/>
      <c r="P16" s="321"/>
      <c r="Q16" s="315">
        <f t="shared" si="0"/>
        <v>30</v>
      </c>
      <c r="S16" s="303" t="s">
        <v>1197</v>
      </c>
      <c r="T16" s="351">
        <f>Q51</f>
        <v>5.833333333333333</v>
      </c>
    </row>
    <row r="17" spans="1:20" ht="14.25">
      <c r="A17" s="314" t="s">
        <v>706</v>
      </c>
      <c r="B17" s="314">
        <v>7</v>
      </c>
      <c r="C17" s="314">
        <v>7</v>
      </c>
      <c r="D17" s="315">
        <v>6</v>
      </c>
      <c r="E17" s="315">
        <v>6</v>
      </c>
      <c r="F17" s="315">
        <f>VLOOKUP(A17,[3]Sheet1!$A:$B,2,0)</f>
        <v>6</v>
      </c>
      <c r="G17" s="315">
        <f>VLOOKUP(A17,[4]Sheet1!$A:$B,2,0)</f>
        <v>6</v>
      </c>
      <c r="H17" s="315">
        <f>VLOOKUP(A17,[5]Sheet1!$A:$B,2,0)</f>
        <v>6</v>
      </c>
      <c r="I17" s="315">
        <f>VLOOKUP(A17,[6]Sheet1!$A:$B,2,0)</f>
        <v>6</v>
      </c>
      <c r="J17" s="321"/>
      <c r="K17" s="316"/>
      <c r="L17" s="321"/>
      <c r="M17" s="321"/>
      <c r="N17" s="321"/>
      <c r="O17" s="321"/>
      <c r="P17" s="321"/>
      <c r="Q17" s="315">
        <f t="shared" si="0"/>
        <v>6</v>
      </c>
      <c r="S17" s="305" t="s">
        <v>15</v>
      </c>
      <c r="T17" s="351">
        <f>Q57</f>
        <v>4</v>
      </c>
    </row>
    <row r="18" spans="1:20" ht="14.25">
      <c r="A18" s="314" t="s">
        <v>1214</v>
      </c>
      <c r="B18" s="314">
        <v>10</v>
      </c>
      <c r="C18" s="314">
        <v>10</v>
      </c>
      <c r="D18" s="315">
        <v>14</v>
      </c>
      <c r="E18" s="315">
        <v>16</v>
      </c>
      <c r="F18" s="315">
        <v>16</v>
      </c>
      <c r="G18" s="315">
        <v>16</v>
      </c>
      <c r="H18" s="315">
        <f>VLOOKUP(A18,[5]Sheet1!$A:$B,2,0)</f>
        <v>16</v>
      </c>
      <c r="I18" s="315">
        <f>VLOOKUP(A18,[6]Sheet1!$A:$B,2,0)</f>
        <v>16</v>
      </c>
      <c r="J18" s="321"/>
      <c r="K18" s="316"/>
      <c r="L18" s="321"/>
      <c r="M18" s="321"/>
      <c r="N18" s="321"/>
      <c r="O18" s="321"/>
      <c r="P18" s="321"/>
      <c r="Q18" s="315">
        <f t="shared" si="0"/>
        <v>15.666666666666666</v>
      </c>
      <c r="S18" s="305" t="s">
        <v>16</v>
      </c>
      <c r="T18" s="352">
        <f>SUM(T19:T20)</f>
        <v>18.666666666666664</v>
      </c>
    </row>
    <row r="19" spans="1:20" ht="14.25">
      <c r="A19" s="314" t="s">
        <v>711</v>
      </c>
      <c r="B19" s="314">
        <v>9</v>
      </c>
      <c r="C19" s="314">
        <v>11</v>
      </c>
      <c r="D19" s="315">
        <v>14</v>
      </c>
      <c r="E19" s="315">
        <v>14</v>
      </c>
      <c r="F19" s="315">
        <f>VLOOKUP(A19,[3]Sheet1!$A:$B,2,0)</f>
        <v>14</v>
      </c>
      <c r="G19" s="315">
        <f>VLOOKUP(A19,[4]Sheet1!$A:$B,2,0)</f>
        <v>15</v>
      </c>
      <c r="H19" s="315">
        <f>VLOOKUP(A19,[5]Sheet1!$A:$B,2,0)</f>
        <v>15</v>
      </c>
      <c r="I19" s="315">
        <f>VLOOKUP(A19,[6]Sheet1!$A:$B,2,0)</f>
        <v>15</v>
      </c>
      <c r="J19" s="321"/>
      <c r="K19" s="316"/>
      <c r="L19" s="321"/>
      <c r="M19" s="321"/>
      <c r="N19" s="321"/>
      <c r="O19" s="321"/>
      <c r="P19" s="321"/>
      <c r="Q19" s="315">
        <f t="shared" si="0"/>
        <v>14.5</v>
      </c>
      <c r="S19" s="305" t="s">
        <v>17</v>
      </c>
      <c r="T19" s="351">
        <f>Q58</f>
        <v>9</v>
      </c>
    </row>
    <row r="20" spans="1:20" ht="14.25">
      <c r="A20" s="314" t="s">
        <v>1135</v>
      </c>
      <c r="B20" s="314">
        <v>3</v>
      </c>
      <c r="C20" s="314">
        <v>4</v>
      </c>
      <c r="D20" s="315">
        <v>4</v>
      </c>
      <c r="E20" s="315">
        <v>4</v>
      </c>
      <c r="F20" s="315">
        <f>VLOOKUP(A20,[3]Sheet1!$A:$B,2,0)</f>
        <v>4</v>
      </c>
      <c r="G20" s="315">
        <f>VLOOKUP(A20,[4]Sheet1!$A:$B,2,0)</f>
        <v>5</v>
      </c>
      <c r="H20" s="315">
        <f>VLOOKUP(A20,[5]Sheet1!$A:$B,2,0)</f>
        <v>5</v>
      </c>
      <c r="I20" s="315">
        <f>VLOOKUP(A20,[6]Sheet1!$A:$B,2,0)</f>
        <v>5</v>
      </c>
      <c r="J20" s="321"/>
      <c r="K20" s="316"/>
      <c r="L20" s="321"/>
      <c r="M20" s="321"/>
      <c r="N20" s="321"/>
      <c r="O20" s="321"/>
      <c r="P20" s="321"/>
      <c r="Q20" s="315">
        <f t="shared" si="0"/>
        <v>4.5</v>
      </c>
      <c r="S20" s="305" t="s">
        <v>18</v>
      </c>
      <c r="T20" s="351">
        <f>Q56</f>
        <v>9.6666666666666661</v>
      </c>
    </row>
    <row r="21" spans="1:20" ht="14.25">
      <c r="A21" s="322" t="s">
        <v>1215</v>
      </c>
      <c r="B21" s="322">
        <v>48</v>
      </c>
      <c r="C21" s="323">
        <f t="shared" ref="C21:I21" si="1">SUM(C8:C20)</f>
        <v>105</v>
      </c>
      <c r="D21" s="323">
        <f t="shared" si="1"/>
        <v>128</v>
      </c>
      <c r="E21" s="347">
        <f t="shared" si="1"/>
        <v>132</v>
      </c>
      <c r="F21" s="347">
        <f t="shared" si="1"/>
        <v>132</v>
      </c>
      <c r="G21" s="347">
        <f t="shared" si="1"/>
        <v>134</v>
      </c>
      <c r="H21" s="347">
        <f t="shared" si="1"/>
        <v>132</v>
      </c>
      <c r="I21" s="347">
        <f t="shared" si="1"/>
        <v>130</v>
      </c>
      <c r="J21" s="323"/>
      <c r="K21" s="323"/>
      <c r="L21" s="323"/>
      <c r="M21" s="323"/>
      <c r="N21" s="323"/>
      <c r="O21" s="323"/>
      <c r="P21" s="323"/>
      <c r="Q21" s="315">
        <f>SUM(Q8:Q20)</f>
        <v>131.5</v>
      </c>
      <c r="S21" s="305" t="s">
        <v>19</v>
      </c>
      <c r="T21" s="351">
        <f>Q52</f>
        <v>3.1666666666666665</v>
      </c>
    </row>
    <row r="22" spans="1:20" ht="14.25">
      <c r="A22" s="314" t="s">
        <v>713</v>
      </c>
      <c r="B22" s="314">
        <v>22</v>
      </c>
      <c r="C22" s="314">
        <v>26</v>
      </c>
      <c r="D22" s="315">
        <v>33</v>
      </c>
      <c r="E22" s="315">
        <v>31</v>
      </c>
      <c r="F22" s="315">
        <f>VLOOKUP(A22,[3]Sheet1!$A:$B,2,0)</f>
        <v>31</v>
      </c>
      <c r="G22" s="315">
        <f>VLOOKUP(A22,[4]Sheet1!$A:$B,2,0)</f>
        <v>31</v>
      </c>
      <c r="H22" s="315">
        <f>VLOOKUP(A22,[5]Sheet1!$A:$B,2,0)</f>
        <v>32</v>
      </c>
      <c r="I22" s="315">
        <f>VLOOKUP(A22,[6]Sheet1!$A:$B,2,0)</f>
        <v>28</v>
      </c>
      <c r="J22" s="321"/>
      <c r="K22" s="316"/>
      <c r="L22" s="321"/>
      <c r="M22" s="321"/>
      <c r="N22" s="321"/>
      <c r="O22" s="321"/>
      <c r="P22" s="321"/>
      <c r="Q22" s="315">
        <f t="shared" si="0"/>
        <v>31</v>
      </c>
      <c r="S22" s="305" t="s">
        <v>20</v>
      </c>
      <c r="T22" s="351">
        <f>SUM(T23:T28)</f>
        <v>140.5</v>
      </c>
    </row>
    <row r="23" spans="1:20" ht="14.25">
      <c r="A23" s="314" t="s">
        <v>1216</v>
      </c>
      <c r="B23" s="314">
        <v>22</v>
      </c>
      <c r="C23" s="314">
        <v>26</v>
      </c>
      <c r="D23" s="315">
        <v>22</v>
      </c>
      <c r="E23" s="315">
        <v>22</v>
      </c>
      <c r="F23" s="315">
        <f>VLOOKUP(A23,[3]Sheet1!$A:$B,2,0)</f>
        <v>22</v>
      </c>
      <c r="G23" s="315">
        <f>VLOOKUP(A23,[4]Sheet1!$A:$B,2,0)</f>
        <v>22</v>
      </c>
      <c r="H23" s="315">
        <f>VLOOKUP(A23,[5]Sheet1!$A:$B,2,0)</f>
        <v>22</v>
      </c>
      <c r="I23" s="315">
        <f>VLOOKUP(A23,[6]Sheet1!$A:$B,2,0)</f>
        <v>22</v>
      </c>
      <c r="J23" s="321"/>
      <c r="K23" s="316"/>
      <c r="L23" s="321"/>
      <c r="M23" s="321"/>
      <c r="N23" s="321"/>
      <c r="O23" s="321"/>
      <c r="P23" s="321"/>
      <c r="Q23" s="315">
        <f t="shared" si="0"/>
        <v>22</v>
      </c>
      <c r="S23" s="305" t="s">
        <v>21</v>
      </c>
      <c r="T23" s="351">
        <f>Q40</f>
        <v>52.5</v>
      </c>
    </row>
    <row r="24" spans="1:20" ht="14.25">
      <c r="A24" s="314" t="s">
        <v>1217</v>
      </c>
      <c r="B24" s="314">
        <v>0</v>
      </c>
      <c r="C24" s="314">
        <v>1</v>
      </c>
      <c r="D24" s="315">
        <v>12</v>
      </c>
      <c r="E24" s="315">
        <v>12</v>
      </c>
      <c r="F24" s="315">
        <f>VLOOKUP(A24,[3]Sheet1!$A:$B,2,0)</f>
        <v>12</v>
      </c>
      <c r="G24" s="315">
        <f>VLOOKUP(A24,[4]Sheet1!$A:$B,2,0)</f>
        <v>12</v>
      </c>
      <c r="H24" s="315">
        <f>VLOOKUP(A24,[5]Sheet1!$A:$B,2,0)</f>
        <v>12</v>
      </c>
      <c r="I24" s="315">
        <f>VLOOKUP(A24,[6]Sheet1!$A:$B,2,0)</f>
        <v>12</v>
      </c>
      <c r="J24" s="321"/>
      <c r="K24" s="316"/>
      <c r="L24" s="321"/>
      <c r="M24" s="321"/>
      <c r="N24" s="321"/>
      <c r="O24" s="321"/>
      <c r="P24" s="321"/>
      <c r="Q24" s="315">
        <f t="shared" si="0"/>
        <v>12</v>
      </c>
      <c r="S24" s="305" t="s">
        <v>22</v>
      </c>
      <c r="T24" s="351">
        <f t="shared" ref="T24:T28" si="2">Q41</f>
        <v>33</v>
      </c>
    </row>
    <row r="25" spans="1:20" ht="14.25">
      <c r="A25" s="324" t="s">
        <v>163</v>
      </c>
      <c r="B25" s="324">
        <v>30</v>
      </c>
      <c r="C25" s="324">
        <v>38</v>
      </c>
      <c r="D25" s="315">
        <v>39</v>
      </c>
      <c r="E25" s="315">
        <v>37</v>
      </c>
      <c r="F25" s="315">
        <f>VLOOKUP(A25,[3]Sheet1!$A:$B,2,0)</f>
        <v>37</v>
      </c>
      <c r="G25" s="315">
        <f>VLOOKUP(A25,[4]Sheet1!$A:$B,2,0)</f>
        <v>37</v>
      </c>
      <c r="H25" s="315">
        <f>VLOOKUP(A25,[5]Sheet1!$A:$B,2,0)</f>
        <v>37</v>
      </c>
      <c r="I25" s="315">
        <f>VLOOKUP(A25,[6]Sheet1!$A:$B,2,0)</f>
        <v>37</v>
      </c>
      <c r="J25" s="321"/>
      <c r="K25" s="316"/>
      <c r="L25" s="321"/>
      <c r="M25" s="321"/>
      <c r="N25" s="321"/>
      <c r="O25" s="321"/>
      <c r="P25" s="321"/>
      <c r="Q25" s="315">
        <f t="shared" si="0"/>
        <v>37.333333333333336</v>
      </c>
      <c r="S25" s="305" t="s">
        <v>23</v>
      </c>
      <c r="T25" s="351">
        <f t="shared" si="2"/>
        <v>30.833333333333332</v>
      </c>
    </row>
    <row r="26" spans="1:20" ht="14.25">
      <c r="A26" s="324" t="s">
        <v>1218</v>
      </c>
      <c r="B26" s="324">
        <v>9</v>
      </c>
      <c r="C26" s="324">
        <v>11</v>
      </c>
      <c r="D26" s="315">
        <v>63</v>
      </c>
      <c r="E26" s="315">
        <v>60</v>
      </c>
      <c r="F26" s="315">
        <f>VLOOKUP(A26,[3]Sheet1!$A:$B,2,0)</f>
        <v>60</v>
      </c>
      <c r="G26" s="315">
        <f>VLOOKUP(A26,[4]Sheet1!$A:$B,2,0)</f>
        <v>60</v>
      </c>
      <c r="H26" s="315">
        <f>VLOOKUP(A26,[5]Sheet1!$A:$B,2,0)</f>
        <v>60</v>
      </c>
      <c r="I26" s="315">
        <f>VLOOKUP(A26,[6]Sheet1!$A:$B,2,0)</f>
        <v>60</v>
      </c>
      <c r="J26" s="321"/>
      <c r="K26" s="316"/>
      <c r="L26" s="321"/>
      <c r="M26" s="321"/>
      <c r="N26" s="321"/>
      <c r="O26" s="321"/>
      <c r="P26" s="321"/>
      <c r="Q26" s="315">
        <f t="shared" si="0"/>
        <v>60.5</v>
      </c>
      <c r="S26" s="305" t="s">
        <v>24</v>
      </c>
      <c r="T26" s="351">
        <f t="shared" si="2"/>
        <v>9</v>
      </c>
    </row>
    <row r="27" spans="1:20" ht="14.25">
      <c r="A27" s="314" t="s">
        <v>715</v>
      </c>
      <c r="B27" s="314">
        <v>35</v>
      </c>
      <c r="C27" s="314">
        <v>38</v>
      </c>
      <c r="D27" s="315">
        <v>45</v>
      </c>
      <c r="E27" s="315">
        <v>44</v>
      </c>
      <c r="F27" s="315">
        <f>VLOOKUP(A27,[3]Sheet1!$A:$B,2,0)</f>
        <v>44</v>
      </c>
      <c r="G27" s="315">
        <f>VLOOKUP(A27,[4]Sheet1!$A:$B,2,0)</f>
        <v>44</v>
      </c>
      <c r="H27" s="315">
        <f>VLOOKUP(A27,[5]Sheet1!$A:$B,2,0)</f>
        <v>43</v>
      </c>
      <c r="I27" s="315">
        <f>VLOOKUP(A27,[6]Sheet1!$A:$B,2,0)</f>
        <v>43</v>
      </c>
      <c r="J27" s="321"/>
      <c r="K27" s="316"/>
      <c r="L27" s="321"/>
      <c r="M27" s="321"/>
      <c r="N27" s="321"/>
      <c r="O27" s="321"/>
      <c r="P27" s="321"/>
      <c r="Q27" s="315">
        <f t="shared" si="0"/>
        <v>43.833333333333336</v>
      </c>
      <c r="S27" s="305" t="s">
        <v>25</v>
      </c>
      <c r="T27" s="351">
        <f t="shared" si="2"/>
        <v>10.333333333333334</v>
      </c>
    </row>
    <row r="28" spans="1:20" ht="14.25">
      <c r="A28" s="324" t="s">
        <v>6</v>
      </c>
      <c r="B28" s="324">
        <v>28</v>
      </c>
      <c r="C28" s="324">
        <v>33</v>
      </c>
      <c r="D28" s="315">
        <v>21</v>
      </c>
      <c r="E28" s="315">
        <v>21</v>
      </c>
      <c r="F28" s="315">
        <f>VLOOKUP(A28,[3]Sheet1!$A:$B,2,0)</f>
        <v>21</v>
      </c>
      <c r="G28" s="315">
        <f>VLOOKUP(A28,[4]Sheet1!$A:$B,2,0)</f>
        <v>21</v>
      </c>
      <c r="H28" s="315">
        <f>VLOOKUP(A28,[5]Sheet1!$A:$B,2,0)</f>
        <v>20</v>
      </c>
      <c r="I28" s="315">
        <f>VLOOKUP(A28,[6]Sheet1!$A:$B,2,0)</f>
        <v>20</v>
      </c>
      <c r="J28" s="321"/>
      <c r="K28" s="316"/>
      <c r="L28" s="321"/>
      <c r="M28" s="321"/>
      <c r="N28" s="321"/>
      <c r="O28" s="321"/>
      <c r="P28" s="321"/>
      <c r="Q28" s="315">
        <f t="shared" si="0"/>
        <v>20.666666666666668</v>
      </c>
      <c r="S28" s="305" t="s">
        <v>26</v>
      </c>
      <c r="T28" s="351">
        <f t="shared" si="2"/>
        <v>4.833333333333333</v>
      </c>
    </row>
    <row r="29" spans="1:20" ht="14.25">
      <c r="A29" s="324" t="s">
        <v>724</v>
      </c>
      <c r="B29" s="324">
        <v>10</v>
      </c>
      <c r="C29" s="324">
        <v>9</v>
      </c>
      <c r="D29" s="315">
        <v>31</v>
      </c>
      <c r="E29" s="315">
        <v>32</v>
      </c>
      <c r="F29" s="315">
        <f>VLOOKUP(A29,[3]Sheet1!$A:$B,2,0)</f>
        <v>32</v>
      </c>
      <c r="G29" s="315">
        <f>VLOOKUP(A29,[4]Sheet1!$A:$B,2,0)</f>
        <v>31</v>
      </c>
      <c r="H29" s="315">
        <f>VLOOKUP(A29,[5]Sheet1!$A:$B,2,0)</f>
        <v>31</v>
      </c>
      <c r="I29" s="315">
        <f>VLOOKUP(A29,[6]Sheet1!$A:$B,2,0)</f>
        <v>31</v>
      </c>
      <c r="J29" s="321"/>
      <c r="K29" s="316"/>
      <c r="L29" s="321"/>
      <c r="M29" s="321"/>
      <c r="N29" s="321"/>
      <c r="O29" s="321"/>
      <c r="P29" s="321"/>
      <c r="Q29" s="315">
        <f t="shared" si="0"/>
        <v>31.333333333333332</v>
      </c>
      <c r="S29" s="305" t="s">
        <v>27</v>
      </c>
      <c r="T29" s="351">
        <f>Q30+Q31+Q32+Q33+Q34+Q35</f>
        <v>27.666666666666664</v>
      </c>
    </row>
    <row r="30" spans="1:20" ht="14.25">
      <c r="A30" s="324" t="s">
        <v>1219</v>
      </c>
      <c r="B30" s="324">
        <v>7</v>
      </c>
      <c r="C30" s="324">
        <v>2</v>
      </c>
      <c r="D30" s="315">
        <v>7</v>
      </c>
      <c r="E30" s="315">
        <v>7</v>
      </c>
      <c r="F30" s="315">
        <f>VLOOKUP(A30,[3]Sheet1!$A:$B,2,0)</f>
        <v>7</v>
      </c>
      <c r="G30" s="315">
        <f>VLOOKUP(A30,[4]Sheet1!$A:$B,2,0)</f>
        <v>7</v>
      </c>
      <c r="H30" s="315">
        <f>VLOOKUP(A30,[5]Sheet1!$A:$B,2,0)</f>
        <v>7</v>
      </c>
      <c r="I30" s="315">
        <f>VLOOKUP(A30,[6]Sheet1!$A:$B,2,0)</f>
        <v>7</v>
      </c>
      <c r="J30" s="321"/>
      <c r="K30" s="316"/>
      <c r="L30" s="321"/>
      <c r="M30" s="321"/>
      <c r="N30" s="321"/>
      <c r="O30" s="321"/>
      <c r="P30" s="321"/>
      <c r="Q30" s="315">
        <f t="shared" si="0"/>
        <v>7</v>
      </c>
      <c r="S30" s="305" t="s">
        <v>28</v>
      </c>
      <c r="T30" s="351">
        <f>Q26</f>
        <v>60.5</v>
      </c>
    </row>
    <row r="31" spans="1:20" ht="14.25">
      <c r="A31" s="324" t="s">
        <v>1220</v>
      </c>
      <c r="B31" s="324"/>
      <c r="C31" s="324" t="s">
        <v>1221</v>
      </c>
      <c r="D31" s="315">
        <v>2</v>
      </c>
      <c r="E31" s="315">
        <v>2</v>
      </c>
      <c r="F31" s="315">
        <f>VLOOKUP(A31,[3]Sheet1!$A:$B,2,0)</f>
        <v>2</v>
      </c>
      <c r="G31" s="315">
        <f>VLOOKUP(A31,[4]Sheet1!$A:$B,2,0)</f>
        <v>2</v>
      </c>
      <c r="H31" s="315">
        <f>VLOOKUP(A31,[5]Sheet1!$A:$B,2,0)</f>
        <v>2</v>
      </c>
      <c r="I31" s="315">
        <f>VLOOKUP(A31,[6]Sheet1!$A:$B,2,0)</f>
        <v>2</v>
      </c>
      <c r="J31" s="321"/>
      <c r="K31" s="316"/>
      <c r="L31" s="321"/>
      <c r="M31" s="321"/>
      <c r="N31" s="321"/>
      <c r="O31" s="321"/>
      <c r="P31" s="321"/>
      <c r="Q31" s="315">
        <f t="shared" si="0"/>
        <v>2</v>
      </c>
    </row>
    <row r="32" spans="1:20" ht="14.25">
      <c r="A32" s="324" t="s">
        <v>1222</v>
      </c>
      <c r="B32" s="324"/>
      <c r="C32" s="324"/>
      <c r="D32" s="315">
        <v>6</v>
      </c>
      <c r="E32" s="315">
        <v>6</v>
      </c>
      <c r="F32" s="315">
        <f>VLOOKUP(A32,[3]Sheet1!$A:$B,2,0)</f>
        <v>6</v>
      </c>
      <c r="G32" s="315">
        <f>VLOOKUP(A32,[4]Sheet1!$A:$B,2,0)</f>
        <v>6</v>
      </c>
      <c r="H32" s="315">
        <f>VLOOKUP(A32,[5]Sheet1!$A:$B,2,0)</f>
        <v>6</v>
      </c>
      <c r="I32" s="315">
        <f>VLOOKUP(A32,[6]Sheet1!$A:$B,2,0)</f>
        <v>6</v>
      </c>
      <c r="J32" s="321"/>
      <c r="K32" s="316"/>
      <c r="L32" s="321"/>
      <c r="M32" s="321"/>
      <c r="N32" s="321"/>
      <c r="O32" s="321"/>
      <c r="P32" s="321"/>
      <c r="Q32" s="315">
        <f t="shared" si="0"/>
        <v>6</v>
      </c>
    </row>
    <row r="33" spans="1:17" ht="14.25">
      <c r="A33" s="324" t="s">
        <v>1223</v>
      </c>
      <c r="B33" s="324"/>
      <c r="C33" s="324"/>
      <c r="D33" s="315">
        <v>2</v>
      </c>
      <c r="E33" s="315">
        <v>2</v>
      </c>
      <c r="F33" s="315">
        <f>VLOOKUP(A33,[3]Sheet1!$A:$B,2,0)</f>
        <v>2</v>
      </c>
      <c r="G33" s="315">
        <f>VLOOKUP(A33,[4]Sheet1!$A:$B,2,0)</f>
        <v>2</v>
      </c>
      <c r="H33" s="315">
        <f>VLOOKUP(A33,[5]Sheet1!$A:$B,2,0)</f>
        <v>2</v>
      </c>
      <c r="I33" s="315">
        <f>VLOOKUP(A33,[6]Sheet1!$A:$B,2,0)</f>
        <v>2</v>
      </c>
      <c r="J33" s="321"/>
      <c r="K33" s="316"/>
      <c r="L33" s="321"/>
      <c r="M33" s="321"/>
      <c r="N33" s="321"/>
      <c r="O33" s="321"/>
      <c r="P33" s="321"/>
      <c r="Q33" s="315">
        <f t="shared" si="0"/>
        <v>2</v>
      </c>
    </row>
    <row r="34" spans="1:17" ht="14.25">
      <c r="A34" s="324" t="s">
        <v>1224</v>
      </c>
      <c r="B34" s="324"/>
      <c r="C34" s="324"/>
      <c r="D34" s="315">
        <v>1</v>
      </c>
      <c r="E34" s="315">
        <v>1</v>
      </c>
      <c r="F34" s="315">
        <f>VLOOKUP(A34,[3]Sheet1!$A:$B,2,0)</f>
        <v>1</v>
      </c>
      <c r="G34" s="315">
        <f>VLOOKUP(A34,[4]Sheet1!$A:$B,2,0)</f>
        <v>1</v>
      </c>
      <c r="H34" s="315">
        <f>VLOOKUP(A34,[5]Sheet1!$A:$B,2,0)</f>
        <v>1</v>
      </c>
      <c r="I34" s="315">
        <f>VLOOKUP(A34,[6]Sheet1!$A:$B,2,0)</f>
        <v>1</v>
      </c>
      <c r="J34" s="321"/>
      <c r="K34" s="316"/>
      <c r="L34" s="321"/>
      <c r="M34" s="321"/>
      <c r="N34" s="321"/>
      <c r="O34" s="321"/>
      <c r="P34" s="321"/>
      <c r="Q34" s="315">
        <f t="shared" si="0"/>
        <v>1</v>
      </c>
    </row>
    <row r="35" spans="1:17" ht="14.25">
      <c r="A35" s="324" t="s">
        <v>1132</v>
      </c>
      <c r="B35" s="324">
        <v>0</v>
      </c>
      <c r="C35" s="324">
        <v>6</v>
      </c>
      <c r="D35" s="315">
        <v>10</v>
      </c>
      <c r="E35" s="315">
        <v>10</v>
      </c>
      <c r="F35" s="315">
        <f>VLOOKUP(A35,[3]Sheet1!$A:$B,2,0)</f>
        <v>10</v>
      </c>
      <c r="G35" s="315">
        <f>VLOOKUP(A35,[4]Sheet1!$A:$B,2,0)</f>
        <v>10</v>
      </c>
      <c r="H35" s="315">
        <f>VLOOKUP(A35,[5]Sheet1!$A:$B,2,0)</f>
        <v>9</v>
      </c>
      <c r="I35" s="315">
        <f>VLOOKUP(A35,[6]Sheet1!$A:$B,2,0)</f>
        <v>9</v>
      </c>
      <c r="J35" s="321"/>
      <c r="K35" s="316"/>
      <c r="L35" s="321"/>
      <c r="M35" s="321"/>
      <c r="N35" s="321"/>
      <c r="O35" s="321"/>
      <c r="P35" s="321"/>
      <c r="Q35" s="315">
        <f t="shared" si="0"/>
        <v>9.6666666666666661</v>
      </c>
    </row>
    <row r="36" spans="1:17">
      <c r="A36" s="325" t="s">
        <v>1225</v>
      </c>
      <c r="B36" s="325">
        <v>131</v>
      </c>
      <c r="C36" s="323">
        <f t="shared" ref="C36:G36" si="3">SUM(C22:C35)</f>
        <v>190</v>
      </c>
      <c r="D36" s="323">
        <f t="shared" si="3"/>
        <v>294</v>
      </c>
      <c r="E36" s="347">
        <f t="shared" si="3"/>
        <v>287</v>
      </c>
      <c r="F36" s="347">
        <f t="shared" si="3"/>
        <v>287</v>
      </c>
      <c r="G36" s="347">
        <f t="shared" si="3"/>
        <v>286</v>
      </c>
      <c r="H36" s="347">
        <f>SUM(H22:H35)</f>
        <v>284</v>
      </c>
      <c r="I36" s="347">
        <f>SUM(I22:I35)</f>
        <v>280</v>
      </c>
      <c r="J36" s="323"/>
      <c r="K36" s="323"/>
      <c r="L36" s="323"/>
      <c r="M36" s="323"/>
      <c r="N36" s="323"/>
      <c r="O36" s="323"/>
      <c r="P36" s="323"/>
      <c r="Q36" s="315">
        <f>SUM(Q22:Q35)</f>
        <v>286.33333333333337</v>
      </c>
    </row>
    <row r="37" spans="1:17" ht="14.25">
      <c r="A37" s="324" t="s">
        <v>725</v>
      </c>
      <c r="B37" s="324">
        <v>10</v>
      </c>
      <c r="C37" s="324">
        <v>18</v>
      </c>
      <c r="D37" s="315">
        <v>18</v>
      </c>
      <c r="E37" s="315">
        <v>18</v>
      </c>
      <c r="F37" s="315">
        <f>VLOOKUP(A37,[3]Sheet1!$A:$B,2,0)</f>
        <v>18</v>
      </c>
      <c r="G37" s="315">
        <f>VLOOKUP(A37,[4]Sheet1!$A:$B,2,0)</f>
        <v>18</v>
      </c>
      <c r="H37" s="315">
        <f>VLOOKUP(A37,[5]Sheet1!$A:$B,2,0)</f>
        <v>18</v>
      </c>
      <c r="I37" s="315">
        <f>VLOOKUP(A37,[6]Sheet1!$A:$B,2,0)</f>
        <v>18</v>
      </c>
      <c r="J37" s="321"/>
      <c r="K37" s="316"/>
      <c r="L37" s="321"/>
      <c r="M37" s="321"/>
      <c r="N37" s="321"/>
      <c r="O37" s="321"/>
      <c r="P37" s="321"/>
      <c r="Q37" s="315">
        <f t="shared" si="0"/>
        <v>18</v>
      </c>
    </row>
    <row r="38" spans="1:17" ht="14.25">
      <c r="A38" s="324" t="s">
        <v>1226</v>
      </c>
      <c r="B38" s="324" t="s">
        <v>1227</v>
      </c>
      <c r="C38" s="324" t="s">
        <v>1228</v>
      </c>
      <c r="D38" s="315">
        <v>12</v>
      </c>
      <c r="E38" s="315">
        <v>11</v>
      </c>
      <c r="F38" s="315">
        <f>VLOOKUP(A38,[3]Sheet1!$A:$B,2,0)</f>
        <v>11</v>
      </c>
      <c r="G38" s="315">
        <f>VLOOKUP(A38,[4]Sheet1!$A:$B,2,0)</f>
        <v>11</v>
      </c>
      <c r="H38" s="315">
        <f>VLOOKUP(A38,[5]Sheet1!$A:$B,2,0)</f>
        <v>11</v>
      </c>
      <c r="I38" s="315">
        <f>VLOOKUP(A38,[6]Sheet1!$A:$B,2,0)</f>
        <v>11</v>
      </c>
      <c r="J38" s="321"/>
      <c r="K38" s="316"/>
      <c r="L38" s="321"/>
      <c r="M38" s="321"/>
      <c r="N38" s="321"/>
      <c r="O38" s="321"/>
      <c r="P38" s="321"/>
      <c r="Q38" s="315">
        <f t="shared" si="0"/>
        <v>11.166666666666666</v>
      </c>
    </row>
    <row r="39" spans="1:17" ht="14.25">
      <c r="A39" s="324" t="s">
        <v>727</v>
      </c>
      <c r="B39" s="324">
        <v>8</v>
      </c>
      <c r="C39" s="324">
        <v>16</v>
      </c>
      <c r="D39" s="315">
        <v>17</v>
      </c>
      <c r="E39" s="315">
        <v>17</v>
      </c>
      <c r="F39" s="315">
        <f>VLOOKUP(A39,[3]Sheet1!$A:$B,2,0)</f>
        <v>17</v>
      </c>
      <c r="G39" s="315">
        <f>VLOOKUP(A39,[4]Sheet1!$A:$B,2,0)</f>
        <v>17</v>
      </c>
      <c r="H39" s="315">
        <f>VLOOKUP(A39,[5]Sheet1!$A:$B,2,0)</f>
        <v>17</v>
      </c>
      <c r="I39" s="315">
        <f>VLOOKUP(A39,[6]Sheet1!$A:$B,2,0)</f>
        <v>17</v>
      </c>
      <c r="J39" s="321"/>
      <c r="K39" s="316"/>
      <c r="L39" s="321"/>
      <c r="M39" s="321"/>
      <c r="N39" s="321"/>
      <c r="O39" s="321"/>
      <c r="P39" s="321"/>
      <c r="Q39" s="315">
        <f t="shared" si="0"/>
        <v>17</v>
      </c>
    </row>
    <row r="40" spans="1:17" ht="14.25">
      <c r="A40" s="324" t="s">
        <v>1229</v>
      </c>
      <c r="B40" s="324" t="s">
        <v>1230</v>
      </c>
      <c r="C40" s="324" t="s">
        <v>1231</v>
      </c>
      <c r="D40" s="315">
        <v>50</v>
      </c>
      <c r="E40" s="315">
        <v>52</v>
      </c>
      <c r="F40" s="315">
        <f>VLOOKUP(A40,[3]Sheet1!$A:$B,2,0)</f>
        <v>52</v>
      </c>
      <c r="G40" s="315">
        <f>VLOOKUP(A40,[4]Sheet1!$A:$B,2,0)</f>
        <v>53</v>
      </c>
      <c r="H40" s="315">
        <f>VLOOKUP(A40,[5]Sheet1!$A:$B,2,0)</f>
        <v>54</v>
      </c>
      <c r="I40" s="315">
        <f>VLOOKUP(A40,[6]Sheet1!$A:$B,2,0)</f>
        <v>54</v>
      </c>
      <c r="J40" s="321"/>
      <c r="K40" s="316"/>
      <c r="L40" s="321"/>
      <c r="M40" s="321"/>
      <c r="N40" s="321"/>
      <c r="O40" s="321"/>
      <c r="P40" s="321"/>
      <c r="Q40" s="315">
        <f t="shared" si="0"/>
        <v>52.5</v>
      </c>
    </row>
    <row r="41" spans="1:17" ht="14.25">
      <c r="A41" s="324" t="s">
        <v>1232</v>
      </c>
      <c r="B41" s="324" t="s">
        <v>1233</v>
      </c>
      <c r="C41" s="324" t="s">
        <v>1234</v>
      </c>
      <c r="D41" s="315">
        <v>36</v>
      </c>
      <c r="E41" s="315">
        <v>33</v>
      </c>
      <c r="F41" s="315">
        <f>VLOOKUP(A41,[3]Sheet1!$A:$B,2,0)</f>
        <v>33</v>
      </c>
      <c r="G41" s="315">
        <f>VLOOKUP(A41,[4]Sheet1!$A:$B,2,0)</f>
        <v>32</v>
      </c>
      <c r="H41" s="315">
        <f>VLOOKUP(A41,[5]Sheet1!$A:$B,2,0)</f>
        <v>32</v>
      </c>
      <c r="I41" s="315">
        <f>VLOOKUP(A41,[6]Sheet1!$A:$B,2,0)</f>
        <v>32</v>
      </c>
      <c r="J41" s="321"/>
      <c r="K41" s="316"/>
      <c r="L41" s="321"/>
      <c r="M41" s="321"/>
      <c r="N41" s="321"/>
      <c r="O41" s="321"/>
      <c r="P41" s="321"/>
      <c r="Q41" s="315">
        <f t="shared" si="0"/>
        <v>33</v>
      </c>
    </row>
    <row r="42" spans="1:17" ht="14.25">
      <c r="A42" s="324" t="s">
        <v>1235</v>
      </c>
      <c r="B42" s="324" t="s">
        <v>1236</v>
      </c>
      <c r="C42" s="324" t="s">
        <v>1237</v>
      </c>
      <c r="D42" s="315">
        <v>32</v>
      </c>
      <c r="E42" s="315">
        <v>31</v>
      </c>
      <c r="F42" s="315">
        <f>VLOOKUP(A42,[3]Sheet1!$A:$B,2,0)</f>
        <v>31</v>
      </c>
      <c r="G42" s="315">
        <f>VLOOKUP(A42,[4]Sheet1!$A:$B,2,0)</f>
        <v>31</v>
      </c>
      <c r="H42" s="315">
        <f>VLOOKUP(A42,[5]Sheet1!$A:$B,2,0)</f>
        <v>30</v>
      </c>
      <c r="I42" s="315">
        <f>VLOOKUP(A42,[6]Sheet1!$A:$B,2,0)</f>
        <v>30</v>
      </c>
      <c r="J42" s="321"/>
      <c r="K42" s="316"/>
      <c r="L42" s="321"/>
      <c r="M42" s="321"/>
      <c r="N42" s="321"/>
      <c r="O42" s="321"/>
      <c r="P42" s="321"/>
      <c r="Q42" s="315">
        <f t="shared" si="0"/>
        <v>30.833333333333332</v>
      </c>
    </row>
    <row r="43" spans="1:17" ht="14.25">
      <c r="A43" s="324" t="s">
        <v>1238</v>
      </c>
      <c r="B43" s="324"/>
      <c r="C43" s="324"/>
      <c r="D43" s="315">
        <v>9</v>
      </c>
      <c r="E43" s="315">
        <v>9</v>
      </c>
      <c r="F43" s="315">
        <f>VLOOKUP(A43,[3]Sheet1!$A:$B,2,0)</f>
        <v>9</v>
      </c>
      <c r="G43" s="315">
        <f>VLOOKUP(A43,[4]Sheet1!$A:$B,2,0)</f>
        <v>9</v>
      </c>
      <c r="H43" s="315">
        <f>VLOOKUP(A43,[5]Sheet1!$A:$B,2,0)</f>
        <v>9</v>
      </c>
      <c r="I43" s="315">
        <f>VLOOKUP(A43,[6]Sheet1!$A:$B,2,0)</f>
        <v>9</v>
      </c>
      <c r="J43" s="321"/>
      <c r="K43" s="316"/>
      <c r="L43" s="321"/>
      <c r="M43" s="321"/>
      <c r="N43" s="321"/>
      <c r="O43" s="321"/>
      <c r="P43" s="321"/>
      <c r="Q43" s="315">
        <f t="shared" si="0"/>
        <v>9</v>
      </c>
    </row>
    <row r="44" spans="1:17" ht="14.25">
      <c r="A44" s="324" t="s">
        <v>1239</v>
      </c>
      <c r="B44" s="324"/>
      <c r="C44" s="324"/>
      <c r="D44" s="315">
        <v>8</v>
      </c>
      <c r="E44" s="315">
        <v>10</v>
      </c>
      <c r="F44" s="315">
        <f>VLOOKUP(A44,[3]Sheet1!$A:$B,2,0)</f>
        <v>10</v>
      </c>
      <c r="G44" s="315">
        <f>VLOOKUP(A44,[4]Sheet1!$A:$B,2,0)</f>
        <v>11</v>
      </c>
      <c r="H44" s="315">
        <f>VLOOKUP(A44,[5]Sheet1!$A:$B,2,0)</f>
        <v>10</v>
      </c>
      <c r="I44" s="315">
        <f>VLOOKUP(A44,[6]Sheet1!$A:$B,2,0)</f>
        <v>13</v>
      </c>
      <c r="J44" s="321"/>
      <c r="K44" s="316"/>
      <c r="L44" s="321"/>
      <c r="M44" s="321"/>
      <c r="N44" s="321"/>
      <c r="O44" s="321"/>
      <c r="P44" s="321"/>
      <c r="Q44" s="315">
        <f t="shared" si="0"/>
        <v>10.333333333333334</v>
      </c>
    </row>
    <row r="45" spans="1:17" ht="14.25">
      <c r="A45" s="324" t="s">
        <v>1240</v>
      </c>
      <c r="B45" s="324"/>
      <c r="C45" s="324"/>
      <c r="D45" s="315">
        <v>4</v>
      </c>
      <c r="E45" s="315">
        <v>5</v>
      </c>
      <c r="F45" s="315">
        <f>VLOOKUP(A45,[3]Sheet1!$A:$B,2,0)</f>
        <v>5</v>
      </c>
      <c r="G45" s="315">
        <f>VLOOKUP(A45,[4]Sheet1!$A:$B,2,0)</f>
        <v>5</v>
      </c>
      <c r="H45" s="315">
        <f>VLOOKUP(A45,[5]Sheet1!$A:$B,2,0)</f>
        <v>5</v>
      </c>
      <c r="I45" s="315">
        <f>VLOOKUP(A45,[6]Sheet1!$A:$B,2,0)</f>
        <v>5</v>
      </c>
      <c r="J45" s="321"/>
      <c r="K45" s="316"/>
      <c r="L45" s="321"/>
      <c r="M45" s="321"/>
      <c r="N45" s="321"/>
      <c r="O45" s="321"/>
      <c r="P45" s="321"/>
      <c r="Q45" s="315">
        <f t="shared" si="0"/>
        <v>4.833333333333333</v>
      </c>
    </row>
    <row r="46" spans="1:17" ht="14.25">
      <c r="A46" s="326" t="s">
        <v>164</v>
      </c>
      <c r="B46" s="324">
        <v>5</v>
      </c>
      <c r="C46" s="324">
        <v>4</v>
      </c>
      <c r="D46" s="315">
        <v>4</v>
      </c>
      <c r="E46" s="315">
        <v>4</v>
      </c>
      <c r="F46" s="315">
        <f>VLOOKUP(A46,[3]Sheet1!$A:$B,2,0)</f>
        <v>4</v>
      </c>
      <c r="G46" s="315">
        <f>VLOOKUP(A46,[4]Sheet1!$A:$B,2,0)</f>
        <v>4</v>
      </c>
      <c r="H46" s="315">
        <f>VLOOKUP(A46,[5]Sheet1!$A:$B,2,0)</f>
        <v>4</v>
      </c>
      <c r="I46" s="315">
        <f>VLOOKUP(A46,[6]Sheet1!$A:$B,2,0)</f>
        <v>4</v>
      </c>
      <c r="J46" s="321"/>
      <c r="K46" s="316"/>
      <c r="L46" s="321"/>
      <c r="M46" s="321"/>
      <c r="N46" s="321"/>
      <c r="O46" s="321"/>
      <c r="P46" s="321"/>
      <c r="Q46" s="315">
        <f t="shared" si="0"/>
        <v>4</v>
      </c>
    </row>
    <row r="47" spans="1:17" ht="14.25">
      <c r="A47" s="326" t="s">
        <v>1133</v>
      </c>
      <c r="B47" s="324">
        <v>0</v>
      </c>
      <c r="C47" s="324">
        <v>4</v>
      </c>
      <c r="D47" s="315">
        <v>5</v>
      </c>
      <c r="E47" s="315">
        <v>5</v>
      </c>
      <c r="F47" s="315">
        <f>VLOOKUP(A47,[3]Sheet1!$A:$B,2,0)</f>
        <v>5</v>
      </c>
      <c r="G47" s="315">
        <f>VLOOKUP(A47,[4]Sheet1!$A:$B,2,0)</f>
        <v>5</v>
      </c>
      <c r="H47" s="315">
        <f>VLOOKUP(A47,[5]Sheet1!$A:$B,2,0)</f>
        <v>5</v>
      </c>
      <c r="I47" s="315">
        <f>VLOOKUP(A47,[6]Sheet1!$A:$B,2,0)</f>
        <v>5</v>
      </c>
      <c r="J47" s="321"/>
      <c r="K47" s="316"/>
      <c r="L47" s="321"/>
      <c r="M47" s="321"/>
      <c r="N47" s="321"/>
      <c r="O47" s="321"/>
      <c r="P47" s="321"/>
      <c r="Q47" s="315">
        <f t="shared" si="0"/>
        <v>5</v>
      </c>
    </row>
    <row r="48" spans="1:17" ht="14.25">
      <c r="A48" s="326" t="s">
        <v>1134</v>
      </c>
      <c r="B48" s="324">
        <v>3</v>
      </c>
      <c r="C48" s="324">
        <v>5</v>
      </c>
      <c r="D48" s="315">
        <v>3</v>
      </c>
      <c r="E48" s="315">
        <v>3</v>
      </c>
      <c r="F48" s="315">
        <f>VLOOKUP(A48,[3]Sheet1!$A:$B,2,0)</f>
        <v>3</v>
      </c>
      <c r="G48" s="315">
        <f>VLOOKUP(A48,[4]Sheet1!$A:$B,2,0)</f>
        <v>2</v>
      </c>
      <c r="H48" s="315">
        <f>VLOOKUP(A48,[5]Sheet1!$A:$B,2,0)</f>
        <v>2</v>
      </c>
      <c r="I48" s="315">
        <f>VLOOKUP(A48,[6]Sheet1!$A:$B,2,0)</f>
        <v>2</v>
      </c>
      <c r="J48" s="321"/>
      <c r="K48" s="316"/>
      <c r="L48" s="321"/>
      <c r="M48" s="321"/>
      <c r="N48" s="321"/>
      <c r="O48" s="321"/>
      <c r="P48" s="321"/>
      <c r="Q48" s="315">
        <f t="shared" si="0"/>
        <v>2.5</v>
      </c>
    </row>
    <row r="49" spans="1:17" ht="14.25">
      <c r="A49" s="324" t="s">
        <v>1241</v>
      </c>
      <c r="B49" s="324" t="s">
        <v>1227</v>
      </c>
      <c r="C49" s="324" t="s">
        <v>1242</v>
      </c>
      <c r="D49" s="315">
        <v>9</v>
      </c>
      <c r="E49" s="315">
        <v>7</v>
      </c>
      <c r="F49" s="315">
        <f>VLOOKUP(A49,[3]Sheet1!$A:$B,2,0)</f>
        <v>7</v>
      </c>
      <c r="G49" s="315">
        <f>VLOOKUP(A49,[4]Sheet1!$A:$B,2,0)</f>
        <v>7</v>
      </c>
      <c r="H49" s="315">
        <f>VLOOKUP(A49,[5]Sheet1!$A:$B,2,0)</f>
        <v>7</v>
      </c>
      <c r="I49" s="315">
        <f>VLOOKUP(A49,[6]Sheet1!$A:$B,2,0)</f>
        <v>11</v>
      </c>
      <c r="J49" s="321"/>
      <c r="K49" s="316"/>
      <c r="L49" s="321"/>
      <c r="M49" s="321"/>
      <c r="N49" s="321"/>
      <c r="O49" s="321"/>
      <c r="P49" s="321"/>
      <c r="Q49" s="315">
        <f t="shared" si="0"/>
        <v>8</v>
      </c>
    </row>
    <row r="50" spans="1:17" ht="14.25">
      <c r="A50" s="324" t="s">
        <v>1243</v>
      </c>
      <c r="B50" s="324"/>
      <c r="C50" s="324"/>
      <c r="D50" s="315">
        <v>15</v>
      </c>
      <c r="E50" s="315">
        <v>15</v>
      </c>
      <c r="F50" s="315">
        <f>VLOOKUP(A50,[3]Sheet1!$A:$B,2,0)</f>
        <v>15</v>
      </c>
      <c r="G50" s="315">
        <f>VLOOKUP(A50,[4]Sheet1!$A:$B,2,0)</f>
        <v>15</v>
      </c>
      <c r="H50" s="315">
        <f>VLOOKUP(A50,[5]Sheet1!$A:$B,2,0)</f>
        <v>15</v>
      </c>
      <c r="I50" s="315">
        <f>VLOOKUP(A50,[6]Sheet1!$A:$B,2,0)</f>
        <v>15</v>
      </c>
      <c r="J50" s="321"/>
      <c r="K50" s="316"/>
      <c r="L50" s="321"/>
      <c r="M50" s="321"/>
      <c r="N50" s="321"/>
      <c r="O50" s="321"/>
      <c r="P50" s="321"/>
      <c r="Q50" s="315">
        <f t="shared" si="0"/>
        <v>15</v>
      </c>
    </row>
    <row r="51" spans="1:17" ht="14.25">
      <c r="A51" s="324" t="s">
        <v>1244</v>
      </c>
      <c r="B51" s="324"/>
      <c r="C51" s="324"/>
      <c r="D51" s="315">
        <v>5</v>
      </c>
      <c r="E51" s="315">
        <v>6</v>
      </c>
      <c r="F51" s="315">
        <f>VLOOKUP(A51,[3]Sheet1!$A:$B,2,0)</f>
        <v>6</v>
      </c>
      <c r="G51" s="315">
        <f>VLOOKUP(A51,[4]Sheet1!$A:$B,2,0)</f>
        <v>6</v>
      </c>
      <c r="H51" s="315">
        <f>VLOOKUP(A51,[5]Sheet1!$A:$B,2,0)</f>
        <v>6</v>
      </c>
      <c r="I51" s="315">
        <f>VLOOKUP(A51,[6]Sheet1!$A:$B,2,0)</f>
        <v>6</v>
      </c>
      <c r="J51" s="321"/>
      <c r="K51" s="316"/>
      <c r="L51" s="321"/>
      <c r="M51" s="321"/>
      <c r="N51" s="321"/>
      <c r="O51" s="321"/>
      <c r="P51" s="321"/>
      <c r="Q51" s="315">
        <f t="shared" si="0"/>
        <v>5.833333333333333</v>
      </c>
    </row>
    <row r="52" spans="1:17" ht="14.25">
      <c r="A52" s="324" t="s">
        <v>160</v>
      </c>
      <c r="B52" s="324">
        <v>2</v>
      </c>
      <c r="C52" s="324">
        <v>2</v>
      </c>
      <c r="D52" s="315">
        <v>4</v>
      </c>
      <c r="E52" s="315">
        <v>3</v>
      </c>
      <c r="F52" s="315">
        <f>VLOOKUP(A52,[3]Sheet1!$A:$B,2,0)</f>
        <v>3</v>
      </c>
      <c r="G52" s="315">
        <f>VLOOKUP(A52,[4]Sheet1!$A:$B,2,0)</f>
        <v>3</v>
      </c>
      <c r="H52" s="315">
        <f>VLOOKUP(A52,[5]Sheet1!$A:$B,2,0)</f>
        <v>3</v>
      </c>
      <c r="I52" s="315">
        <f>VLOOKUP(A52,[6]Sheet1!$A:$B,2,0)</f>
        <v>3</v>
      </c>
      <c r="J52" s="321"/>
      <c r="K52" s="316"/>
      <c r="L52" s="321"/>
      <c r="M52" s="321"/>
      <c r="N52" s="321"/>
      <c r="O52" s="321"/>
      <c r="P52" s="321"/>
      <c r="Q52" s="315">
        <f t="shared" si="0"/>
        <v>3.1666666666666665</v>
      </c>
    </row>
    <row r="53" spans="1:17" ht="14.25">
      <c r="A53" s="324" t="s">
        <v>1245</v>
      </c>
      <c r="B53" s="366" t="s">
        <v>1233</v>
      </c>
      <c r="C53" s="366" t="s">
        <v>1246</v>
      </c>
      <c r="D53" s="315">
        <v>7</v>
      </c>
      <c r="E53" s="315">
        <v>7</v>
      </c>
      <c r="F53" s="315">
        <f>VLOOKUP(A53,[3]Sheet1!$A:$B,2,0)</f>
        <v>7</v>
      </c>
      <c r="G53" s="315">
        <f>VLOOKUP(A53,[4]Sheet1!$A:$B,2,0)</f>
        <v>7</v>
      </c>
      <c r="H53" s="315">
        <f>VLOOKUP(A53,[5]Sheet1!$A:$B,2,0)</f>
        <v>7</v>
      </c>
      <c r="I53" s="315">
        <f>VLOOKUP(A53,[6]Sheet1!$A:$B,2,0)</f>
        <v>7</v>
      </c>
      <c r="J53" s="327"/>
      <c r="K53" s="316"/>
      <c r="L53" s="321"/>
      <c r="M53" s="327"/>
      <c r="N53" s="327"/>
      <c r="O53" s="327"/>
      <c r="P53" s="327"/>
      <c r="Q53" s="315">
        <f t="shared" si="0"/>
        <v>7</v>
      </c>
    </row>
    <row r="54" spans="1:17" ht="14.25">
      <c r="A54" s="324" t="s">
        <v>1247</v>
      </c>
      <c r="B54" s="367"/>
      <c r="C54" s="367"/>
      <c r="D54" s="315">
        <v>11</v>
      </c>
      <c r="E54" s="315">
        <v>10</v>
      </c>
      <c r="F54" s="315">
        <f>VLOOKUP(A54,[3]Sheet1!$A:$B,2,0)</f>
        <v>10</v>
      </c>
      <c r="G54" s="315">
        <f>VLOOKUP(A54,[4]Sheet1!$A:$B,2,0)</f>
        <v>10</v>
      </c>
      <c r="H54" s="315">
        <f>VLOOKUP(A54,[5]Sheet1!$A:$B,2,0)</f>
        <v>10</v>
      </c>
      <c r="I54" s="315">
        <f>VLOOKUP(A54,[6]Sheet1!$A:$B,2,0)</f>
        <v>10</v>
      </c>
      <c r="J54" s="327"/>
      <c r="K54" s="316"/>
      <c r="L54" s="321"/>
      <c r="M54" s="327"/>
      <c r="N54" s="327"/>
      <c r="O54" s="327"/>
      <c r="P54" s="327"/>
      <c r="Q54" s="315">
        <f t="shared" si="0"/>
        <v>10.166666666666666</v>
      </c>
    </row>
    <row r="55" spans="1:17" ht="14.25">
      <c r="A55" s="324" t="s">
        <v>10</v>
      </c>
      <c r="B55" s="324">
        <v>14</v>
      </c>
      <c r="C55" s="324">
        <v>8</v>
      </c>
      <c r="D55" s="315">
        <v>15</v>
      </c>
      <c r="E55" s="315">
        <v>14</v>
      </c>
      <c r="F55" s="315">
        <f>VLOOKUP(A55,[3]Sheet1!$A:$B,2,0)</f>
        <v>14</v>
      </c>
      <c r="G55" s="315">
        <f>VLOOKUP(A55,[4]Sheet1!$A:$B,2,0)</f>
        <v>14</v>
      </c>
      <c r="H55" s="315">
        <f>VLOOKUP(A55,[5]Sheet1!$A:$B,2,0)</f>
        <v>13</v>
      </c>
      <c r="I55" s="315">
        <f>VLOOKUP(A55,[6]Sheet1!$A:$B,2,0)</f>
        <v>13</v>
      </c>
      <c r="J55" s="321"/>
      <c r="K55" s="316"/>
      <c r="L55" s="321"/>
      <c r="M55" s="321"/>
      <c r="N55" s="321"/>
      <c r="O55" s="321"/>
      <c r="P55" s="321"/>
      <c r="Q55" s="315">
        <f t="shared" si="0"/>
        <v>13.833333333333334</v>
      </c>
    </row>
    <row r="56" spans="1:17" ht="14.25">
      <c r="A56" s="324" t="s">
        <v>1136</v>
      </c>
      <c r="B56" s="324">
        <v>8</v>
      </c>
      <c r="C56" s="324">
        <v>7</v>
      </c>
      <c r="D56" s="315">
        <v>9</v>
      </c>
      <c r="E56" s="315">
        <v>10</v>
      </c>
      <c r="F56" s="315">
        <f>VLOOKUP(A56,[3]Sheet1!$A:$B,2,0)</f>
        <v>10</v>
      </c>
      <c r="G56" s="315">
        <f>VLOOKUP(A56,[4]Sheet1!$A:$B,2,0)</f>
        <v>10</v>
      </c>
      <c r="H56" s="315">
        <f>VLOOKUP(A56,[5]Sheet1!$A:$B,2,0)</f>
        <v>10</v>
      </c>
      <c r="I56" s="315">
        <f>VLOOKUP(A56,[6]Sheet1!$A:$B,2,0)</f>
        <v>9</v>
      </c>
      <c r="J56" s="321"/>
      <c r="K56" s="316"/>
      <c r="L56" s="321"/>
      <c r="M56" s="321"/>
      <c r="N56" s="321"/>
      <c r="O56" s="321"/>
      <c r="P56" s="321"/>
      <c r="Q56" s="315">
        <f t="shared" si="0"/>
        <v>9.6666666666666661</v>
      </c>
    </row>
    <row r="57" spans="1:17" ht="14.25">
      <c r="A57" s="324" t="s">
        <v>1248</v>
      </c>
      <c r="B57" s="324" t="s">
        <v>1213</v>
      </c>
      <c r="C57" s="324" t="s">
        <v>1221</v>
      </c>
      <c r="D57" s="315">
        <v>4</v>
      </c>
      <c r="E57" s="315">
        <v>4</v>
      </c>
      <c r="F57" s="315">
        <f>VLOOKUP(A57,[3]Sheet1!$A:$B,2,0)</f>
        <v>4</v>
      </c>
      <c r="G57" s="315">
        <f>VLOOKUP(A57,[4]Sheet1!$A:$B,2,0)</f>
        <v>4</v>
      </c>
      <c r="H57" s="315">
        <f>VLOOKUP(A57,[5]Sheet1!$A:$B,2,0)</f>
        <v>4</v>
      </c>
      <c r="I57" s="315">
        <f>VLOOKUP(A57,[6]Sheet1!$A:$B,2,0)</f>
        <v>4</v>
      </c>
      <c r="J57" s="321"/>
      <c r="K57" s="316"/>
      <c r="L57" s="321"/>
      <c r="M57" s="321"/>
      <c r="N57" s="321"/>
      <c r="O57" s="321"/>
      <c r="P57" s="321"/>
      <c r="Q57" s="315">
        <f t="shared" si="0"/>
        <v>4</v>
      </c>
    </row>
    <row r="58" spans="1:17" ht="14.25">
      <c r="A58" s="328" t="s">
        <v>17</v>
      </c>
      <c r="B58" s="328">
        <v>0</v>
      </c>
      <c r="C58" s="328">
        <v>8</v>
      </c>
      <c r="D58" s="315">
        <v>9</v>
      </c>
      <c r="E58" s="315">
        <v>9</v>
      </c>
      <c r="F58" s="315">
        <f>VLOOKUP(A58,[3]Sheet1!$A:$B,2,0)</f>
        <v>9</v>
      </c>
      <c r="G58" s="315">
        <f>VLOOKUP(A58,[4]Sheet1!$A:$B,2,0)</f>
        <v>9</v>
      </c>
      <c r="H58" s="315">
        <f>VLOOKUP(A58,[5]Sheet1!$A:$B,2,0)</f>
        <v>9</v>
      </c>
      <c r="I58" s="315">
        <f>VLOOKUP(A58,[6]Sheet1!$A:$B,2,0)</f>
        <v>9</v>
      </c>
      <c r="J58" s="329"/>
      <c r="K58" s="316"/>
      <c r="L58" s="321"/>
      <c r="M58" s="329"/>
      <c r="N58" s="329"/>
      <c r="O58" s="329"/>
      <c r="P58" s="329"/>
      <c r="Q58" s="315">
        <f t="shared" si="0"/>
        <v>9</v>
      </c>
    </row>
    <row r="59" spans="1:17" ht="14.25">
      <c r="A59" s="326" t="s">
        <v>165</v>
      </c>
      <c r="B59" s="330">
        <v>0</v>
      </c>
      <c r="C59" s="330">
        <v>3</v>
      </c>
      <c r="D59" s="315">
        <v>3</v>
      </c>
      <c r="E59" s="315">
        <v>3</v>
      </c>
      <c r="F59" s="315">
        <f>VLOOKUP(A59,[3]Sheet1!$A:$B,2,0)</f>
        <v>3</v>
      </c>
      <c r="G59" s="315">
        <f>VLOOKUP(A59,[4]Sheet1!$A:$B,2,0)</f>
        <v>3</v>
      </c>
      <c r="H59" s="315">
        <f>VLOOKUP(A59,[5]Sheet1!$A:$B,2,0)</f>
        <v>3</v>
      </c>
      <c r="I59" s="315">
        <f>VLOOKUP(A59,[6]Sheet1!$A:$B,2,0)</f>
        <v>3</v>
      </c>
      <c r="J59" s="329"/>
      <c r="K59" s="316"/>
      <c r="L59" s="321"/>
      <c r="M59" s="329"/>
      <c r="N59" s="329"/>
      <c r="O59" s="329"/>
      <c r="P59" s="329"/>
      <c r="Q59" s="315">
        <f t="shared" si="0"/>
        <v>3</v>
      </c>
    </row>
    <row r="60" spans="1:17" ht="14.25">
      <c r="A60" s="326" t="s">
        <v>1137</v>
      </c>
      <c r="B60" s="330"/>
      <c r="C60" s="330"/>
      <c r="D60" s="315">
        <v>2</v>
      </c>
      <c r="E60" s="315">
        <v>2</v>
      </c>
      <c r="F60" s="315">
        <f>VLOOKUP(A60,[3]Sheet1!$A:$B,2,0)</f>
        <v>2</v>
      </c>
      <c r="G60" s="315">
        <f>VLOOKUP(A60,[4]Sheet1!$A:$B,2,0)</f>
        <v>2</v>
      </c>
      <c r="H60" s="315">
        <f>VLOOKUP(A60,[5]Sheet1!$A:$B,2,0)</f>
        <v>2</v>
      </c>
      <c r="I60" s="315">
        <f>VLOOKUP(A60,[6]Sheet1!$A:$B,2,0)</f>
        <v>2</v>
      </c>
      <c r="J60" s="331"/>
      <c r="K60" s="316"/>
      <c r="L60" s="321"/>
      <c r="M60" s="331"/>
      <c r="N60" s="331"/>
      <c r="O60" s="331"/>
      <c r="P60" s="331"/>
      <c r="Q60" s="315">
        <f t="shared" si="0"/>
        <v>2</v>
      </c>
    </row>
    <row r="61" spans="1:17" ht="14.25">
      <c r="A61" s="326" t="s">
        <v>1138</v>
      </c>
      <c r="B61" s="330"/>
      <c r="C61" s="330"/>
      <c r="D61" s="315">
        <v>3</v>
      </c>
      <c r="E61" s="315">
        <v>1</v>
      </c>
      <c r="F61" s="315">
        <f>VLOOKUP(A61,[3]Sheet1!$A:$B,2,0)</f>
        <v>1</v>
      </c>
      <c r="G61" s="315">
        <f>VLOOKUP(A61,[4]Sheet1!$A:$B,2,0)</f>
        <v>1</v>
      </c>
      <c r="H61" s="315">
        <f>VLOOKUP(A61,[5]Sheet1!$A:$B,2,0)</f>
        <v>1</v>
      </c>
      <c r="I61" s="315">
        <f>VLOOKUP(A61,[6]Sheet1!$A:$B,2,0)</f>
        <v>1</v>
      </c>
      <c r="J61" s="331"/>
      <c r="K61" s="316"/>
      <c r="L61" s="321"/>
      <c r="M61" s="331"/>
      <c r="N61" s="331"/>
      <c r="O61" s="331"/>
      <c r="P61" s="331"/>
      <c r="Q61" s="315">
        <f t="shared" si="0"/>
        <v>1.3333333333333333</v>
      </c>
    </row>
    <row r="62" spans="1:17" ht="14.25">
      <c r="A62" s="300" t="s">
        <v>1249</v>
      </c>
      <c r="B62" s="330"/>
      <c r="C62" s="330"/>
      <c r="D62" s="315">
        <v>2</v>
      </c>
      <c r="E62" s="315">
        <v>2</v>
      </c>
      <c r="F62" s="315">
        <f>VLOOKUP(A62,[3]Sheet1!$A:$B,2,0)</f>
        <v>2</v>
      </c>
      <c r="G62" s="315">
        <f>VLOOKUP(A62,[4]Sheet1!$A:$B,2,0)</f>
        <v>2</v>
      </c>
      <c r="H62" s="315">
        <f>VLOOKUP(A62,[5]Sheet1!$A:$B,2,0)</f>
        <v>2</v>
      </c>
      <c r="I62" s="315">
        <f>VLOOKUP(A62,[6]Sheet1!$A:$B,2,0)</f>
        <v>2</v>
      </c>
      <c r="J62" s="331"/>
      <c r="K62" s="316"/>
      <c r="L62" s="321"/>
      <c r="M62" s="331"/>
      <c r="N62" s="331"/>
      <c r="O62" s="331"/>
      <c r="P62" s="331"/>
      <c r="Q62" s="315">
        <f t="shared" si="0"/>
        <v>2</v>
      </c>
    </row>
    <row r="63" spans="1:17" ht="14.25">
      <c r="A63" s="332" t="s">
        <v>1250</v>
      </c>
      <c r="B63" s="332">
        <v>263</v>
      </c>
      <c r="C63" s="320">
        <f t="shared" ref="C63:H63" si="4">SUM(C37:C62)</f>
        <v>75</v>
      </c>
      <c r="D63" s="320">
        <f t="shared" si="4"/>
        <v>296</v>
      </c>
      <c r="E63" s="319">
        <f t="shared" si="4"/>
        <v>291</v>
      </c>
      <c r="F63" s="319">
        <f t="shared" si="4"/>
        <v>291</v>
      </c>
      <c r="G63" s="319">
        <f t="shared" si="4"/>
        <v>291</v>
      </c>
      <c r="H63" s="319">
        <f t="shared" si="4"/>
        <v>289</v>
      </c>
      <c r="I63" s="319">
        <f>SUM(I37:I62)</f>
        <v>295</v>
      </c>
      <c r="J63" s="320"/>
      <c r="K63" s="320"/>
      <c r="L63" s="320"/>
      <c r="M63" s="320"/>
      <c r="N63" s="320"/>
      <c r="O63" s="320"/>
      <c r="P63" s="320"/>
      <c r="Q63" s="315">
        <f>SUM(Q37:Q62)</f>
        <v>292.16666666666669</v>
      </c>
    </row>
    <row r="64" spans="1:17" ht="14.25">
      <c r="A64" s="332" t="s">
        <v>1251</v>
      </c>
      <c r="B64" s="332">
        <v>462</v>
      </c>
      <c r="C64" s="320">
        <f t="shared" ref="C64:I64" si="5">C63+C7+C21+C36</f>
        <v>383</v>
      </c>
      <c r="D64" s="320">
        <f t="shared" si="5"/>
        <v>732</v>
      </c>
      <c r="E64" s="319">
        <f t="shared" si="5"/>
        <v>724</v>
      </c>
      <c r="F64" s="319">
        <f t="shared" si="5"/>
        <v>724</v>
      </c>
      <c r="G64" s="319">
        <f t="shared" si="5"/>
        <v>725</v>
      </c>
      <c r="H64" s="319">
        <f t="shared" si="5"/>
        <v>718</v>
      </c>
      <c r="I64" s="319">
        <f t="shared" si="5"/>
        <v>717</v>
      </c>
      <c r="J64" s="320"/>
      <c r="K64" s="320"/>
      <c r="L64" s="320"/>
      <c r="M64" s="320"/>
      <c r="N64" s="320"/>
      <c r="O64" s="320"/>
      <c r="P64" s="320"/>
      <c r="Q64" s="315">
        <f>Q7+Q21+Q36+Q63</f>
        <v>723.5</v>
      </c>
    </row>
    <row r="65" spans="1:17" ht="14.25">
      <c r="A65" s="324" t="s">
        <v>1139</v>
      </c>
      <c r="B65" s="324">
        <v>104</v>
      </c>
      <c r="C65" s="324">
        <v>62</v>
      </c>
      <c r="D65" s="315">
        <v>18</v>
      </c>
      <c r="E65" s="315">
        <v>19</v>
      </c>
      <c r="F65" s="315">
        <f>VLOOKUP(A65,[3]Sheet1!$A:$B,2,0)</f>
        <v>19</v>
      </c>
      <c r="G65" s="315">
        <f>VLOOKUP(A65,[4]Sheet1!$A:$B,2,0)</f>
        <v>19</v>
      </c>
      <c r="H65" s="315">
        <f>VLOOKUP(A65,[5]Sheet1!$A:$B,2,0)</f>
        <v>20</v>
      </c>
      <c r="I65" s="315">
        <f>VLOOKUP(A65,[6]Sheet1!$A:$B,2,0)</f>
        <v>21</v>
      </c>
      <c r="J65" s="333"/>
      <c r="K65" s="316"/>
      <c r="L65" s="321"/>
      <c r="M65" s="333"/>
      <c r="N65" s="333"/>
      <c r="O65" s="333"/>
      <c r="P65" s="333"/>
      <c r="Q65" s="315">
        <f t="shared" si="0"/>
        <v>19.333333333333332</v>
      </c>
    </row>
    <row r="66" spans="1:17" ht="14.25">
      <c r="A66" s="324" t="s">
        <v>1140</v>
      </c>
      <c r="B66" s="324">
        <v>42</v>
      </c>
      <c r="C66" s="324">
        <v>40</v>
      </c>
      <c r="D66" s="315">
        <v>37</v>
      </c>
      <c r="E66" s="315">
        <v>38</v>
      </c>
      <c r="F66" s="315">
        <f>VLOOKUP(A66,[3]Sheet1!$A:$B,2,0)</f>
        <v>38</v>
      </c>
      <c r="G66" s="315">
        <f>VLOOKUP(A66,[4]Sheet1!$A:$B,2,0)</f>
        <v>38</v>
      </c>
      <c r="H66" s="315">
        <f>VLOOKUP(A66,[5]Sheet1!$A:$B,2,0)</f>
        <v>38</v>
      </c>
      <c r="I66" s="315">
        <f>VLOOKUP(A66,[6]Sheet1!$A:$B,2,0)</f>
        <v>39</v>
      </c>
      <c r="J66" s="334"/>
      <c r="K66" s="316"/>
      <c r="L66" s="321"/>
      <c r="M66" s="334"/>
      <c r="N66" s="334"/>
      <c r="O66" s="334"/>
      <c r="P66" s="334"/>
      <c r="Q66" s="315">
        <f t="shared" si="0"/>
        <v>38</v>
      </c>
    </row>
    <row r="67" spans="1:17" ht="14.25">
      <c r="A67" s="324" t="s">
        <v>1141</v>
      </c>
      <c r="B67" s="324">
        <v>4</v>
      </c>
      <c r="C67" s="324">
        <v>3</v>
      </c>
      <c r="D67" s="315">
        <v>9</v>
      </c>
      <c r="E67" s="315">
        <v>11</v>
      </c>
      <c r="F67" s="315">
        <f>VLOOKUP(A67,[3]Sheet1!$A:$B,2,0)</f>
        <v>11</v>
      </c>
      <c r="G67" s="315">
        <f>VLOOKUP(A67,[4]Sheet1!$A:$B,2,0)</f>
        <v>11</v>
      </c>
      <c r="H67" s="315">
        <f>VLOOKUP(A67,[5]Sheet1!$A:$B,2,0)</f>
        <v>11</v>
      </c>
      <c r="I67" s="315">
        <f>VLOOKUP(A67,[6]Sheet1!$A:$B,2,0)</f>
        <v>10</v>
      </c>
      <c r="J67" s="334"/>
      <c r="K67" s="316"/>
      <c r="L67" s="321"/>
      <c r="M67" s="334"/>
      <c r="N67" s="334"/>
      <c r="O67" s="334"/>
      <c r="P67" s="334"/>
      <c r="Q67" s="315">
        <f t="shared" si="0"/>
        <v>10.5</v>
      </c>
    </row>
    <row r="68" spans="1:17" ht="14.25">
      <c r="A68" s="324" t="s">
        <v>1142</v>
      </c>
      <c r="B68" s="324">
        <v>47</v>
      </c>
      <c r="C68" s="324">
        <v>48</v>
      </c>
      <c r="D68" s="315">
        <v>52</v>
      </c>
      <c r="E68" s="315">
        <v>49</v>
      </c>
      <c r="F68" s="315">
        <f>VLOOKUP(A68,[3]Sheet1!$A:$B,2,0)</f>
        <v>49</v>
      </c>
      <c r="G68" s="315">
        <f>VLOOKUP(A68,[4]Sheet1!$A:$B,2,0)</f>
        <v>49</v>
      </c>
      <c r="H68" s="315">
        <f>VLOOKUP(A68,[5]Sheet1!$A:$B,2,0)</f>
        <v>49</v>
      </c>
      <c r="I68" s="315">
        <f>VLOOKUP(A68,[6]Sheet1!$A:$B,2,0)</f>
        <v>50</v>
      </c>
      <c r="J68" s="334"/>
      <c r="K68" s="316"/>
      <c r="L68" s="321"/>
      <c r="M68" s="334"/>
      <c r="N68" s="334"/>
      <c r="O68" s="334"/>
      <c r="P68" s="334"/>
      <c r="Q68" s="315">
        <f t="shared" si="0"/>
        <v>49.666666666666664</v>
      </c>
    </row>
    <row r="69" spans="1:17" ht="14.25">
      <c r="A69" s="324" t="s">
        <v>1143</v>
      </c>
      <c r="B69" s="324">
        <v>7</v>
      </c>
      <c r="C69" s="324">
        <v>7</v>
      </c>
      <c r="D69" s="315">
        <v>8</v>
      </c>
      <c r="E69" s="315">
        <v>10</v>
      </c>
      <c r="F69" s="315">
        <f>VLOOKUP(A69,[3]Sheet1!$A:$B,2,0)</f>
        <v>10</v>
      </c>
      <c r="G69" s="315">
        <f>VLOOKUP(A69,[4]Sheet1!$A:$B,2,0)</f>
        <v>10</v>
      </c>
      <c r="H69" s="315">
        <f>VLOOKUP(A69,[5]Sheet1!$A:$B,2,0)</f>
        <v>9</v>
      </c>
      <c r="I69" s="315">
        <f>VLOOKUP(A69,[6]Sheet1!$A:$B,2,0)</f>
        <v>9</v>
      </c>
      <c r="J69" s="334"/>
      <c r="K69" s="316"/>
      <c r="L69" s="321"/>
      <c r="M69" s="334"/>
      <c r="N69" s="334"/>
      <c r="O69" s="334"/>
      <c r="P69" s="334"/>
      <c r="Q69" s="315">
        <f t="shared" si="0"/>
        <v>9.3333333333333339</v>
      </c>
    </row>
    <row r="70" spans="1:17" ht="14.25">
      <c r="A70" s="324" t="s">
        <v>1144</v>
      </c>
      <c r="B70" s="324">
        <v>51</v>
      </c>
      <c r="C70" s="324">
        <v>59</v>
      </c>
      <c r="D70" s="315">
        <v>59</v>
      </c>
      <c r="E70" s="315">
        <v>59</v>
      </c>
      <c r="F70" s="315">
        <f>VLOOKUP(A70,[3]Sheet1!$A:$B,2,0)</f>
        <v>59</v>
      </c>
      <c r="G70" s="315">
        <f>VLOOKUP(A70,[4]Sheet1!$A:$B,2,0)</f>
        <v>58</v>
      </c>
      <c r="H70" s="315">
        <f>VLOOKUP(A70,[5]Sheet1!$A:$B,2,0)</f>
        <v>57</v>
      </c>
      <c r="I70" s="315">
        <f>VLOOKUP(A70,[6]Sheet1!$A:$B,2,0)</f>
        <v>56</v>
      </c>
      <c r="J70" s="334"/>
      <c r="K70" s="316"/>
      <c r="L70" s="321"/>
      <c r="M70" s="334"/>
      <c r="N70" s="334"/>
      <c r="O70" s="334"/>
      <c r="P70" s="334"/>
      <c r="Q70" s="315">
        <f t="shared" si="0"/>
        <v>58</v>
      </c>
    </row>
    <row r="71" spans="1:17" ht="14.25">
      <c r="A71" s="324" t="s">
        <v>1145</v>
      </c>
      <c r="B71" s="324">
        <v>48</v>
      </c>
      <c r="C71" s="324">
        <v>45</v>
      </c>
      <c r="D71" s="315">
        <v>51</v>
      </c>
      <c r="E71" s="315">
        <v>50</v>
      </c>
      <c r="F71" s="315">
        <f>VLOOKUP(A71,[3]Sheet1!$A:$B,2,0)</f>
        <v>50</v>
      </c>
      <c r="G71" s="315">
        <f>VLOOKUP(A71,[4]Sheet1!$A:$B,2,0)</f>
        <v>50</v>
      </c>
      <c r="H71" s="315">
        <f>VLOOKUP(A71,[5]Sheet1!$A:$B,2,0)</f>
        <v>50</v>
      </c>
      <c r="I71" s="315">
        <f>VLOOKUP(A71,[6]Sheet1!$A:$B,2,0)</f>
        <v>48</v>
      </c>
      <c r="J71" s="334"/>
      <c r="K71" s="316"/>
      <c r="L71" s="321"/>
      <c r="M71" s="334"/>
      <c r="N71" s="334"/>
      <c r="O71" s="334"/>
      <c r="P71" s="334"/>
      <c r="Q71" s="315">
        <f t="shared" ref="Q71:Q133" si="6">AVERAGE(D71:P71)</f>
        <v>49.833333333333336</v>
      </c>
    </row>
    <row r="72" spans="1:17" ht="14.25">
      <c r="A72" s="324" t="s">
        <v>1252</v>
      </c>
      <c r="B72" s="324">
        <v>8</v>
      </c>
      <c r="C72" s="324">
        <v>13</v>
      </c>
      <c r="D72" s="315">
        <v>13</v>
      </c>
      <c r="E72" s="315">
        <v>14</v>
      </c>
      <c r="F72" s="315">
        <f>VLOOKUP(A72,[3]Sheet1!$A:$B,2,0)</f>
        <v>14</v>
      </c>
      <c r="G72" s="315">
        <f>VLOOKUP(A72,[4]Sheet1!$A:$B,2,0)</f>
        <v>13</v>
      </c>
      <c r="H72" s="315">
        <f>VLOOKUP(A72,[5]Sheet1!$A:$B,2,0)</f>
        <v>14</v>
      </c>
      <c r="I72" s="315">
        <f>VLOOKUP(A72,[6]Sheet1!$A:$B,2,0)</f>
        <v>14</v>
      </c>
      <c r="J72" s="334"/>
      <c r="K72" s="316"/>
      <c r="L72" s="321"/>
      <c r="M72" s="334"/>
      <c r="N72" s="334"/>
      <c r="O72" s="334"/>
      <c r="P72" s="334"/>
      <c r="Q72" s="315">
        <f t="shared" si="6"/>
        <v>13.666666666666666</v>
      </c>
    </row>
    <row r="73" spans="1:17" ht="14.25">
      <c r="A73" s="326" t="s">
        <v>1146</v>
      </c>
      <c r="B73" s="324">
        <v>8</v>
      </c>
      <c r="C73" s="324">
        <v>11</v>
      </c>
      <c r="D73" s="315">
        <v>17</v>
      </c>
      <c r="E73" s="315">
        <v>18</v>
      </c>
      <c r="F73" s="315">
        <f>VLOOKUP(A73,[3]Sheet1!$A:$B,2,0)</f>
        <v>18</v>
      </c>
      <c r="G73" s="315">
        <f>VLOOKUP(A73,[4]Sheet1!$A:$B,2,0)</f>
        <v>18</v>
      </c>
      <c r="H73" s="315">
        <f>VLOOKUP(A73,[5]Sheet1!$A:$B,2,0)</f>
        <v>18</v>
      </c>
      <c r="I73" s="315">
        <f>VLOOKUP(A73,[6]Sheet1!$A:$B,2,0)</f>
        <v>16</v>
      </c>
      <c r="J73" s="334"/>
      <c r="K73" s="316"/>
      <c r="L73" s="321"/>
      <c r="M73" s="334"/>
      <c r="N73" s="334"/>
      <c r="O73" s="334"/>
      <c r="P73" s="334"/>
      <c r="Q73" s="315">
        <f t="shared" si="6"/>
        <v>17.5</v>
      </c>
    </row>
    <row r="74" spans="1:17" ht="14.25">
      <c r="A74" s="324" t="s">
        <v>1147</v>
      </c>
      <c r="B74" s="324">
        <v>7</v>
      </c>
      <c r="C74" s="324">
        <v>11</v>
      </c>
      <c r="D74" s="315">
        <v>9</v>
      </c>
      <c r="E74" s="315">
        <v>9</v>
      </c>
      <c r="F74" s="315">
        <f>VLOOKUP(A74,[3]Sheet1!$A:$B,2,0)</f>
        <v>9</v>
      </c>
      <c r="G74" s="315">
        <f>VLOOKUP(A74,[4]Sheet1!$A:$B,2,0)</f>
        <v>9</v>
      </c>
      <c r="H74" s="315">
        <f>VLOOKUP(A74,[5]Sheet1!$A:$B,2,0)</f>
        <v>8</v>
      </c>
      <c r="I74" s="315">
        <f>VLOOKUP(A74,[6]Sheet1!$A:$B,2,0)</f>
        <v>8</v>
      </c>
      <c r="J74" s="334"/>
      <c r="K74" s="316"/>
      <c r="L74" s="321"/>
      <c r="M74" s="334"/>
      <c r="N74" s="334"/>
      <c r="O74" s="334"/>
      <c r="P74" s="334"/>
      <c r="Q74" s="315">
        <f t="shared" si="6"/>
        <v>8.6666666666666661</v>
      </c>
    </row>
    <row r="75" spans="1:17" ht="14.25">
      <c r="A75" s="324" t="s">
        <v>1148</v>
      </c>
      <c r="B75" s="324">
        <v>48</v>
      </c>
      <c r="C75" s="324">
        <v>43</v>
      </c>
      <c r="D75" s="315">
        <v>43</v>
      </c>
      <c r="E75" s="315">
        <v>43</v>
      </c>
      <c r="F75" s="315">
        <f>VLOOKUP(A75,[3]Sheet1!$A:$B,2,0)</f>
        <v>43</v>
      </c>
      <c r="G75" s="315">
        <f>VLOOKUP(A75,[4]Sheet1!$A:$B,2,0)</f>
        <v>43</v>
      </c>
      <c r="H75" s="315">
        <f>VLOOKUP(A75,[5]Sheet1!$A:$B,2,0)</f>
        <v>44</v>
      </c>
      <c r="I75" s="315">
        <f>VLOOKUP(A75,[6]Sheet1!$A:$B,2,0)</f>
        <v>44</v>
      </c>
      <c r="J75" s="334"/>
      <c r="K75" s="316"/>
      <c r="L75" s="321"/>
      <c r="M75" s="334"/>
      <c r="N75" s="334"/>
      <c r="O75" s="334"/>
      <c r="P75" s="334"/>
      <c r="Q75" s="315">
        <f t="shared" si="6"/>
        <v>43.333333333333336</v>
      </c>
    </row>
    <row r="76" spans="1:17" ht="14.25">
      <c r="A76" s="324" t="s">
        <v>1149</v>
      </c>
      <c r="B76" s="324">
        <v>4</v>
      </c>
      <c r="C76" s="324">
        <v>3</v>
      </c>
      <c r="D76" s="315">
        <v>4</v>
      </c>
      <c r="E76" s="315">
        <v>4</v>
      </c>
      <c r="F76" s="315">
        <f>VLOOKUP(A76,[3]Sheet1!$A:$B,2,0)</f>
        <v>4</v>
      </c>
      <c r="G76" s="315">
        <f>VLOOKUP(A76,[4]Sheet1!$A:$B,2,0)</f>
        <v>4</v>
      </c>
      <c r="H76" s="315">
        <f>VLOOKUP(A76,[5]Sheet1!$A:$B,2,0)</f>
        <v>4</v>
      </c>
      <c r="I76" s="315">
        <f>VLOOKUP(A76,[6]Sheet1!$A:$B,2,0)</f>
        <v>4</v>
      </c>
      <c r="J76" s="334"/>
      <c r="K76" s="316"/>
      <c r="L76" s="321"/>
      <c r="M76" s="334"/>
      <c r="N76" s="334"/>
      <c r="O76" s="334"/>
      <c r="P76" s="334"/>
      <c r="Q76" s="315">
        <f t="shared" si="6"/>
        <v>4</v>
      </c>
    </row>
    <row r="77" spans="1:17" ht="14.25">
      <c r="A77" s="324" t="s">
        <v>1150</v>
      </c>
      <c r="B77" s="324">
        <v>31</v>
      </c>
      <c r="C77" s="324">
        <v>32</v>
      </c>
      <c r="D77" s="315">
        <v>34</v>
      </c>
      <c r="E77" s="315">
        <v>32</v>
      </c>
      <c r="F77" s="315">
        <f>VLOOKUP(A77,[3]Sheet1!$A:$B,2,0)</f>
        <v>32</v>
      </c>
      <c r="G77" s="315">
        <f>VLOOKUP(A77,[4]Sheet1!$A:$B,2,0)</f>
        <v>32</v>
      </c>
      <c r="H77" s="315">
        <f>VLOOKUP(A77,[5]Sheet1!$A:$B,2,0)</f>
        <v>33</v>
      </c>
      <c r="I77" s="315">
        <f>VLOOKUP(A77,[6]Sheet1!$A:$B,2,0)</f>
        <v>34</v>
      </c>
      <c r="J77" s="334"/>
      <c r="K77" s="316"/>
      <c r="L77" s="321"/>
      <c r="M77" s="334"/>
      <c r="N77" s="334"/>
      <c r="O77" s="334"/>
      <c r="P77" s="334"/>
      <c r="Q77" s="315">
        <f t="shared" si="6"/>
        <v>32.833333333333336</v>
      </c>
    </row>
    <row r="78" spans="1:17" ht="14.25">
      <c r="A78" s="324" t="s">
        <v>1151</v>
      </c>
      <c r="B78" s="324">
        <v>7</v>
      </c>
      <c r="C78" s="324">
        <v>9</v>
      </c>
      <c r="D78" s="315">
        <v>13</v>
      </c>
      <c r="E78" s="315">
        <v>14</v>
      </c>
      <c r="F78" s="315">
        <f>VLOOKUP(A78,[3]Sheet1!$A:$B,2,0)</f>
        <v>14</v>
      </c>
      <c r="G78" s="315">
        <f>VLOOKUP(A78,[4]Sheet1!$A:$B,2,0)</f>
        <v>14</v>
      </c>
      <c r="H78" s="315">
        <f>VLOOKUP(A78,[5]Sheet1!$A:$B,2,0)</f>
        <v>14</v>
      </c>
      <c r="I78" s="315">
        <f>VLOOKUP(A78,[6]Sheet1!$A:$B,2,0)</f>
        <v>14</v>
      </c>
      <c r="J78" s="334"/>
      <c r="K78" s="316"/>
      <c r="L78" s="321"/>
      <c r="M78" s="334"/>
      <c r="N78" s="334"/>
      <c r="O78" s="334"/>
      <c r="P78" s="334"/>
      <c r="Q78" s="315">
        <f t="shared" si="6"/>
        <v>13.833333333333334</v>
      </c>
    </row>
    <row r="79" spans="1:17" ht="14.25">
      <c r="A79" s="324" t="s">
        <v>1152</v>
      </c>
      <c r="B79" s="324">
        <v>24</v>
      </c>
      <c r="C79" s="324">
        <v>24</v>
      </c>
      <c r="D79" s="315">
        <v>25</v>
      </c>
      <c r="E79" s="315">
        <v>25</v>
      </c>
      <c r="F79" s="315">
        <f>VLOOKUP(A79,[3]Sheet1!$A:$B,2,0)</f>
        <v>25</v>
      </c>
      <c r="G79" s="315">
        <f>VLOOKUP(A79,[4]Sheet1!$A:$B,2,0)</f>
        <v>25</v>
      </c>
      <c r="H79" s="315">
        <f>VLOOKUP(A79,[5]Sheet1!$A:$B,2,0)</f>
        <v>26</v>
      </c>
      <c r="I79" s="315">
        <f>VLOOKUP(A79,[6]Sheet1!$A:$B,2,0)</f>
        <v>26</v>
      </c>
      <c r="J79" s="334"/>
      <c r="K79" s="316"/>
      <c r="L79" s="321"/>
      <c r="M79" s="334"/>
      <c r="N79" s="334"/>
      <c r="O79" s="334"/>
      <c r="P79" s="334"/>
      <c r="Q79" s="315">
        <f t="shared" si="6"/>
        <v>25.333333333333332</v>
      </c>
    </row>
    <row r="80" spans="1:17" ht="14.25">
      <c r="A80" s="324" t="s">
        <v>1153</v>
      </c>
      <c r="B80" s="324">
        <v>21</v>
      </c>
      <c r="C80" s="324">
        <v>23</v>
      </c>
      <c r="D80" s="315">
        <v>23</v>
      </c>
      <c r="E80" s="315">
        <v>25</v>
      </c>
      <c r="F80" s="315">
        <f>VLOOKUP(A80,[3]Sheet1!$A:$B,2,0)</f>
        <v>25</v>
      </c>
      <c r="G80" s="315">
        <f>VLOOKUP(A80,[4]Sheet1!$A:$B,2,0)</f>
        <v>25</v>
      </c>
      <c r="H80" s="315">
        <f>VLOOKUP(A80,[5]Sheet1!$A:$B,2,0)</f>
        <v>26</v>
      </c>
      <c r="I80" s="315">
        <f>VLOOKUP(A80,[6]Sheet1!$A:$B,2,0)</f>
        <v>26</v>
      </c>
      <c r="J80" s="334"/>
      <c r="K80" s="316"/>
      <c r="L80" s="321"/>
      <c r="M80" s="334"/>
      <c r="N80" s="334"/>
      <c r="O80" s="334"/>
      <c r="P80" s="334"/>
      <c r="Q80" s="315">
        <f t="shared" si="6"/>
        <v>25</v>
      </c>
    </row>
    <row r="81" spans="1:17" ht="14.25">
      <c r="A81" s="324" t="s">
        <v>1154</v>
      </c>
      <c r="B81" s="324">
        <v>42</v>
      </c>
      <c r="C81" s="324">
        <v>40</v>
      </c>
      <c r="D81" s="315">
        <v>43</v>
      </c>
      <c r="E81" s="315">
        <v>44</v>
      </c>
      <c r="F81" s="315">
        <f>VLOOKUP(A81,[3]Sheet1!$A:$B,2,0)</f>
        <v>44</v>
      </c>
      <c r="G81" s="315">
        <f>VLOOKUP(A81,[4]Sheet1!$A:$B,2,0)</f>
        <v>44</v>
      </c>
      <c r="H81" s="315">
        <f>VLOOKUP(A81,[5]Sheet1!$A:$B,2,0)</f>
        <v>44</v>
      </c>
      <c r="I81" s="315">
        <f>VLOOKUP(A81,[6]Sheet1!$A:$B,2,0)</f>
        <v>44</v>
      </c>
      <c r="J81" s="334"/>
      <c r="K81" s="316"/>
      <c r="L81" s="321"/>
      <c r="M81" s="334"/>
      <c r="N81" s="334"/>
      <c r="O81" s="334"/>
      <c r="P81" s="334"/>
      <c r="Q81" s="315">
        <f t="shared" si="6"/>
        <v>43.833333333333336</v>
      </c>
    </row>
    <row r="82" spans="1:17" ht="14.25">
      <c r="A82" s="324" t="s">
        <v>1155</v>
      </c>
      <c r="B82" s="324">
        <v>6</v>
      </c>
      <c r="C82" s="324">
        <v>8</v>
      </c>
      <c r="D82" s="315">
        <v>10</v>
      </c>
      <c r="E82" s="315">
        <v>11</v>
      </c>
      <c r="F82" s="315">
        <f>VLOOKUP(A82,[3]Sheet1!$A:$B,2,0)</f>
        <v>11</v>
      </c>
      <c r="G82" s="315">
        <f>VLOOKUP(A82,[4]Sheet1!$A:$B,2,0)</f>
        <v>10</v>
      </c>
      <c r="H82" s="315">
        <f>VLOOKUP(A82,[5]Sheet1!$A:$B,2,0)</f>
        <v>10</v>
      </c>
      <c r="I82" s="315">
        <f>VLOOKUP(A82,[6]Sheet1!$A:$B,2,0)</f>
        <v>9</v>
      </c>
      <c r="J82" s="334"/>
      <c r="K82" s="316"/>
      <c r="L82" s="321"/>
      <c r="M82" s="334"/>
      <c r="N82" s="334"/>
      <c r="O82" s="334"/>
      <c r="P82" s="334"/>
      <c r="Q82" s="315">
        <f t="shared" si="6"/>
        <v>10.166666666666666</v>
      </c>
    </row>
    <row r="83" spans="1:17" ht="14.25">
      <c r="A83" s="324" t="s">
        <v>1156</v>
      </c>
      <c r="B83" s="324">
        <v>5</v>
      </c>
      <c r="C83" s="324">
        <v>5</v>
      </c>
      <c r="D83" s="315">
        <v>9</v>
      </c>
      <c r="E83" s="315">
        <v>9</v>
      </c>
      <c r="F83" s="315">
        <f>VLOOKUP(A83,[3]Sheet1!$A:$B,2,0)</f>
        <v>9</v>
      </c>
      <c r="G83" s="315">
        <f>VLOOKUP(A83,[4]Sheet1!$A:$B,2,0)</f>
        <v>9</v>
      </c>
      <c r="H83" s="315">
        <f>VLOOKUP(A83,[5]Sheet1!$A:$B,2,0)</f>
        <v>9</v>
      </c>
      <c r="I83" s="315">
        <f>VLOOKUP(A83,[6]Sheet1!$A:$B,2,0)</f>
        <v>9</v>
      </c>
      <c r="J83" s="334"/>
      <c r="K83" s="316"/>
      <c r="L83" s="321"/>
      <c r="M83" s="334"/>
      <c r="N83" s="334"/>
      <c r="O83" s="334"/>
      <c r="P83" s="334"/>
      <c r="Q83" s="315">
        <f t="shared" si="6"/>
        <v>9</v>
      </c>
    </row>
    <row r="84" spans="1:17" ht="14.25">
      <c r="A84" s="324" t="s">
        <v>1157</v>
      </c>
      <c r="B84" s="324">
        <v>20</v>
      </c>
      <c r="C84" s="324">
        <v>19</v>
      </c>
      <c r="D84" s="315">
        <v>19</v>
      </c>
      <c r="E84" s="315">
        <v>20</v>
      </c>
      <c r="F84" s="315">
        <f>VLOOKUP(A84,[3]Sheet1!$A:$B,2,0)</f>
        <v>20</v>
      </c>
      <c r="G84" s="315">
        <f>VLOOKUP(A84,[4]Sheet1!$A:$B,2,0)</f>
        <v>20</v>
      </c>
      <c r="H84" s="315">
        <f>VLOOKUP(A84,[5]Sheet1!$A:$B,2,0)</f>
        <v>20</v>
      </c>
      <c r="I84" s="315">
        <f>VLOOKUP(A84,[6]Sheet1!$A:$B,2,0)</f>
        <v>19</v>
      </c>
      <c r="J84" s="334"/>
      <c r="K84" s="316"/>
      <c r="L84" s="321"/>
      <c r="M84" s="334"/>
      <c r="N84" s="334"/>
      <c r="O84" s="334"/>
      <c r="P84" s="334"/>
      <c r="Q84" s="315">
        <f t="shared" si="6"/>
        <v>19.666666666666668</v>
      </c>
    </row>
    <row r="85" spans="1:17" ht="14.25">
      <c r="A85" s="298" t="s">
        <v>1253</v>
      </c>
      <c r="B85" s="324">
        <v>45</v>
      </c>
      <c r="C85" s="324">
        <v>45</v>
      </c>
      <c r="D85" s="315">
        <v>41</v>
      </c>
      <c r="E85" s="315">
        <v>39</v>
      </c>
      <c r="F85" s="315">
        <v>39</v>
      </c>
      <c r="G85" s="315">
        <f>VLOOKUP(A85,[4]Sheet1!$A:$B,2,0)</f>
        <v>40</v>
      </c>
      <c r="H85" s="315">
        <f>VLOOKUP(A85,[5]Sheet1!$A:$B,2,0)</f>
        <v>40</v>
      </c>
      <c r="I85" s="315">
        <f>VLOOKUP(A85,[6]Sheet1!$A:$B,2,0)</f>
        <v>38</v>
      </c>
      <c r="J85" s="334"/>
      <c r="K85" s="316"/>
      <c r="L85" s="321"/>
      <c r="M85" s="334"/>
      <c r="N85" s="334"/>
      <c r="O85" s="334"/>
      <c r="P85" s="334"/>
      <c r="Q85" s="315">
        <f t="shared" si="6"/>
        <v>39.5</v>
      </c>
    </row>
    <row r="86" spans="1:17" ht="14.25">
      <c r="A86" s="324" t="s">
        <v>1158</v>
      </c>
      <c r="B86" s="324">
        <v>25</v>
      </c>
      <c r="C86" s="324">
        <v>24</v>
      </c>
      <c r="D86" s="315">
        <v>24</v>
      </c>
      <c r="E86" s="315">
        <v>23</v>
      </c>
      <c r="F86" s="315">
        <f>VLOOKUP(A86,[3]Sheet1!$A:$B,2,0)</f>
        <v>23</v>
      </c>
      <c r="G86" s="315">
        <f>VLOOKUP(A86,[4]Sheet1!$A:$B,2,0)</f>
        <v>24</v>
      </c>
      <c r="H86" s="315">
        <f>VLOOKUP(A86,[5]Sheet1!$A:$B,2,0)</f>
        <v>24</v>
      </c>
      <c r="I86" s="315">
        <f>VLOOKUP(A86,[6]Sheet1!$A:$B,2,0)</f>
        <v>24</v>
      </c>
      <c r="J86" s="334"/>
      <c r="K86" s="316"/>
      <c r="L86" s="321"/>
      <c r="M86" s="334"/>
      <c r="N86" s="334"/>
      <c r="O86" s="334"/>
      <c r="P86" s="334"/>
      <c r="Q86" s="315">
        <f t="shared" si="6"/>
        <v>23.666666666666668</v>
      </c>
    </row>
    <row r="87" spans="1:17" ht="14.25">
      <c r="A87" s="324" t="s">
        <v>1159</v>
      </c>
      <c r="B87" s="324">
        <v>22</v>
      </c>
      <c r="C87" s="324">
        <v>20</v>
      </c>
      <c r="D87" s="315">
        <v>18</v>
      </c>
      <c r="E87" s="315">
        <v>21</v>
      </c>
      <c r="F87" s="315">
        <f>VLOOKUP(A87,[3]Sheet1!$A:$B,2,0)</f>
        <v>21</v>
      </c>
      <c r="G87" s="315">
        <f>VLOOKUP(A87,[4]Sheet1!$A:$B,2,0)</f>
        <v>20</v>
      </c>
      <c r="H87" s="315">
        <f>VLOOKUP(A87,[5]Sheet1!$A:$B,2,0)</f>
        <v>22</v>
      </c>
      <c r="I87" s="315">
        <f>VLOOKUP(A87,[6]Sheet1!$A:$B,2,0)</f>
        <v>22</v>
      </c>
      <c r="J87" s="334"/>
      <c r="K87" s="316"/>
      <c r="L87" s="321"/>
      <c r="M87" s="334"/>
      <c r="N87" s="334"/>
      <c r="O87" s="334"/>
      <c r="P87" s="334"/>
      <c r="Q87" s="315">
        <f t="shared" si="6"/>
        <v>20.666666666666668</v>
      </c>
    </row>
    <row r="88" spans="1:17" ht="14.25">
      <c r="A88" s="324" t="s">
        <v>1160</v>
      </c>
      <c r="B88" s="324">
        <v>12</v>
      </c>
      <c r="C88" s="324">
        <v>12</v>
      </c>
      <c r="D88" s="315">
        <v>14</v>
      </c>
      <c r="E88" s="315">
        <v>14</v>
      </c>
      <c r="F88" s="315">
        <v>14</v>
      </c>
      <c r="G88" s="315">
        <f>VLOOKUP(A88,[4]Sheet1!$A:$B,2,0)</f>
        <v>14</v>
      </c>
      <c r="H88" s="315">
        <f>VLOOKUP(A88,[5]Sheet1!$A:$B,2,0)</f>
        <v>14</v>
      </c>
      <c r="I88" s="315">
        <f>VLOOKUP(A88,[6]Sheet1!$A:$B,2,0)</f>
        <v>14</v>
      </c>
      <c r="J88" s="334"/>
      <c r="K88" s="316"/>
      <c r="L88" s="321"/>
      <c r="M88" s="334"/>
      <c r="N88" s="334"/>
      <c r="O88" s="334"/>
      <c r="P88" s="334"/>
      <c r="Q88" s="315">
        <f t="shared" si="6"/>
        <v>14</v>
      </c>
    </row>
    <row r="89" spans="1:17" ht="14.25">
      <c r="A89" s="298" t="s">
        <v>1254</v>
      </c>
      <c r="B89" s="335">
        <v>29</v>
      </c>
      <c r="C89" s="335">
        <v>20</v>
      </c>
      <c r="D89" s="315">
        <v>17</v>
      </c>
      <c r="E89" s="315">
        <v>15</v>
      </c>
      <c r="F89" s="315">
        <v>15</v>
      </c>
      <c r="G89" s="315">
        <f>VLOOKUP(A89,[4]Sheet1!$A:$B,2,0)</f>
        <v>16</v>
      </c>
      <c r="H89" s="315">
        <f>VLOOKUP(A89,[5]Sheet1!$A:$B,2,0)</f>
        <v>16</v>
      </c>
      <c r="I89" s="315">
        <f>VLOOKUP(A89,[6]Sheet1!$A:$B,2,0)</f>
        <v>14</v>
      </c>
      <c r="J89" s="334"/>
      <c r="K89" s="316"/>
      <c r="L89" s="321"/>
      <c r="M89" s="334"/>
      <c r="N89" s="334"/>
      <c r="O89" s="334"/>
      <c r="P89" s="334"/>
      <c r="Q89" s="315">
        <f t="shared" si="6"/>
        <v>15.5</v>
      </c>
    </row>
    <row r="90" spans="1:17" ht="14.25">
      <c r="A90" s="335" t="s">
        <v>1161</v>
      </c>
      <c r="B90" s="335">
        <v>31</v>
      </c>
      <c r="C90" s="335">
        <v>29</v>
      </c>
      <c r="D90" s="315">
        <v>32</v>
      </c>
      <c r="E90" s="315">
        <v>32</v>
      </c>
      <c r="F90" s="315">
        <f>VLOOKUP(A90,[3]Sheet1!$A:$B,2,0)</f>
        <v>32</v>
      </c>
      <c r="G90" s="315">
        <f>VLOOKUP(A90,[4]Sheet1!$A:$B,2,0)</f>
        <v>32</v>
      </c>
      <c r="H90" s="315">
        <f>VLOOKUP(A90,[5]Sheet1!$A:$B,2,0)</f>
        <v>34</v>
      </c>
      <c r="I90" s="315">
        <f>VLOOKUP(A90,[6]Sheet1!$A:$B,2,0)</f>
        <v>34</v>
      </c>
      <c r="J90" s="334"/>
      <c r="K90" s="316"/>
      <c r="L90" s="321"/>
      <c r="M90" s="334"/>
      <c r="N90" s="334"/>
      <c r="O90" s="334"/>
      <c r="P90" s="334"/>
      <c r="Q90" s="315">
        <f t="shared" si="6"/>
        <v>32.666666666666664</v>
      </c>
    </row>
    <row r="91" spans="1:17" ht="14.25">
      <c r="A91" s="324" t="s">
        <v>1162</v>
      </c>
      <c r="B91" s="324">
        <v>24</v>
      </c>
      <c r="C91" s="324">
        <v>20</v>
      </c>
      <c r="D91" s="315">
        <v>24</v>
      </c>
      <c r="E91" s="315">
        <v>22</v>
      </c>
      <c r="F91" s="315">
        <f>VLOOKUP(A91,[3]Sheet1!$A:$B,2,0)</f>
        <v>22</v>
      </c>
      <c r="G91" s="315">
        <f>VLOOKUP(A91,[4]Sheet1!$A:$B,2,0)</f>
        <v>22</v>
      </c>
      <c r="H91" s="315">
        <f>VLOOKUP(A91,[5]Sheet1!$A:$B,2,0)</f>
        <v>22</v>
      </c>
      <c r="I91" s="315">
        <f>VLOOKUP(A91,[6]Sheet1!$A:$B,2,0)</f>
        <v>22</v>
      </c>
      <c r="J91" s="334"/>
      <c r="K91" s="316"/>
      <c r="L91" s="321"/>
      <c r="M91" s="334"/>
      <c r="N91" s="334"/>
      <c r="O91" s="334"/>
      <c r="P91" s="334"/>
      <c r="Q91" s="315">
        <f t="shared" si="6"/>
        <v>22.333333333333332</v>
      </c>
    </row>
    <row r="92" spans="1:17" ht="14.25">
      <c r="A92" s="324" t="s">
        <v>1163</v>
      </c>
      <c r="B92" s="324">
        <v>29</v>
      </c>
      <c r="C92" s="324">
        <v>28</v>
      </c>
      <c r="D92" s="315">
        <v>27</v>
      </c>
      <c r="E92" s="315">
        <v>26</v>
      </c>
      <c r="F92" s="315">
        <f>VLOOKUP(A92,[3]Sheet1!$A:$B,2,0)</f>
        <v>26</v>
      </c>
      <c r="G92" s="315">
        <f>VLOOKUP(A92,[4]Sheet1!$A:$B,2,0)</f>
        <v>25</v>
      </c>
      <c r="H92" s="315">
        <f>VLOOKUP(A92,[5]Sheet1!$A:$B,2,0)</f>
        <v>23</v>
      </c>
      <c r="I92" s="315">
        <f>VLOOKUP(A92,[6]Sheet1!$A:$B,2,0)</f>
        <v>24</v>
      </c>
      <c r="J92" s="334"/>
      <c r="K92" s="316"/>
      <c r="L92" s="321"/>
      <c r="M92" s="334"/>
      <c r="N92" s="334"/>
      <c r="O92" s="334"/>
      <c r="P92" s="334"/>
      <c r="Q92" s="315">
        <f t="shared" si="6"/>
        <v>25.166666666666668</v>
      </c>
    </row>
    <row r="93" spans="1:17" ht="14.25">
      <c r="A93" s="324" t="s">
        <v>1164</v>
      </c>
      <c r="B93" s="324">
        <v>20</v>
      </c>
      <c r="C93" s="324">
        <v>19</v>
      </c>
      <c r="D93" s="315">
        <v>21</v>
      </c>
      <c r="E93" s="315">
        <v>21</v>
      </c>
      <c r="F93" s="315">
        <f>VLOOKUP(A93,[3]Sheet1!$A:$B,2,0)</f>
        <v>21</v>
      </c>
      <c r="G93" s="315">
        <f>VLOOKUP(A93,[4]Sheet1!$A:$B,2,0)</f>
        <v>21</v>
      </c>
      <c r="H93" s="315">
        <f>VLOOKUP(A93,[5]Sheet1!$A:$B,2,0)</f>
        <v>20</v>
      </c>
      <c r="I93" s="315">
        <f>VLOOKUP(A93,[6]Sheet1!$A:$B,2,0)</f>
        <v>19</v>
      </c>
      <c r="J93" s="334"/>
      <c r="K93" s="316"/>
      <c r="L93" s="321"/>
      <c r="M93" s="334"/>
      <c r="N93" s="334"/>
      <c r="O93" s="334"/>
      <c r="P93" s="334"/>
      <c r="Q93" s="315">
        <f t="shared" si="6"/>
        <v>20.5</v>
      </c>
    </row>
    <row r="94" spans="1:17" ht="14.25">
      <c r="A94" s="324" t="s">
        <v>1165</v>
      </c>
      <c r="B94" s="324">
        <v>18</v>
      </c>
      <c r="C94" s="324">
        <v>15</v>
      </c>
      <c r="D94" s="315">
        <v>19</v>
      </c>
      <c r="E94" s="315">
        <v>19</v>
      </c>
      <c r="F94" s="315">
        <f>VLOOKUP(A94,[3]Sheet1!$A:$B,2,0)</f>
        <v>19</v>
      </c>
      <c r="G94" s="315">
        <f>VLOOKUP(A94,[4]Sheet1!$A:$B,2,0)</f>
        <v>18</v>
      </c>
      <c r="H94" s="315">
        <f>VLOOKUP(A94,[5]Sheet1!$A:$B,2,0)</f>
        <v>18</v>
      </c>
      <c r="I94" s="315">
        <f>VLOOKUP(A94,[6]Sheet1!$A:$B,2,0)</f>
        <v>18</v>
      </c>
      <c r="J94" s="334"/>
      <c r="K94" s="316"/>
      <c r="L94" s="321"/>
      <c r="M94" s="334"/>
      <c r="N94" s="334"/>
      <c r="O94" s="334"/>
      <c r="P94" s="334"/>
      <c r="Q94" s="315">
        <f t="shared" si="6"/>
        <v>18.5</v>
      </c>
    </row>
    <row r="95" spans="1:17" ht="14.25">
      <c r="A95" s="324" t="s">
        <v>1166</v>
      </c>
      <c r="B95" s="324">
        <v>22</v>
      </c>
      <c r="C95" s="324">
        <v>20</v>
      </c>
      <c r="D95" s="315">
        <v>20</v>
      </c>
      <c r="E95" s="315">
        <v>20</v>
      </c>
      <c r="F95" s="315">
        <f>VLOOKUP(A95,[3]Sheet1!$A:$B,2,0)</f>
        <v>20</v>
      </c>
      <c r="G95" s="315">
        <f>VLOOKUP(A95,[4]Sheet1!$A:$B,2,0)</f>
        <v>20</v>
      </c>
      <c r="H95" s="315">
        <f>VLOOKUP(A95,[5]Sheet1!$A:$B,2,0)</f>
        <v>20</v>
      </c>
      <c r="I95" s="315">
        <f>VLOOKUP(A95,[6]Sheet1!$A:$B,2,0)</f>
        <v>20</v>
      </c>
      <c r="J95" s="334"/>
      <c r="K95" s="316"/>
      <c r="L95" s="321"/>
      <c r="M95" s="334"/>
      <c r="N95" s="334"/>
      <c r="O95" s="334"/>
      <c r="P95" s="334"/>
      <c r="Q95" s="315">
        <f t="shared" si="6"/>
        <v>20</v>
      </c>
    </row>
    <row r="96" spans="1:17" ht="14.25">
      <c r="A96" s="324" t="s">
        <v>1167</v>
      </c>
      <c r="B96" s="324">
        <v>22</v>
      </c>
      <c r="C96" s="324">
        <v>22</v>
      </c>
      <c r="D96" s="315">
        <v>21</v>
      </c>
      <c r="E96" s="315">
        <v>20</v>
      </c>
      <c r="F96" s="315">
        <f>VLOOKUP(A96,[3]Sheet1!$A:$B,2,0)</f>
        <v>20</v>
      </c>
      <c r="G96" s="315">
        <f>VLOOKUP(A96,[4]Sheet1!$A:$B,2,0)</f>
        <v>18</v>
      </c>
      <c r="H96" s="315">
        <f>VLOOKUP(A96,[5]Sheet1!$A:$B,2,0)</f>
        <v>17</v>
      </c>
      <c r="I96" s="315">
        <f>VLOOKUP(A96,[6]Sheet1!$A:$B,2,0)</f>
        <v>17</v>
      </c>
      <c r="J96" s="334"/>
      <c r="K96" s="316"/>
      <c r="L96" s="321"/>
      <c r="M96" s="334"/>
      <c r="N96" s="334"/>
      <c r="O96" s="334"/>
      <c r="P96" s="334"/>
      <c r="Q96" s="315">
        <f t="shared" si="6"/>
        <v>18.833333333333332</v>
      </c>
    </row>
    <row r="97" spans="1:17" ht="14.25">
      <c r="A97" s="324" t="s">
        <v>1168</v>
      </c>
      <c r="B97" s="324">
        <v>9</v>
      </c>
      <c r="C97" s="324">
        <v>9</v>
      </c>
      <c r="D97" s="315">
        <v>10</v>
      </c>
      <c r="E97" s="315">
        <v>11</v>
      </c>
      <c r="F97" s="315">
        <f>VLOOKUP(A97,[3]Sheet1!$A:$B,2,0)</f>
        <v>11</v>
      </c>
      <c r="G97" s="315">
        <f>VLOOKUP(A97,[4]Sheet1!$A:$B,2,0)</f>
        <v>11</v>
      </c>
      <c r="H97" s="315">
        <f>VLOOKUP(A97,[5]Sheet1!$A:$B,2,0)</f>
        <v>11</v>
      </c>
      <c r="I97" s="315">
        <f>VLOOKUP(A97,[6]Sheet1!$A:$B,2,0)</f>
        <v>12</v>
      </c>
      <c r="J97" s="334"/>
      <c r="K97" s="316"/>
      <c r="L97" s="321"/>
      <c r="M97" s="334"/>
      <c r="N97" s="334"/>
      <c r="O97" s="334"/>
      <c r="P97" s="334"/>
      <c r="Q97" s="315">
        <f t="shared" si="6"/>
        <v>11</v>
      </c>
    </row>
    <row r="98" spans="1:17" ht="14.25">
      <c r="A98" s="324" t="s">
        <v>1169</v>
      </c>
      <c r="B98" s="324">
        <v>7</v>
      </c>
      <c r="C98" s="324">
        <v>7</v>
      </c>
      <c r="D98" s="315">
        <v>12</v>
      </c>
      <c r="E98" s="315">
        <v>13</v>
      </c>
      <c r="F98" s="315">
        <f>VLOOKUP(A98,[3]Sheet1!$A:$B,2,0)</f>
        <v>13</v>
      </c>
      <c r="G98" s="315">
        <f>VLOOKUP(A98,[4]Sheet1!$A:$B,2,0)</f>
        <v>14</v>
      </c>
      <c r="H98" s="315">
        <f>VLOOKUP(A98,[5]Sheet1!$A:$B,2,0)</f>
        <v>15</v>
      </c>
      <c r="I98" s="315">
        <f>VLOOKUP(A98,[6]Sheet1!$A:$B,2,0)</f>
        <v>15</v>
      </c>
      <c r="J98" s="334"/>
      <c r="K98" s="316"/>
      <c r="L98" s="321"/>
      <c r="M98" s="334"/>
      <c r="N98" s="334"/>
      <c r="O98" s="334"/>
      <c r="P98" s="334"/>
      <c r="Q98" s="315">
        <f t="shared" si="6"/>
        <v>13.666666666666666</v>
      </c>
    </row>
    <row r="99" spans="1:17" ht="14.25">
      <c r="A99" s="324" t="s">
        <v>1170</v>
      </c>
      <c r="B99" s="324">
        <v>18</v>
      </c>
      <c r="C99" s="324">
        <v>17</v>
      </c>
      <c r="D99" s="315">
        <v>19</v>
      </c>
      <c r="E99" s="315">
        <v>20</v>
      </c>
      <c r="F99" s="315">
        <f>VLOOKUP(A99,[3]Sheet1!$A:$B,2,0)</f>
        <v>20</v>
      </c>
      <c r="G99" s="315">
        <f>VLOOKUP(A99,[4]Sheet1!$A:$B,2,0)</f>
        <v>18</v>
      </c>
      <c r="H99" s="315">
        <f>VLOOKUP(A99,[5]Sheet1!$A:$B,2,0)</f>
        <v>18</v>
      </c>
      <c r="I99" s="315">
        <f>VLOOKUP(A99,[6]Sheet1!$A:$B,2,0)</f>
        <v>18</v>
      </c>
      <c r="J99" s="334"/>
      <c r="K99" s="316"/>
      <c r="L99" s="321"/>
      <c r="M99" s="334"/>
      <c r="N99" s="334"/>
      <c r="O99" s="334"/>
      <c r="P99" s="334"/>
      <c r="Q99" s="315">
        <f t="shared" si="6"/>
        <v>18.833333333333332</v>
      </c>
    </row>
    <row r="100" spans="1:17" ht="14.25">
      <c r="A100" s="324" t="s">
        <v>1171</v>
      </c>
      <c r="B100" s="324">
        <v>7</v>
      </c>
      <c r="C100" s="324">
        <v>13</v>
      </c>
      <c r="D100" s="315">
        <v>12</v>
      </c>
      <c r="E100" s="315">
        <v>15</v>
      </c>
      <c r="F100" s="315">
        <f>VLOOKUP(A100,[3]Sheet1!$A:$B,2,0)</f>
        <v>15</v>
      </c>
      <c r="G100" s="315">
        <f>VLOOKUP(A100,[4]Sheet1!$A:$B,2,0)</f>
        <v>15</v>
      </c>
      <c r="H100" s="315">
        <f>VLOOKUP(A100,[5]Sheet1!$A:$B,2,0)</f>
        <v>16</v>
      </c>
      <c r="I100" s="315">
        <f>VLOOKUP(A100,[6]Sheet1!$A:$B,2,0)</f>
        <v>19</v>
      </c>
      <c r="J100" s="334"/>
      <c r="K100" s="316"/>
      <c r="L100" s="321"/>
      <c r="M100" s="334"/>
      <c r="N100" s="334"/>
      <c r="O100" s="334"/>
      <c r="P100" s="334"/>
      <c r="Q100" s="315">
        <f t="shared" si="6"/>
        <v>15.333333333333334</v>
      </c>
    </row>
    <row r="101" spans="1:17" ht="14.25">
      <c r="A101" s="336" t="s">
        <v>1173</v>
      </c>
      <c r="B101" s="336">
        <v>0</v>
      </c>
      <c r="C101" s="336">
        <v>6</v>
      </c>
      <c r="D101" s="315">
        <v>11</v>
      </c>
      <c r="E101" s="315">
        <v>13</v>
      </c>
      <c r="F101" s="315">
        <f>VLOOKUP(A101,[3]Sheet1!$A:$B,2,0)</f>
        <v>13</v>
      </c>
      <c r="G101" s="315">
        <f>VLOOKUP(A101,[4]Sheet1!$A:$B,2,0)</f>
        <v>12</v>
      </c>
      <c r="H101" s="315">
        <f>VLOOKUP(A101,[5]Sheet1!$A:$B,2,0)</f>
        <v>12</v>
      </c>
      <c r="I101" s="315">
        <f>VLOOKUP(A101,[6]Sheet1!$A:$B,2,0)</f>
        <v>11</v>
      </c>
      <c r="J101" s="334"/>
      <c r="K101" s="316"/>
      <c r="L101" s="321"/>
      <c r="M101" s="334"/>
      <c r="N101" s="334"/>
      <c r="O101" s="334"/>
      <c r="P101" s="334"/>
      <c r="Q101" s="315">
        <f t="shared" si="6"/>
        <v>12</v>
      </c>
    </row>
    <row r="102" spans="1:17" ht="14.25">
      <c r="A102" s="336" t="s">
        <v>1172</v>
      </c>
      <c r="B102" s="336">
        <v>8</v>
      </c>
      <c r="C102" s="336">
        <v>11</v>
      </c>
      <c r="D102" s="315">
        <v>12</v>
      </c>
      <c r="E102" s="315">
        <v>10</v>
      </c>
      <c r="F102" s="315">
        <f>VLOOKUP(A102,[3]Sheet1!$A:$B,2,0)</f>
        <v>10</v>
      </c>
      <c r="G102" s="315">
        <f>VLOOKUP(A102,[4]Sheet1!$A:$B,2,0)</f>
        <v>9</v>
      </c>
      <c r="H102" s="315">
        <f>VLOOKUP(A102,[5]Sheet1!$A:$B,2,0)</f>
        <v>10</v>
      </c>
      <c r="I102" s="315">
        <f>VLOOKUP(A102,[6]Sheet1!$A:$B,2,0)</f>
        <v>10</v>
      </c>
      <c r="J102" s="334"/>
      <c r="K102" s="316"/>
      <c r="L102" s="321"/>
      <c r="M102" s="334"/>
      <c r="N102" s="334"/>
      <c r="O102" s="334"/>
      <c r="P102" s="334"/>
      <c r="Q102" s="315">
        <f t="shared" si="6"/>
        <v>10.166666666666666</v>
      </c>
    </row>
    <row r="103" spans="1:17" ht="14.25">
      <c r="A103" s="336" t="s">
        <v>1174</v>
      </c>
      <c r="B103" s="336">
        <v>2</v>
      </c>
      <c r="C103" s="336">
        <v>5</v>
      </c>
      <c r="D103" s="315">
        <v>5</v>
      </c>
      <c r="E103" s="315">
        <v>4</v>
      </c>
      <c r="F103" s="315">
        <f>VLOOKUP(A103,[3]Sheet1!$A:$B,2,0)</f>
        <v>4</v>
      </c>
      <c r="G103" s="315">
        <f>VLOOKUP(A103,[4]Sheet1!$A:$B,2,0)</f>
        <v>4</v>
      </c>
      <c r="H103" s="315">
        <f>VLOOKUP(A103,[5]Sheet1!$A:$B,2,0)</f>
        <v>4</v>
      </c>
      <c r="I103" s="315">
        <f>VLOOKUP(A103,[6]Sheet1!$A:$B,2,0)</f>
        <v>4</v>
      </c>
      <c r="J103" s="334"/>
      <c r="K103" s="316"/>
      <c r="L103" s="321"/>
      <c r="M103" s="334"/>
      <c r="N103" s="334"/>
      <c r="O103" s="334"/>
      <c r="P103" s="334"/>
      <c r="Q103" s="315">
        <f t="shared" si="6"/>
        <v>4.166666666666667</v>
      </c>
    </row>
    <row r="104" spans="1:17" ht="14.25">
      <c r="A104" s="336" t="s">
        <v>1255</v>
      </c>
      <c r="B104" s="336"/>
      <c r="C104" s="337">
        <v>9</v>
      </c>
      <c r="D104" s="315">
        <v>7</v>
      </c>
      <c r="E104" s="315">
        <v>7</v>
      </c>
      <c r="F104" s="315">
        <f>VLOOKUP(A104,[3]Sheet1!$A:$B,2,0)</f>
        <v>7</v>
      </c>
      <c r="G104" s="315">
        <f>VLOOKUP(A104,[4]Sheet1!$A:$B,2,0)</f>
        <v>6</v>
      </c>
      <c r="H104" s="315">
        <f>VLOOKUP(A104,[5]Sheet1!$A:$B,2,0)</f>
        <v>6</v>
      </c>
      <c r="I104" s="315">
        <f>VLOOKUP(A104,[6]Sheet1!$A:$B,2,0)</f>
        <v>6</v>
      </c>
      <c r="J104" s="334"/>
      <c r="K104" s="316"/>
      <c r="L104" s="321"/>
      <c r="M104" s="334"/>
      <c r="N104" s="334"/>
      <c r="O104" s="334"/>
      <c r="P104" s="334"/>
      <c r="Q104" s="315">
        <f t="shared" si="6"/>
        <v>6.5</v>
      </c>
    </row>
    <row r="105" spans="1:17" ht="14.25">
      <c r="A105" s="335" t="s">
        <v>1256</v>
      </c>
      <c r="B105" s="335"/>
      <c r="C105" s="338">
        <v>5</v>
      </c>
      <c r="D105" s="315">
        <v>6</v>
      </c>
      <c r="E105" s="315">
        <v>4</v>
      </c>
      <c r="F105" s="315">
        <f>VLOOKUP(A105,[3]Sheet1!$A:$B,2,0)</f>
        <v>4</v>
      </c>
      <c r="G105" s="315">
        <f>VLOOKUP(A105,[4]Sheet1!$A:$B,2,0)</f>
        <v>4</v>
      </c>
      <c r="H105" s="315">
        <f>VLOOKUP(A105,[5]Sheet1!$A:$B,2,0)</f>
        <v>4</v>
      </c>
      <c r="I105" s="315">
        <f>VLOOKUP(A105,[6]Sheet1!$A:$B,2,0)</f>
        <v>4</v>
      </c>
      <c r="J105" s="334"/>
      <c r="K105" s="316"/>
      <c r="L105" s="321"/>
      <c r="M105" s="334"/>
      <c r="N105" s="334"/>
      <c r="O105" s="334"/>
      <c r="P105" s="334"/>
      <c r="Q105" s="315">
        <f t="shared" si="6"/>
        <v>4.333333333333333</v>
      </c>
    </row>
    <row r="106" spans="1:17" ht="14.25">
      <c r="A106" s="336" t="s">
        <v>1257</v>
      </c>
      <c r="B106" s="336"/>
      <c r="C106" s="337">
        <v>7</v>
      </c>
      <c r="D106" s="315">
        <v>8</v>
      </c>
      <c r="E106" s="315">
        <v>8</v>
      </c>
      <c r="F106" s="315">
        <f>VLOOKUP(A106,[3]Sheet1!$A:$B,2,0)</f>
        <v>8</v>
      </c>
      <c r="G106" s="315">
        <f>VLOOKUP(A106,[4]Sheet1!$A:$B,2,0)</f>
        <v>6</v>
      </c>
      <c r="H106" s="315">
        <f>VLOOKUP(A106,[5]Sheet1!$A:$B,2,0)</f>
        <v>6</v>
      </c>
      <c r="I106" s="315">
        <f>VLOOKUP(A106,[6]Sheet1!$A:$B,2,0)</f>
        <v>6</v>
      </c>
      <c r="J106" s="334"/>
      <c r="K106" s="316"/>
      <c r="L106" s="321"/>
      <c r="M106" s="334"/>
      <c r="N106" s="334"/>
      <c r="O106" s="334"/>
      <c r="P106" s="334"/>
      <c r="Q106" s="315">
        <f t="shared" si="6"/>
        <v>7</v>
      </c>
    </row>
    <row r="107" spans="1:17" ht="14.25">
      <c r="A107" s="335" t="s">
        <v>1258</v>
      </c>
      <c r="B107" s="335"/>
      <c r="C107" s="338">
        <v>4</v>
      </c>
      <c r="D107" s="315">
        <v>3</v>
      </c>
      <c r="E107" s="315">
        <v>3</v>
      </c>
      <c r="F107" s="315">
        <f>VLOOKUP(A107,[3]Sheet1!$A:$B,2,0)</f>
        <v>3</v>
      </c>
      <c r="G107" s="315">
        <f>VLOOKUP(A107,[4]Sheet1!$A:$B,2,0)</f>
        <v>3</v>
      </c>
      <c r="H107" s="315">
        <f>VLOOKUP(A107,[5]Sheet1!$A:$B,2,0)</f>
        <v>3</v>
      </c>
      <c r="I107" s="315">
        <f>VLOOKUP(A107,[6]Sheet1!$A:$B,2,0)</f>
        <v>3</v>
      </c>
      <c r="J107" s="334"/>
      <c r="K107" s="316"/>
      <c r="L107" s="321"/>
      <c r="M107" s="334"/>
      <c r="N107" s="334"/>
      <c r="O107" s="334"/>
      <c r="P107" s="334"/>
      <c r="Q107" s="315">
        <f t="shared" si="6"/>
        <v>3</v>
      </c>
    </row>
    <row r="108" spans="1:17" ht="14.25">
      <c r="A108" s="324" t="s">
        <v>1175</v>
      </c>
      <c r="B108" s="324">
        <v>0</v>
      </c>
      <c r="C108" s="339">
        <v>8</v>
      </c>
      <c r="D108" s="315">
        <v>7</v>
      </c>
      <c r="E108" s="315">
        <v>8</v>
      </c>
      <c r="F108" s="315">
        <f>VLOOKUP(A108,[3]Sheet1!$A:$B,2,0)</f>
        <v>8</v>
      </c>
      <c r="G108" s="315">
        <f>VLOOKUP(A108,[4]Sheet1!$A:$B,2,0)</f>
        <v>9</v>
      </c>
      <c r="H108" s="315">
        <f>VLOOKUP(A108,[5]Sheet1!$A:$B,2,0)</f>
        <v>8</v>
      </c>
      <c r="I108" s="315">
        <f>VLOOKUP(A108,[6]Sheet1!$A:$B,2,0)</f>
        <v>8</v>
      </c>
      <c r="J108" s="334"/>
      <c r="K108" s="316"/>
      <c r="L108" s="321"/>
      <c r="M108" s="334"/>
      <c r="N108" s="334"/>
      <c r="O108" s="334"/>
      <c r="P108" s="334"/>
      <c r="Q108" s="315">
        <f t="shared" si="6"/>
        <v>8</v>
      </c>
    </row>
    <row r="109" spans="1:17" ht="14.25">
      <c r="A109" s="335" t="s">
        <v>1259</v>
      </c>
      <c r="B109" s="335"/>
      <c r="C109" s="338">
        <v>6</v>
      </c>
      <c r="D109" s="315">
        <v>8</v>
      </c>
      <c r="E109" s="315">
        <v>9</v>
      </c>
      <c r="F109" s="315">
        <f>VLOOKUP(A109,[3]Sheet1!$A:$B,2,0)</f>
        <v>9</v>
      </c>
      <c r="G109" s="315">
        <f>VLOOKUP(A109,[4]Sheet1!$A:$B,2,0)</f>
        <v>9</v>
      </c>
      <c r="H109" s="315">
        <f>VLOOKUP(A109,[5]Sheet1!$A:$B,2,0)</f>
        <v>10</v>
      </c>
      <c r="I109" s="315">
        <f>VLOOKUP(A109,[6]Sheet1!$A:$B,2,0)</f>
        <v>10</v>
      </c>
      <c r="J109" s="334"/>
      <c r="K109" s="316"/>
      <c r="L109" s="321"/>
      <c r="M109" s="334"/>
      <c r="N109" s="334"/>
      <c r="O109" s="334"/>
      <c r="P109" s="334"/>
      <c r="Q109" s="315">
        <f t="shared" si="6"/>
        <v>9.1666666666666661</v>
      </c>
    </row>
    <row r="110" spans="1:17" ht="14.25">
      <c r="A110" s="324" t="s">
        <v>1176</v>
      </c>
      <c r="B110" s="324">
        <v>0</v>
      </c>
      <c r="C110" s="324">
        <v>11</v>
      </c>
      <c r="D110" s="315">
        <v>9</v>
      </c>
      <c r="E110" s="315">
        <v>7</v>
      </c>
      <c r="F110" s="315">
        <f>VLOOKUP(A110,[3]Sheet1!$A:$B,2,0)</f>
        <v>7</v>
      </c>
      <c r="G110" s="315">
        <f>VLOOKUP(A110,[4]Sheet1!$A:$B,2,0)</f>
        <v>7</v>
      </c>
      <c r="H110" s="315">
        <f>VLOOKUP(A110,[5]Sheet1!$A:$B,2,0)</f>
        <v>6</v>
      </c>
      <c r="I110" s="315">
        <f>VLOOKUP(A110,[6]Sheet1!$A:$B,2,0)</f>
        <v>6</v>
      </c>
      <c r="J110" s="334"/>
      <c r="K110" s="316"/>
      <c r="L110" s="321"/>
      <c r="M110" s="334"/>
      <c r="N110" s="334"/>
      <c r="O110" s="334"/>
      <c r="P110" s="334"/>
      <c r="Q110" s="315">
        <f t="shared" si="6"/>
        <v>7</v>
      </c>
    </row>
    <row r="111" spans="1:17" ht="14.25">
      <c r="A111" s="324" t="s">
        <v>1177</v>
      </c>
      <c r="B111" s="324">
        <v>0</v>
      </c>
      <c r="C111" s="324">
        <v>11</v>
      </c>
      <c r="D111" s="315">
        <v>15</v>
      </c>
      <c r="E111" s="315">
        <v>14</v>
      </c>
      <c r="F111" s="315">
        <f>VLOOKUP(A111,[3]Sheet1!$A:$B,2,0)</f>
        <v>14</v>
      </c>
      <c r="G111" s="315">
        <f>VLOOKUP(A111,[4]Sheet1!$A:$B,2,0)</f>
        <v>14</v>
      </c>
      <c r="H111" s="315">
        <f>VLOOKUP(A111,[5]Sheet1!$A:$B,2,0)</f>
        <v>16</v>
      </c>
      <c r="I111" s="315">
        <f>VLOOKUP(A111,[6]Sheet1!$A:$B,2,0)</f>
        <v>16</v>
      </c>
      <c r="J111" s="334"/>
      <c r="K111" s="316"/>
      <c r="L111" s="321"/>
      <c r="M111" s="334"/>
      <c r="N111" s="334"/>
      <c r="O111" s="334"/>
      <c r="P111" s="334"/>
      <c r="Q111" s="315">
        <f t="shared" si="6"/>
        <v>14.833333333333334</v>
      </c>
    </row>
    <row r="112" spans="1:17" ht="14.25">
      <c r="A112" s="324" t="s">
        <v>1178</v>
      </c>
      <c r="B112" s="324">
        <v>0</v>
      </c>
      <c r="C112" s="324">
        <v>7</v>
      </c>
      <c r="D112" s="315">
        <v>14</v>
      </c>
      <c r="E112" s="315">
        <v>14</v>
      </c>
      <c r="F112" s="315">
        <f>VLOOKUP(A112,[3]Sheet1!$A:$B,2,0)</f>
        <v>14</v>
      </c>
      <c r="G112" s="315">
        <f>VLOOKUP(A112,[4]Sheet1!$A:$B,2,0)</f>
        <v>14</v>
      </c>
      <c r="H112" s="315">
        <f>VLOOKUP(A112,[5]Sheet1!$A:$B,2,0)</f>
        <v>13</v>
      </c>
      <c r="I112" s="315">
        <f>VLOOKUP(A112,[6]Sheet1!$A:$B,2,0)</f>
        <v>13</v>
      </c>
      <c r="J112" s="334"/>
      <c r="K112" s="316"/>
      <c r="L112" s="321"/>
      <c r="M112" s="334"/>
      <c r="N112" s="334"/>
      <c r="O112" s="334"/>
      <c r="P112" s="334"/>
      <c r="Q112" s="315">
        <f t="shared" si="6"/>
        <v>13.666666666666666</v>
      </c>
    </row>
    <row r="113" spans="1:17" ht="14.25">
      <c r="A113" s="324" t="s">
        <v>1179</v>
      </c>
      <c r="B113" s="324">
        <v>0</v>
      </c>
      <c r="C113" s="324">
        <v>4</v>
      </c>
      <c r="D113" s="315">
        <v>6</v>
      </c>
      <c r="E113" s="315">
        <v>7</v>
      </c>
      <c r="F113" s="315">
        <f>VLOOKUP(A113,[3]Sheet1!$A:$B,2,0)</f>
        <v>7</v>
      </c>
      <c r="G113" s="315">
        <f>VLOOKUP(A113,[4]Sheet1!$A:$B,2,0)</f>
        <v>7</v>
      </c>
      <c r="H113" s="315">
        <f>VLOOKUP(A113,[5]Sheet1!$A:$B,2,0)</f>
        <v>5</v>
      </c>
      <c r="I113" s="315">
        <f>VLOOKUP(A113,[6]Sheet1!$A:$B,2,0)</f>
        <v>4</v>
      </c>
      <c r="J113" s="334"/>
      <c r="K113" s="316"/>
      <c r="L113" s="321"/>
      <c r="M113" s="334"/>
      <c r="N113" s="334"/>
      <c r="O113" s="334"/>
      <c r="P113" s="334"/>
      <c r="Q113" s="315">
        <f t="shared" si="6"/>
        <v>6</v>
      </c>
    </row>
    <row r="114" spans="1:17" ht="14.25">
      <c r="A114" s="340" t="s">
        <v>1180</v>
      </c>
      <c r="B114" s="340">
        <v>0</v>
      </c>
      <c r="C114" s="340">
        <v>4</v>
      </c>
      <c r="D114" s="315">
        <v>6</v>
      </c>
      <c r="E114" s="315">
        <v>8</v>
      </c>
      <c r="F114" s="315">
        <f>VLOOKUP(A114,[3]Sheet1!$A:$B,2,0)</f>
        <v>8</v>
      </c>
      <c r="G114" s="315">
        <f>VLOOKUP(A114,[4]Sheet1!$A:$B,2,0)</f>
        <v>8</v>
      </c>
      <c r="H114" s="315">
        <f>VLOOKUP(A114,[5]Sheet1!$A:$B,2,0)</f>
        <v>6</v>
      </c>
      <c r="I114" s="315">
        <f>VLOOKUP(A114,[6]Sheet1!$A:$B,2,0)</f>
        <v>5</v>
      </c>
      <c r="J114" s="334"/>
      <c r="K114" s="316"/>
      <c r="L114" s="321"/>
      <c r="M114" s="334"/>
      <c r="N114" s="334"/>
      <c r="O114" s="334"/>
      <c r="P114" s="334"/>
      <c r="Q114" s="315">
        <f t="shared" si="6"/>
        <v>6.833333333333333</v>
      </c>
    </row>
    <row r="115" spans="1:17" ht="14.25">
      <c r="A115" s="324" t="s">
        <v>1181</v>
      </c>
      <c r="B115" s="324">
        <v>0</v>
      </c>
      <c r="C115" s="324">
        <v>9</v>
      </c>
      <c r="D115" s="315">
        <v>11</v>
      </c>
      <c r="E115" s="315">
        <v>11</v>
      </c>
      <c r="F115" s="315">
        <f>VLOOKUP(A115,[3]Sheet1!$A:$B,2,0)</f>
        <v>11</v>
      </c>
      <c r="G115" s="315">
        <f>VLOOKUP(A115,[4]Sheet1!$A:$B,2,0)</f>
        <v>9</v>
      </c>
      <c r="H115" s="315">
        <f>VLOOKUP(A115,[5]Sheet1!$A:$B,2,0)</f>
        <v>9</v>
      </c>
      <c r="I115" s="315">
        <f>VLOOKUP(A115,[6]Sheet1!$A:$B,2,0)</f>
        <v>9</v>
      </c>
      <c r="J115" s="334"/>
      <c r="K115" s="316"/>
      <c r="L115" s="321"/>
      <c r="M115" s="334"/>
      <c r="N115" s="334"/>
      <c r="O115" s="334"/>
      <c r="P115" s="334"/>
      <c r="Q115" s="315">
        <f t="shared" si="6"/>
        <v>10</v>
      </c>
    </row>
    <row r="116" spans="1:17" ht="14.25">
      <c r="A116" s="340" t="s">
        <v>1182</v>
      </c>
      <c r="B116" s="340">
        <v>0</v>
      </c>
      <c r="C116" s="340">
        <v>5</v>
      </c>
      <c r="D116" s="315">
        <v>11</v>
      </c>
      <c r="E116" s="315">
        <v>9</v>
      </c>
      <c r="F116" s="315">
        <f>VLOOKUP(A116,[3]Sheet1!$A:$B,2,0)</f>
        <v>9</v>
      </c>
      <c r="G116" s="315">
        <f>VLOOKUP(A116,[4]Sheet1!$A:$B,2,0)</f>
        <v>7</v>
      </c>
      <c r="H116" s="315">
        <f>VLOOKUP(A116,[5]Sheet1!$A:$B,2,0)</f>
        <v>7</v>
      </c>
      <c r="I116" s="315">
        <f>VLOOKUP(A116,[6]Sheet1!$A:$B,2,0)</f>
        <v>7</v>
      </c>
      <c r="J116" s="334"/>
      <c r="K116" s="316"/>
      <c r="L116" s="321"/>
      <c r="M116" s="334"/>
      <c r="N116" s="334"/>
      <c r="O116" s="334"/>
      <c r="P116" s="334"/>
      <c r="Q116" s="315">
        <f t="shared" si="6"/>
        <v>8.3333333333333339</v>
      </c>
    </row>
    <row r="117" spans="1:17" ht="14.25">
      <c r="A117" s="324" t="s">
        <v>1183</v>
      </c>
      <c r="B117" s="324">
        <v>0</v>
      </c>
      <c r="C117" s="324">
        <v>12</v>
      </c>
      <c r="D117" s="315">
        <v>12</v>
      </c>
      <c r="E117" s="315">
        <v>11</v>
      </c>
      <c r="F117" s="315">
        <f>VLOOKUP(A117,[3]Sheet1!$A:$B,2,0)</f>
        <v>11</v>
      </c>
      <c r="G117" s="315">
        <f>VLOOKUP(A117,[4]Sheet1!$A:$B,2,0)</f>
        <v>11</v>
      </c>
      <c r="H117" s="315">
        <f>VLOOKUP(A117,[5]Sheet1!$A:$B,2,0)</f>
        <v>12</v>
      </c>
      <c r="I117" s="315">
        <f>VLOOKUP(A117,[6]Sheet1!$A:$B,2,0)</f>
        <v>12</v>
      </c>
      <c r="J117" s="334"/>
      <c r="K117" s="316"/>
      <c r="L117" s="321"/>
      <c r="M117" s="334"/>
      <c r="N117" s="334"/>
      <c r="O117" s="334"/>
      <c r="P117" s="334"/>
      <c r="Q117" s="315">
        <f t="shared" si="6"/>
        <v>11.5</v>
      </c>
    </row>
    <row r="118" spans="1:17" ht="14.25">
      <c r="A118" s="335" t="s">
        <v>1184</v>
      </c>
      <c r="B118" s="335">
        <v>0</v>
      </c>
      <c r="C118" s="335">
        <v>12</v>
      </c>
      <c r="D118" s="315">
        <v>15</v>
      </c>
      <c r="E118" s="315">
        <v>14</v>
      </c>
      <c r="F118" s="315">
        <f>VLOOKUP(A118,[3]Sheet1!$A:$B,2,0)</f>
        <v>14</v>
      </c>
      <c r="G118" s="315">
        <f>VLOOKUP(A118,[4]Sheet1!$A:$B,2,0)</f>
        <v>12</v>
      </c>
      <c r="H118" s="315">
        <f>VLOOKUP(A118,[5]Sheet1!$A:$B,2,0)</f>
        <v>12</v>
      </c>
      <c r="I118" s="315">
        <f>VLOOKUP(A118,[6]Sheet1!$A:$B,2,0)</f>
        <v>11</v>
      </c>
      <c r="J118" s="334"/>
      <c r="K118" s="316"/>
      <c r="L118" s="321"/>
      <c r="M118" s="334"/>
      <c r="N118" s="334"/>
      <c r="O118" s="334"/>
      <c r="P118" s="334"/>
      <c r="Q118" s="315">
        <f t="shared" si="6"/>
        <v>13</v>
      </c>
    </row>
    <row r="119" spans="1:17" ht="14.25">
      <c r="A119" s="324" t="s">
        <v>1185</v>
      </c>
      <c r="B119" s="324">
        <v>0</v>
      </c>
      <c r="C119" s="324">
        <v>9</v>
      </c>
      <c r="D119" s="315">
        <v>12</v>
      </c>
      <c r="E119" s="315">
        <v>11</v>
      </c>
      <c r="F119" s="315">
        <f>VLOOKUP(A119,[3]Sheet1!$A:$B,2,0)</f>
        <v>11</v>
      </c>
      <c r="G119" s="315">
        <f>VLOOKUP(A119,[4]Sheet1!$A:$B,2,0)</f>
        <v>11</v>
      </c>
      <c r="H119" s="315">
        <f>VLOOKUP(A119,[5]Sheet1!$A:$B,2,0)</f>
        <v>11</v>
      </c>
      <c r="I119" s="315">
        <f>VLOOKUP(A119,[6]Sheet1!$A:$B,2,0)</f>
        <v>7</v>
      </c>
      <c r="J119" s="334"/>
      <c r="K119" s="316"/>
      <c r="L119" s="321"/>
      <c r="M119" s="334"/>
      <c r="N119" s="334"/>
      <c r="O119" s="334"/>
      <c r="P119" s="334"/>
      <c r="Q119" s="315">
        <f t="shared" si="6"/>
        <v>10.5</v>
      </c>
    </row>
    <row r="120" spans="1:17" ht="14.25">
      <c r="A120" s="324" t="s">
        <v>1186</v>
      </c>
      <c r="B120" s="324">
        <v>0</v>
      </c>
      <c r="C120" s="324">
        <v>10</v>
      </c>
      <c r="D120" s="315">
        <v>11</v>
      </c>
      <c r="E120" s="315">
        <v>12</v>
      </c>
      <c r="F120" s="315">
        <f>VLOOKUP(A120,[3]Sheet1!$A:$B,2,0)</f>
        <v>12</v>
      </c>
      <c r="G120" s="315">
        <f>VLOOKUP(A120,[4]Sheet1!$A:$B,2,0)</f>
        <v>12</v>
      </c>
      <c r="H120" s="315">
        <f>VLOOKUP(A120,[5]Sheet1!$A:$B,2,0)</f>
        <v>11</v>
      </c>
      <c r="I120" s="315">
        <f>VLOOKUP(A120,[6]Sheet1!$A:$B,2,0)</f>
        <v>11</v>
      </c>
      <c r="J120" s="334"/>
      <c r="K120" s="316"/>
      <c r="L120" s="321"/>
      <c r="M120" s="334"/>
      <c r="N120" s="334"/>
      <c r="O120" s="334"/>
      <c r="P120" s="334"/>
      <c r="Q120" s="315">
        <f t="shared" si="6"/>
        <v>11.5</v>
      </c>
    </row>
    <row r="121" spans="1:17" ht="14.25">
      <c r="A121" s="324" t="s">
        <v>1187</v>
      </c>
      <c r="B121" s="324">
        <v>0</v>
      </c>
      <c r="C121" s="324">
        <v>2</v>
      </c>
      <c r="D121" s="315">
        <v>7</v>
      </c>
      <c r="E121" s="315">
        <v>9</v>
      </c>
      <c r="F121" s="315">
        <f>VLOOKUP(A121,[3]Sheet1!$A:$B,2,0)</f>
        <v>9</v>
      </c>
      <c r="G121" s="315">
        <f>VLOOKUP(A121,[4]Sheet1!$A:$B,2,0)</f>
        <v>9</v>
      </c>
      <c r="H121" s="315">
        <f>VLOOKUP(A121,[5]Sheet1!$A:$B,2,0)</f>
        <v>8</v>
      </c>
      <c r="I121" s="315">
        <f>VLOOKUP(A121,[6]Sheet1!$A:$B,2,0)</f>
        <v>9</v>
      </c>
      <c r="J121" s="334"/>
      <c r="K121" s="316"/>
      <c r="L121" s="321"/>
      <c r="M121" s="334"/>
      <c r="N121" s="334"/>
      <c r="O121" s="334"/>
      <c r="P121" s="334"/>
      <c r="Q121" s="315">
        <f t="shared" si="6"/>
        <v>8.5</v>
      </c>
    </row>
    <row r="122" spans="1:17" ht="14.25">
      <c r="A122" s="324" t="s">
        <v>1188</v>
      </c>
      <c r="B122" s="324">
        <v>0</v>
      </c>
      <c r="C122" s="324">
        <v>5</v>
      </c>
      <c r="D122" s="315">
        <v>6</v>
      </c>
      <c r="E122" s="315">
        <v>9</v>
      </c>
      <c r="F122" s="315">
        <f>VLOOKUP(A122,[3]Sheet1!$A:$B,2,0)</f>
        <v>9</v>
      </c>
      <c r="G122" s="315">
        <f>VLOOKUP(A122,[4]Sheet1!$A:$B,2,0)</f>
        <v>9</v>
      </c>
      <c r="H122" s="315">
        <f>VLOOKUP(A122,[5]Sheet1!$A:$B,2,0)</f>
        <v>10</v>
      </c>
      <c r="I122" s="315">
        <f>VLOOKUP(A122,[6]Sheet1!$A:$B,2,0)</f>
        <v>10</v>
      </c>
      <c r="J122" s="334"/>
      <c r="K122" s="316"/>
      <c r="L122" s="321"/>
      <c r="M122" s="334"/>
      <c r="N122" s="334"/>
      <c r="O122" s="334"/>
      <c r="P122" s="334"/>
      <c r="Q122" s="315">
        <f t="shared" si="6"/>
        <v>8.8333333333333339</v>
      </c>
    </row>
    <row r="123" spans="1:17" ht="14.25">
      <c r="A123" s="324" t="s">
        <v>1189</v>
      </c>
      <c r="B123" s="324">
        <v>0</v>
      </c>
      <c r="C123" s="324">
        <v>11</v>
      </c>
      <c r="D123" s="315">
        <v>12</v>
      </c>
      <c r="E123" s="315">
        <v>11</v>
      </c>
      <c r="F123" s="315">
        <f>VLOOKUP(A123,[3]Sheet1!$A:$B,2,0)</f>
        <v>11</v>
      </c>
      <c r="G123" s="315">
        <f>VLOOKUP(A123,[4]Sheet1!$A:$B,2,0)</f>
        <v>12</v>
      </c>
      <c r="H123" s="315">
        <f>VLOOKUP(A123,[5]Sheet1!$A:$B,2,0)</f>
        <v>13</v>
      </c>
      <c r="I123" s="315">
        <f>VLOOKUP(A123,[6]Sheet1!$A:$B,2,0)</f>
        <v>13</v>
      </c>
      <c r="J123" s="334"/>
      <c r="K123" s="316"/>
      <c r="L123" s="321"/>
      <c r="M123" s="334"/>
      <c r="N123" s="334"/>
      <c r="O123" s="334"/>
      <c r="P123" s="334"/>
      <c r="Q123" s="315">
        <f t="shared" si="6"/>
        <v>12</v>
      </c>
    </row>
    <row r="124" spans="1:17" ht="14.25">
      <c r="A124" s="324" t="s">
        <v>1190</v>
      </c>
      <c r="B124" s="324">
        <v>0</v>
      </c>
      <c r="C124" s="324">
        <v>6</v>
      </c>
      <c r="D124" s="315">
        <v>9</v>
      </c>
      <c r="E124" s="315">
        <v>8</v>
      </c>
      <c r="F124" s="315">
        <f>VLOOKUP(A124,[3]Sheet1!$A:$B,2,0)</f>
        <v>8</v>
      </c>
      <c r="G124" s="315">
        <f>VLOOKUP(A124,[4]Sheet1!$A:$B,2,0)</f>
        <v>8</v>
      </c>
      <c r="H124" s="315">
        <f>VLOOKUP(A124,[5]Sheet1!$A:$B,2,0)</f>
        <v>8</v>
      </c>
      <c r="I124" s="315">
        <f>VLOOKUP(A124,[6]Sheet1!$A:$B,2,0)</f>
        <v>8</v>
      </c>
      <c r="J124" s="334"/>
      <c r="K124" s="316"/>
      <c r="L124" s="321"/>
      <c r="M124" s="334"/>
      <c r="N124" s="334"/>
      <c r="O124" s="334"/>
      <c r="P124" s="334"/>
      <c r="Q124" s="315">
        <f t="shared" si="6"/>
        <v>8.1666666666666661</v>
      </c>
    </row>
    <row r="125" spans="1:17" ht="14.25">
      <c r="A125" s="335" t="s">
        <v>1260</v>
      </c>
      <c r="B125" s="335">
        <v>0</v>
      </c>
      <c r="C125" s="335">
        <v>8</v>
      </c>
      <c r="D125" s="315">
        <v>7</v>
      </c>
      <c r="E125" s="315">
        <v>7</v>
      </c>
      <c r="F125" s="315">
        <f>VLOOKUP(A125,[3]Sheet1!$A:$B,2,0)</f>
        <v>7</v>
      </c>
      <c r="G125" s="315">
        <f>VLOOKUP(A125,[4]Sheet1!$A:$B,2,0)</f>
        <v>7</v>
      </c>
      <c r="H125" s="315">
        <f>VLOOKUP(A125,[5]Sheet1!$A:$B,2,0)</f>
        <v>6</v>
      </c>
      <c r="I125" s="315">
        <f>VLOOKUP(A125,[6]Sheet1!$A:$B,2,0)</f>
        <v>6</v>
      </c>
      <c r="J125" s="334"/>
      <c r="K125" s="316"/>
      <c r="L125" s="321"/>
      <c r="M125" s="334"/>
      <c r="N125" s="334"/>
      <c r="O125" s="334"/>
      <c r="P125" s="334"/>
      <c r="Q125" s="315">
        <f t="shared" si="6"/>
        <v>6.666666666666667</v>
      </c>
    </row>
    <row r="126" spans="1:17" ht="14.25">
      <c r="A126" s="324" t="s">
        <v>1191</v>
      </c>
      <c r="B126" s="324">
        <v>0</v>
      </c>
      <c r="C126" s="324">
        <v>9</v>
      </c>
      <c r="D126" s="315">
        <v>10</v>
      </c>
      <c r="E126" s="315">
        <v>10</v>
      </c>
      <c r="F126" s="315">
        <f>VLOOKUP(A126,[3]Sheet1!$A:$B,2,0)</f>
        <v>10</v>
      </c>
      <c r="G126" s="315">
        <f>VLOOKUP(A126,[4]Sheet1!$A:$B,2,0)</f>
        <v>10</v>
      </c>
      <c r="H126" s="315">
        <f>VLOOKUP(A126,[5]Sheet1!$A:$B,2,0)</f>
        <v>10</v>
      </c>
      <c r="I126" s="315">
        <f>VLOOKUP(A126,[6]Sheet1!$A:$B,2,0)</f>
        <v>10</v>
      </c>
      <c r="J126" s="334"/>
      <c r="K126" s="316"/>
      <c r="L126" s="321"/>
      <c r="M126" s="334"/>
      <c r="N126" s="334"/>
      <c r="O126" s="334"/>
      <c r="P126" s="334"/>
      <c r="Q126" s="315">
        <f t="shared" si="6"/>
        <v>10</v>
      </c>
    </row>
    <row r="127" spans="1:17" ht="14.25">
      <c r="A127" s="324" t="s">
        <v>1192</v>
      </c>
      <c r="B127" s="324">
        <v>0</v>
      </c>
      <c r="C127" s="324">
        <v>11</v>
      </c>
      <c r="D127" s="315">
        <v>11</v>
      </c>
      <c r="E127" s="315">
        <v>9</v>
      </c>
      <c r="F127" s="315">
        <f>VLOOKUP(A127,[3]Sheet1!$A:$B,2,0)</f>
        <v>9</v>
      </c>
      <c r="G127" s="315">
        <f>VLOOKUP(A127,[4]Sheet1!$A:$B,2,0)</f>
        <v>8</v>
      </c>
      <c r="H127" s="315">
        <f>VLOOKUP(A127,[5]Sheet1!$A:$B,2,0)</f>
        <v>8</v>
      </c>
      <c r="I127" s="315">
        <f>VLOOKUP(A127,[6]Sheet1!$A:$B,2,0)</f>
        <v>5</v>
      </c>
      <c r="J127" s="334"/>
      <c r="K127" s="316"/>
      <c r="L127" s="321"/>
      <c r="M127" s="334"/>
      <c r="N127" s="334"/>
      <c r="O127" s="334"/>
      <c r="P127" s="334"/>
      <c r="Q127" s="315">
        <f t="shared" si="6"/>
        <v>8.3333333333333339</v>
      </c>
    </row>
    <row r="128" spans="1:17" ht="14.25">
      <c r="A128" s="324" t="s">
        <v>1193</v>
      </c>
      <c r="B128" s="324">
        <v>0</v>
      </c>
      <c r="C128" s="324">
        <v>5</v>
      </c>
      <c r="D128" s="315">
        <v>6</v>
      </c>
      <c r="E128" s="315">
        <v>6</v>
      </c>
      <c r="F128" s="315">
        <f>VLOOKUP(A128,[3]Sheet1!$A:$B,2,0)</f>
        <v>6</v>
      </c>
      <c r="G128" s="315">
        <f>VLOOKUP(A128,[4]Sheet1!$A:$B,2,0)</f>
        <v>6</v>
      </c>
      <c r="H128" s="315">
        <f>VLOOKUP(A128,[5]Sheet1!$A:$B,2,0)</f>
        <v>6</v>
      </c>
      <c r="I128" s="315">
        <f>VLOOKUP(A128,[6]Sheet1!$A:$B,2,0)</f>
        <v>8</v>
      </c>
      <c r="J128" s="334"/>
      <c r="K128" s="316"/>
      <c r="L128" s="321"/>
      <c r="M128" s="334"/>
      <c r="N128" s="334"/>
      <c r="O128" s="334"/>
      <c r="P128" s="334"/>
      <c r="Q128" s="315">
        <f t="shared" si="6"/>
        <v>6.333333333333333</v>
      </c>
    </row>
    <row r="129" spans="1:17" ht="14.25">
      <c r="A129" s="324" t="s">
        <v>1194</v>
      </c>
      <c r="B129" s="324">
        <v>0</v>
      </c>
      <c r="C129" s="324">
        <v>4</v>
      </c>
      <c r="D129" s="315">
        <v>12</v>
      </c>
      <c r="E129" s="315">
        <v>11</v>
      </c>
      <c r="F129" s="315">
        <f>VLOOKUP(A129,[3]Sheet1!$A:$B,2,0)</f>
        <v>11</v>
      </c>
      <c r="G129" s="315">
        <f>VLOOKUP(A129,[4]Sheet1!$A:$B,2,0)</f>
        <v>11</v>
      </c>
      <c r="H129" s="315">
        <f>VLOOKUP(A129,[5]Sheet1!$A:$B,2,0)</f>
        <v>11</v>
      </c>
      <c r="I129" s="315">
        <f>VLOOKUP(A129,[6]Sheet1!$A:$B,2,0)</f>
        <v>11</v>
      </c>
      <c r="J129" s="334"/>
      <c r="K129" s="316"/>
      <c r="L129" s="321"/>
      <c r="M129" s="334"/>
      <c r="N129" s="334"/>
      <c r="O129" s="334"/>
      <c r="P129" s="334"/>
      <c r="Q129" s="315">
        <f t="shared" si="6"/>
        <v>11.166666666666666</v>
      </c>
    </row>
    <row r="130" spans="1:17" ht="14.25">
      <c r="A130" s="335" t="s">
        <v>1261</v>
      </c>
      <c r="B130" s="335"/>
      <c r="C130" s="338">
        <v>2</v>
      </c>
      <c r="D130" s="315">
        <v>7</v>
      </c>
      <c r="E130" s="315">
        <v>8</v>
      </c>
      <c r="F130" s="315">
        <f>VLOOKUP(A130,[3]Sheet1!$A:$B,2,0)</f>
        <v>8</v>
      </c>
      <c r="G130" s="315">
        <f>VLOOKUP(A130,[4]Sheet1!$A:$B,2,0)</f>
        <v>8</v>
      </c>
      <c r="H130" s="315">
        <f>VLOOKUP(A130,[5]Sheet1!$A:$B,2,0)</f>
        <v>8</v>
      </c>
      <c r="I130" s="315">
        <f>VLOOKUP(A130,[6]Sheet1!$A:$B,2,0)</f>
        <v>9</v>
      </c>
      <c r="J130" s="334"/>
      <c r="K130" s="316"/>
      <c r="L130" s="321"/>
      <c r="M130" s="334"/>
      <c r="N130" s="334"/>
      <c r="O130" s="334"/>
      <c r="P130" s="334"/>
      <c r="Q130" s="315">
        <f t="shared" si="6"/>
        <v>8</v>
      </c>
    </row>
    <row r="131" spans="1:17" ht="14.25">
      <c r="A131" s="298" t="s">
        <v>1262</v>
      </c>
      <c r="B131" s="335"/>
      <c r="C131" s="338"/>
      <c r="D131" s="315"/>
      <c r="E131" s="315">
        <v>1</v>
      </c>
      <c r="F131" s="315">
        <f>VLOOKUP(A131,[3]Sheet1!$A:$B,2,0)</f>
        <v>1</v>
      </c>
      <c r="G131" s="315">
        <f>VLOOKUP(A131,[4]Sheet1!$A:$B,2,0)</f>
        <v>1</v>
      </c>
      <c r="H131" s="315">
        <f>VLOOKUP(A131,[5]Sheet1!$A:$B,2,0)</f>
        <v>3</v>
      </c>
      <c r="I131" s="315">
        <f>VLOOKUP(A131,[6]Sheet1!$A:$B,2,0)</f>
        <v>4</v>
      </c>
      <c r="J131" s="334"/>
      <c r="K131" s="316"/>
      <c r="L131" s="321"/>
      <c r="M131" s="334"/>
      <c r="N131" s="334"/>
      <c r="O131" s="334"/>
      <c r="P131" s="334"/>
      <c r="Q131" s="315">
        <f t="shared" si="6"/>
        <v>2</v>
      </c>
    </row>
    <row r="132" spans="1:17" ht="14.25">
      <c r="A132" s="298" t="s">
        <v>1195</v>
      </c>
      <c r="B132" s="335"/>
      <c r="C132" s="338"/>
      <c r="D132" s="315"/>
      <c r="E132" s="315"/>
      <c r="F132" s="315"/>
      <c r="G132" s="315"/>
      <c r="H132" s="315"/>
      <c r="I132" s="315">
        <f>VLOOKUP(A132,[6]Sheet1!$A:$B,2,0)</f>
        <v>2</v>
      </c>
      <c r="J132" s="334"/>
      <c r="K132" s="316"/>
      <c r="L132" s="321"/>
      <c r="M132" s="334"/>
      <c r="N132" s="334"/>
      <c r="O132" s="334"/>
      <c r="P132" s="334"/>
      <c r="Q132" s="315">
        <f t="shared" si="6"/>
        <v>2</v>
      </c>
    </row>
    <row r="133" spans="1:17" ht="14.25">
      <c r="A133" s="299" t="s">
        <v>1196</v>
      </c>
      <c r="B133" s="335"/>
      <c r="C133" s="338"/>
      <c r="D133" s="315"/>
      <c r="E133" s="315"/>
      <c r="F133" s="315"/>
      <c r="G133" s="315"/>
      <c r="H133" s="315"/>
      <c r="I133" s="315">
        <f>VLOOKUP(A133,[6]Sheet1!$A:$B,2,0)</f>
        <v>8</v>
      </c>
      <c r="J133" s="334"/>
      <c r="K133" s="316"/>
      <c r="L133" s="321"/>
      <c r="M133" s="334"/>
      <c r="N133" s="334"/>
      <c r="O133" s="334"/>
      <c r="P133" s="334"/>
      <c r="Q133" s="315">
        <f t="shared" si="6"/>
        <v>8</v>
      </c>
    </row>
    <row r="134" spans="1:17">
      <c r="A134" s="317" t="s">
        <v>1263</v>
      </c>
      <c r="B134" s="317">
        <v>884</v>
      </c>
      <c r="C134" s="317">
        <v>1043</v>
      </c>
      <c r="D134" s="319">
        <f>SUM(D65:D130)</f>
        <v>1103</v>
      </c>
      <c r="E134" s="319">
        <f>SUM(E65:E131)</f>
        <v>1108</v>
      </c>
      <c r="F134" s="319">
        <f>SUM(F65:F131)</f>
        <v>1108</v>
      </c>
      <c r="G134" s="319">
        <f>SUM(G65:G131)</f>
        <v>1092</v>
      </c>
      <c r="H134" s="319">
        <f>SUM(H65:H131)</f>
        <v>1096</v>
      </c>
      <c r="I134" s="319">
        <f>SUM(I65:I133)</f>
        <v>1096</v>
      </c>
      <c r="J134" s="320"/>
      <c r="K134" s="320"/>
      <c r="L134" s="320"/>
      <c r="M134" s="320"/>
      <c r="N134" s="320"/>
      <c r="O134" s="320"/>
      <c r="P134" s="320"/>
      <c r="Q134" s="315">
        <f>SUM(Q65:Q133)</f>
        <v>1109.1666666666667</v>
      </c>
    </row>
    <row r="135" spans="1:17">
      <c r="A135" s="317" t="s">
        <v>1264</v>
      </c>
      <c r="B135" s="317">
        <v>1346</v>
      </c>
      <c r="C135" s="317">
        <v>1602</v>
      </c>
      <c r="D135" s="319">
        <f t="shared" ref="D135:I135" si="7">D134+D64</f>
        <v>1835</v>
      </c>
      <c r="E135" s="319">
        <f t="shared" si="7"/>
        <v>1832</v>
      </c>
      <c r="F135" s="319">
        <f t="shared" si="7"/>
        <v>1832</v>
      </c>
      <c r="G135" s="319">
        <f t="shared" si="7"/>
        <v>1817</v>
      </c>
      <c r="H135" s="319">
        <f t="shared" si="7"/>
        <v>1814</v>
      </c>
      <c r="I135" s="319">
        <f t="shared" si="7"/>
        <v>1813</v>
      </c>
      <c r="J135" s="320"/>
      <c r="K135" s="320"/>
      <c r="L135" s="320"/>
      <c r="M135" s="320"/>
      <c r="N135" s="320"/>
      <c r="O135" s="320"/>
      <c r="P135" s="320"/>
      <c r="Q135" s="315">
        <f>Q64+Q134</f>
        <v>1832.6666666666667</v>
      </c>
    </row>
    <row r="136" spans="1:17">
      <c r="A136" s="317" t="s">
        <v>1265</v>
      </c>
      <c r="B136" s="317">
        <f>VLOOKUP(A136,[7]三、人力资源状况统计表汇总!$A:$E,5,0)</f>
        <v>1</v>
      </c>
      <c r="C136" s="317"/>
      <c r="D136" s="315"/>
      <c r="E136" s="341"/>
      <c r="F136" s="319"/>
      <c r="G136" s="319"/>
      <c r="H136" s="319"/>
      <c r="I136" s="319"/>
      <c r="J136" s="319"/>
      <c r="K136" s="319"/>
      <c r="L136" s="319"/>
      <c r="M136" s="319"/>
      <c r="N136" s="319"/>
      <c r="O136" s="319"/>
      <c r="P136" s="319"/>
      <c r="Q136" s="319"/>
    </row>
    <row r="137" spans="1:17">
      <c r="A137" s="368" t="s">
        <v>1266</v>
      </c>
      <c r="B137" s="368"/>
      <c r="C137" s="368"/>
      <c r="D137" s="368"/>
      <c r="E137" s="368"/>
      <c r="F137" s="348"/>
      <c r="G137" s="348"/>
      <c r="H137" s="348"/>
      <c r="I137" s="348"/>
      <c r="J137" s="348"/>
      <c r="K137" s="348"/>
      <c r="L137" s="348"/>
      <c r="M137" s="348"/>
      <c r="N137" s="348"/>
      <c r="O137" s="348"/>
      <c r="P137" s="348"/>
      <c r="Q137" s="348"/>
    </row>
    <row r="138" spans="1:17">
      <c r="A138" s="342" t="s">
        <v>1267</v>
      </c>
      <c r="B138" s="343">
        <f t="shared" ref="B138:Q138" si="8">B134+B37+B38+B39+B29+B59+B60+B61+B62+B46+B47+B48+B25</f>
        <v>961</v>
      </c>
      <c r="C138" s="343">
        <f t="shared" si="8"/>
        <v>1152</v>
      </c>
      <c r="D138" s="343">
        <f t="shared" si="8"/>
        <v>1242</v>
      </c>
      <c r="E138" s="343">
        <f t="shared" si="8"/>
        <v>1243</v>
      </c>
      <c r="F138" s="343">
        <f t="shared" si="8"/>
        <v>1243</v>
      </c>
      <c r="G138" s="343">
        <f t="shared" si="8"/>
        <v>1225</v>
      </c>
      <c r="H138" s="343">
        <f t="shared" si="8"/>
        <v>1229</v>
      </c>
      <c r="I138" s="343">
        <f t="shared" si="8"/>
        <v>1229</v>
      </c>
      <c r="J138" s="343">
        <f t="shared" si="8"/>
        <v>0</v>
      </c>
      <c r="K138" s="343">
        <f t="shared" si="8"/>
        <v>0</v>
      </c>
      <c r="L138" s="343">
        <f t="shared" si="8"/>
        <v>0</v>
      </c>
      <c r="M138" s="343">
        <f t="shared" si="8"/>
        <v>0</v>
      </c>
      <c r="N138" s="343">
        <f t="shared" si="8"/>
        <v>0</v>
      </c>
      <c r="O138" s="343"/>
      <c r="P138" s="343"/>
      <c r="Q138" s="343">
        <f t="shared" si="8"/>
        <v>1243.8333333333333</v>
      </c>
    </row>
    <row r="139" spans="1:17">
      <c r="A139" s="342" t="s">
        <v>1268</v>
      </c>
      <c r="B139" s="343">
        <f t="shared" ref="B139:Q139" si="9">SUM(B40:B45)</f>
        <v>0</v>
      </c>
      <c r="C139" s="343">
        <f t="shared" si="9"/>
        <v>0</v>
      </c>
      <c r="D139" s="343">
        <f t="shared" si="9"/>
        <v>139</v>
      </c>
      <c r="E139" s="343">
        <f t="shared" si="9"/>
        <v>140</v>
      </c>
      <c r="F139" s="343">
        <f t="shared" si="9"/>
        <v>140</v>
      </c>
      <c r="G139" s="343">
        <f t="shared" si="9"/>
        <v>141</v>
      </c>
      <c r="H139" s="343">
        <f t="shared" si="9"/>
        <v>140</v>
      </c>
      <c r="I139" s="343">
        <f t="shared" si="9"/>
        <v>143</v>
      </c>
      <c r="J139" s="343">
        <f t="shared" si="9"/>
        <v>0</v>
      </c>
      <c r="K139" s="343">
        <f t="shared" si="9"/>
        <v>0</v>
      </c>
      <c r="L139" s="343">
        <f t="shared" si="9"/>
        <v>0</v>
      </c>
      <c r="M139" s="343">
        <f t="shared" si="9"/>
        <v>0</v>
      </c>
      <c r="N139" s="343">
        <f t="shared" si="9"/>
        <v>0</v>
      </c>
      <c r="O139" s="343"/>
      <c r="P139" s="343"/>
      <c r="Q139" s="343">
        <f t="shared" si="9"/>
        <v>140.5</v>
      </c>
    </row>
    <row r="140" spans="1:17">
      <c r="A140" s="342" t="s">
        <v>1269</v>
      </c>
      <c r="B140" s="343">
        <f t="shared" ref="B140:Q140" si="10">B50+B49+B55</f>
        <v>25</v>
      </c>
      <c r="C140" s="343">
        <f t="shared" si="10"/>
        <v>22</v>
      </c>
      <c r="D140" s="343">
        <f t="shared" si="10"/>
        <v>39</v>
      </c>
      <c r="E140" s="343">
        <f t="shared" si="10"/>
        <v>36</v>
      </c>
      <c r="F140" s="343">
        <f t="shared" si="10"/>
        <v>36</v>
      </c>
      <c r="G140" s="343">
        <f t="shared" si="10"/>
        <v>36</v>
      </c>
      <c r="H140" s="343">
        <f t="shared" si="10"/>
        <v>35</v>
      </c>
      <c r="I140" s="343">
        <f t="shared" si="10"/>
        <v>39</v>
      </c>
      <c r="J140" s="343">
        <f t="shared" si="10"/>
        <v>0</v>
      </c>
      <c r="K140" s="343">
        <f t="shared" si="10"/>
        <v>0</v>
      </c>
      <c r="L140" s="343">
        <f t="shared" si="10"/>
        <v>0</v>
      </c>
      <c r="M140" s="343">
        <f t="shared" si="10"/>
        <v>0</v>
      </c>
      <c r="N140" s="343">
        <f t="shared" si="10"/>
        <v>0</v>
      </c>
      <c r="O140" s="343"/>
      <c r="P140" s="343"/>
      <c r="Q140" s="343">
        <f t="shared" si="10"/>
        <v>36.833333333333336</v>
      </c>
    </row>
    <row r="141" spans="1:17">
      <c r="A141" s="342" t="s">
        <v>1270</v>
      </c>
      <c r="B141" s="343">
        <f t="shared" ref="B141:Q141" si="11">B53+B54+B57+B51</f>
        <v>19</v>
      </c>
      <c r="C141" s="343">
        <f t="shared" si="11"/>
        <v>24</v>
      </c>
      <c r="D141" s="343">
        <f t="shared" si="11"/>
        <v>27</v>
      </c>
      <c r="E141" s="343">
        <f t="shared" si="11"/>
        <v>27</v>
      </c>
      <c r="F141" s="343">
        <f t="shared" si="11"/>
        <v>27</v>
      </c>
      <c r="G141" s="343">
        <f t="shared" si="11"/>
        <v>27</v>
      </c>
      <c r="H141" s="343">
        <f t="shared" si="11"/>
        <v>27</v>
      </c>
      <c r="I141" s="343">
        <f t="shared" si="11"/>
        <v>27</v>
      </c>
      <c r="J141" s="343">
        <f t="shared" si="11"/>
        <v>0</v>
      </c>
      <c r="K141" s="343">
        <f t="shared" si="11"/>
        <v>0</v>
      </c>
      <c r="L141" s="343">
        <f t="shared" si="11"/>
        <v>0</v>
      </c>
      <c r="M141" s="343">
        <f t="shared" si="11"/>
        <v>0</v>
      </c>
      <c r="N141" s="343">
        <f t="shared" si="11"/>
        <v>0</v>
      </c>
      <c r="O141" s="343"/>
      <c r="P141" s="343"/>
      <c r="Q141" s="343">
        <f t="shared" si="11"/>
        <v>26.999999999999996</v>
      </c>
    </row>
    <row r="142" spans="1:17">
      <c r="A142" s="344" t="s">
        <v>1271</v>
      </c>
      <c r="B142" s="343">
        <f t="shared" ref="B142:Q142" si="12">B58+B56</f>
        <v>8</v>
      </c>
      <c r="C142" s="343">
        <f t="shared" si="12"/>
        <v>15</v>
      </c>
      <c r="D142" s="343">
        <f t="shared" si="12"/>
        <v>18</v>
      </c>
      <c r="E142" s="343">
        <f t="shared" si="12"/>
        <v>19</v>
      </c>
      <c r="F142" s="343">
        <f t="shared" si="12"/>
        <v>19</v>
      </c>
      <c r="G142" s="343">
        <f t="shared" si="12"/>
        <v>19</v>
      </c>
      <c r="H142" s="343">
        <f t="shared" si="12"/>
        <v>19</v>
      </c>
      <c r="I142" s="343">
        <f t="shared" si="12"/>
        <v>18</v>
      </c>
      <c r="J142" s="343">
        <f t="shared" si="12"/>
        <v>0</v>
      </c>
      <c r="K142" s="343">
        <f t="shared" si="12"/>
        <v>0</v>
      </c>
      <c r="L142" s="343">
        <f t="shared" si="12"/>
        <v>0</v>
      </c>
      <c r="M142" s="343">
        <f t="shared" si="12"/>
        <v>0</v>
      </c>
      <c r="N142" s="343">
        <f t="shared" si="12"/>
        <v>0</v>
      </c>
      <c r="O142" s="343"/>
      <c r="P142" s="343"/>
      <c r="Q142" s="343">
        <f t="shared" si="12"/>
        <v>18.666666666666664</v>
      </c>
    </row>
    <row r="143" spans="1:17">
      <c r="A143" s="342" t="s">
        <v>1272</v>
      </c>
      <c r="B143" s="343">
        <f t="shared" ref="B143:Q143" si="13">B135-B138-B139-B140-B141-B142</f>
        <v>333</v>
      </c>
      <c r="C143" s="343">
        <f t="shared" si="13"/>
        <v>389</v>
      </c>
      <c r="D143" s="343">
        <f t="shared" si="13"/>
        <v>370</v>
      </c>
      <c r="E143" s="343">
        <f t="shared" si="13"/>
        <v>367</v>
      </c>
      <c r="F143" s="343">
        <f t="shared" si="13"/>
        <v>367</v>
      </c>
      <c r="G143" s="343">
        <f t="shared" si="13"/>
        <v>369</v>
      </c>
      <c r="H143" s="343">
        <f t="shared" si="13"/>
        <v>364</v>
      </c>
      <c r="I143" s="343">
        <f t="shared" si="13"/>
        <v>357</v>
      </c>
      <c r="J143" s="343">
        <f t="shared" si="13"/>
        <v>0</v>
      </c>
      <c r="K143" s="343">
        <f t="shared" si="13"/>
        <v>0</v>
      </c>
      <c r="L143" s="343">
        <f t="shared" si="13"/>
        <v>0</v>
      </c>
      <c r="M143" s="343">
        <f t="shared" si="13"/>
        <v>0</v>
      </c>
      <c r="N143" s="343">
        <f t="shared" si="13"/>
        <v>0</v>
      </c>
      <c r="O143" s="343"/>
      <c r="P143" s="343"/>
      <c r="Q143" s="343">
        <f t="shared" si="13"/>
        <v>365.83333333333348</v>
      </c>
    </row>
  </sheetData>
  <mergeCells count="11">
    <mergeCell ref="B53:B54"/>
    <mergeCell ref="C53:C54"/>
    <mergeCell ref="A137:E137"/>
    <mergeCell ref="A1:E1"/>
    <mergeCell ref="A2:E2"/>
    <mergeCell ref="A3:E3"/>
    <mergeCell ref="A4:A5"/>
    <mergeCell ref="B4:B5"/>
    <mergeCell ref="C4:C5"/>
    <mergeCell ref="D4:D5"/>
    <mergeCell ref="E4:Q4"/>
  </mergeCells>
  <phoneticPr fontId="4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H135"/>
  <sheetViews>
    <sheetView showGridLines="0" workbookViewId="0">
      <pane xSplit="1" ySplit="2" topLeftCell="AN69" activePane="bottomRight" state="frozen"/>
      <selection pane="topRight"/>
      <selection pane="bottomLeft"/>
      <selection pane="bottomRight" activeCell="AY113" sqref="AY113"/>
    </sheetView>
  </sheetViews>
  <sheetFormatPr defaultColWidth="11.125" defaultRowHeight="12"/>
  <cols>
    <col min="1" max="1" width="17" style="274" bestFit="1" customWidth="1"/>
    <col min="2" max="2" width="16.375" style="257" bestFit="1" customWidth="1"/>
    <col min="3" max="3" width="15.25" style="257" bestFit="1" customWidth="1"/>
    <col min="4" max="4" width="17.25" style="257" bestFit="1" customWidth="1"/>
    <col min="5" max="9" width="14.25" style="257" bestFit="1" customWidth="1"/>
    <col min="10" max="11" width="12.375" style="257" bestFit="1" customWidth="1"/>
    <col min="12" max="16" width="14.25" style="257" bestFit="1" customWidth="1"/>
    <col min="17" max="17" width="15.25" style="257" bestFit="1" customWidth="1"/>
    <col min="18" max="19" width="15.125" style="257" customWidth="1"/>
    <col min="20" max="20" width="12.375" style="257" bestFit="1" customWidth="1"/>
    <col min="21" max="21" width="14.25" style="257" bestFit="1" customWidth="1"/>
    <col min="22" max="22" width="14.125" style="257" customWidth="1"/>
    <col min="23" max="23" width="15.375" style="257" bestFit="1" customWidth="1"/>
    <col min="24" max="24" width="16.375" style="257" bestFit="1" customWidth="1"/>
    <col min="25" max="25" width="15.375" style="257" bestFit="1" customWidth="1"/>
    <col min="26" max="27" width="14.375" style="257" bestFit="1" customWidth="1"/>
    <col min="28" max="29" width="14.125" style="257" bestFit="1" customWidth="1"/>
    <col min="30" max="30" width="14.375" style="257" bestFit="1" customWidth="1"/>
    <col min="31" max="31" width="16.375" style="257" bestFit="1" customWidth="1"/>
    <col min="32" max="32" width="16.125" style="257" bestFit="1" customWidth="1"/>
    <col min="33" max="33" width="14.375" style="257" bestFit="1" customWidth="1"/>
    <col min="34" max="34" width="14.25" style="257" customWidth="1"/>
    <col min="35" max="37" width="14.375" style="257" bestFit="1" customWidth="1"/>
    <col min="38" max="38" width="14.125" style="257" customWidth="1"/>
    <col min="39" max="39" width="17.125" style="257" bestFit="1" customWidth="1"/>
    <col min="40" max="41" width="15.375" style="257" bestFit="1" customWidth="1"/>
    <col min="42" max="50" width="15.25" style="257" customWidth="1"/>
    <col min="51" max="51" width="14.375" style="257" bestFit="1" customWidth="1"/>
    <col min="52" max="52" width="14.125" style="257" bestFit="1" customWidth="1"/>
    <col min="53" max="53" width="15.375" style="257" bestFit="1" customWidth="1"/>
    <col min="54" max="54" width="15.125" style="257" bestFit="1" customWidth="1"/>
    <col min="55" max="55" width="16.25" style="257" bestFit="1" customWidth="1"/>
    <col min="56" max="56" width="14.375" style="257" bestFit="1" customWidth="1"/>
    <col min="57" max="57" width="14.25" style="257" customWidth="1"/>
    <col min="58" max="58" width="16.375" style="257" bestFit="1" customWidth="1"/>
    <col min="59" max="63" width="15.375" style="257" bestFit="1" customWidth="1"/>
    <col min="64" max="64" width="15.25" style="257" bestFit="1" customWidth="1"/>
    <col min="65" max="65" width="14.375" style="257" bestFit="1" customWidth="1"/>
    <col min="66" max="66" width="15.375" style="257" bestFit="1" customWidth="1"/>
    <col min="67" max="68" width="17.125" style="257" bestFit="1" customWidth="1"/>
    <col min="69" max="69" width="15.375" style="257" bestFit="1" customWidth="1"/>
    <col min="70" max="70" width="14.375" style="257" bestFit="1" customWidth="1"/>
    <col min="71" max="72" width="15.375" style="257" bestFit="1" customWidth="1"/>
    <col min="73" max="79" width="14.375" style="257" bestFit="1" customWidth="1"/>
    <col min="80" max="81" width="15.375" style="257" bestFit="1" customWidth="1"/>
    <col min="82" max="87" width="14.375" style="257" bestFit="1" customWidth="1"/>
    <col min="88" max="88" width="15.375" style="257" bestFit="1" customWidth="1"/>
    <col min="89" max="89" width="12.5" style="257" bestFit="1" customWidth="1"/>
    <col min="90" max="92" width="14.375" style="257" bestFit="1" customWidth="1"/>
    <col min="93" max="93" width="15.375" style="257" bestFit="1" customWidth="1"/>
    <col min="94" max="95" width="14.375" style="257" bestFit="1" customWidth="1"/>
    <col min="96" max="96" width="17.125" style="257" bestFit="1" customWidth="1"/>
    <col min="97" max="100" width="12.5" style="257" bestFit="1" customWidth="1"/>
    <col min="101" max="101" width="13.25" style="257" bestFit="1" customWidth="1"/>
    <col min="102" max="108" width="12.5" style="257" bestFit="1" customWidth="1"/>
    <col min="109" max="109" width="13.625" style="257" bestFit="1" customWidth="1"/>
    <col min="110" max="110" width="12.5" style="257" bestFit="1" customWidth="1"/>
    <col min="111" max="111" width="13.625" style="257" bestFit="1" customWidth="1"/>
    <col min="112" max="117" width="12.5" style="257" bestFit="1" customWidth="1"/>
    <col min="118" max="118" width="14.25" style="257" bestFit="1" customWidth="1"/>
    <col min="119" max="119" width="15.375" style="257" bestFit="1" customWidth="1"/>
    <col min="120" max="128" width="13.25" style="257" bestFit="1" customWidth="1"/>
    <col min="129" max="129" width="16.125" style="257" bestFit="1" customWidth="1"/>
    <col min="130" max="130" width="14.125" style="257" bestFit="1" customWidth="1"/>
    <col min="131" max="131" width="5.875" style="257" bestFit="1" customWidth="1"/>
    <col min="132" max="132" width="16.25" style="257" bestFit="1" customWidth="1"/>
    <col min="133" max="133" width="15.25" style="257" bestFit="1" customWidth="1"/>
    <col min="134" max="134" width="8.25" style="257" bestFit="1" customWidth="1"/>
    <col min="135" max="135" width="14.25" style="257" bestFit="1" customWidth="1"/>
    <col min="136" max="136" width="15.25" style="257" bestFit="1" customWidth="1"/>
    <col min="137" max="138" width="14.25" style="257" bestFit="1" customWidth="1"/>
    <col min="139" max="16384" width="11.125" style="257"/>
  </cols>
  <sheetData>
    <row r="1" spans="1:138" ht="17.25" customHeight="1" thickBot="1">
      <c r="A1" s="256">
        <v>43221</v>
      </c>
      <c r="B1" s="257" t="s">
        <v>699</v>
      </c>
      <c r="EB1" s="377" t="s">
        <v>1095</v>
      </c>
      <c r="EC1" s="377"/>
      <c r="ED1" s="377"/>
      <c r="EE1" s="377"/>
      <c r="EF1" s="377"/>
      <c r="EG1" s="377"/>
    </row>
    <row r="2" spans="1:138">
      <c r="A2" s="258"/>
      <c r="B2" s="259" t="s">
        <v>700</v>
      </c>
      <c r="C2" s="260" t="s">
        <v>701</v>
      </c>
      <c r="D2" s="260" t="s">
        <v>702</v>
      </c>
      <c r="E2" s="261" t="s">
        <v>703</v>
      </c>
      <c r="F2" s="261" t="s">
        <v>704</v>
      </c>
      <c r="G2" s="261" t="s">
        <v>705</v>
      </c>
      <c r="H2" s="261" t="s">
        <v>706</v>
      </c>
      <c r="I2" s="261" t="s">
        <v>707</v>
      </c>
      <c r="J2" s="261" t="s">
        <v>708</v>
      </c>
      <c r="K2" s="261" t="s">
        <v>709</v>
      </c>
      <c r="L2" s="261" t="s">
        <v>710</v>
      </c>
      <c r="M2" s="261" t="s">
        <v>711</v>
      </c>
      <c r="N2" s="261" t="s">
        <v>712</v>
      </c>
      <c r="O2" s="261" t="s">
        <v>713</v>
      </c>
      <c r="P2" s="261" t="s">
        <v>714</v>
      </c>
      <c r="Q2" s="261" t="s">
        <v>715</v>
      </c>
      <c r="R2" s="261" t="s">
        <v>716</v>
      </c>
      <c r="S2" s="261" t="s">
        <v>717</v>
      </c>
      <c r="T2" s="261" t="s">
        <v>718</v>
      </c>
      <c r="U2" s="261" t="s">
        <v>719</v>
      </c>
      <c r="V2" s="261" t="s">
        <v>720</v>
      </c>
      <c r="W2" s="261" t="s">
        <v>158</v>
      </c>
      <c r="X2" s="261" t="s">
        <v>160</v>
      </c>
      <c r="Y2" s="257" t="s">
        <v>721</v>
      </c>
      <c r="Z2" s="261" t="s">
        <v>162</v>
      </c>
      <c r="AA2" s="261" t="s">
        <v>163</v>
      </c>
      <c r="AB2" s="261" t="s">
        <v>164</v>
      </c>
      <c r="AC2" s="261" t="s">
        <v>165</v>
      </c>
      <c r="AD2" s="261" t="s">
        <v>29</v>
      </c>
      <c r="AE2" s="261" t="s">
        <v>28</v>
      </c>
      <c r="AF2" s="261" t="s">
        <v>5</v>
      </c>
      <c r="AG2" s="261" t="s">
        <v>19</v>
      </c>
      <c r="AH2" s="261" t="s">
        <v>12</v>
      </c>
      <c r="AI2" s="261" t="s">
        <v>13</v>
      </c>
      <c r="AJ2" s="261" t="s">
        <v>10</v>
      </c>
      <c r="AK2" s="261" t="s">
        <v>18</v>
      </c>
      <c r="AL2" s="261" t="s">
        <v>17</v>
      </c>
      <c r="AM2" s="261" t="s">
        <v>15</v>
      </c>
      <c r="AN2" s="261" t="s">
        <v>27</v>
      </c>
      <c r="AO2" s="261" t="s">
        <v>21</v>
      </c>
      <c r="AP2" s="261" t="s">
        <v>22</v>
      </c>
      <c r="AQ2" s="261" t="s">
        <v>23</v>
      </c>
      <c r="AR2" s="261" t="s">
        <v>24</v>
      </c>
      <c r="AS2" s="261" t="s">
        <v>25</v>
      </c>
      <c r="AT2" s="261" t="s">
        <v>26</v>
      </c>
      <c r="AU2" s="261" t="s">
        <v>59</v>
      </c>
      <c r="AV2" s="261" t="s">
        <v>9</v>
      </c>
      <c r="AW2" s="261" t="s">
        <v>6</v>
      </c>
      <c r="AX2" s="261" t="s">
        <v>8</v>
      </c>
      <c r="AY2" s="261" t="s">
        <v>14</v>
      </c>
      <c r="AZ2" s="261" t="s">
        <v>722</v>
      </c>
      <c r="BA2" s="261" t="s">
        <v>723</v>
      </c>
      <c r="BB2" s="261" t="s">
        <v>724</v>
      </c>
      <c r="BC2" s="261" t="s">
        <v>725</v>
      </c>
      <c r="BD2" s="261" t="s">
        <v>726</v>
      </c>
      <c r="BE2" s="261" t="s">
        <v>727</v>
      </c>
      <c r="BF2" s="261" t="s">
        <v>728</v>
      </c>
      <c r="BG2" s="261" t="s">
        <v>729</v>
      </c>
      <c r="BH2" s="261" t="s">
        <v>730</v>
      </c>
      <c r="BI2" s="261" t="s">
        <v>731</v>
      </c>
      <c r="BJ2" s="261" t="s">
        <v>732</v>
      </c>
      <c r="BK2" s="261" t="s">
        <v>733</v>
      </c>
      <c r="BL2" s="261" t="s">
        <v>734</v>
      </c>
      <c r="BM2" s="261" t="s">
        <v>735</v>
      </c>
      <c r="BN2" s="261" t="s">
        <v>736</v>
      </c>
      <c r="BO2" s="261" t="s">
        <v>737</v>
      </c>
      <c r="BP2" s="261" t="s">
        <v>738</v>
      </c>
      <c r="BQ2" s="261" t="s">
        <v>739</v>
      </c>
      <c r="BR2" s="261" t="s">
        <v>740</v>
      </c>
      <c r="BS2" s="261" t="s">
        <v>741</v>
      </c>
      <c r="BT2" s="261" t="s">
        <v>742</v>
      </c>
      <c r="BU2" s="261" t="s">
        <v>743</v>
      </c>
      <c r="BV2" s="261" t="s">
        <v>744</v>
      </c>
      <c r="BW2" s="261" t="s">
        <v>745</v>
      </c>
      <c r="BX2" s="261" t="s">
        <v>746</v>
      </c>
      <c r="BY2" s="261" t="s">
        <v>747</v>
      </c>
      <c r="BZ2" s="261" t="s">
        <v>748</v>
      </c>
      <c r="CA2" s="261" t="s">
        <v>749</v>
      </c>
      <c r="CB2" s="261" t="s">
        <v>750</v>
      </c>
      <c r="CC2" s="261" t="s">
        <v>751</v>
      </c>
      <c r="CD2" s="261" t="s">
        <v>752</v>
      </c>
      <c r="CE2" s="261" t="s">
        <v>753</v>
      </c>
      <c r="CF2" s="261" t="s">
        <v>754</v>
      </c>
      <c r="CG2" s="261" t="s">
        <v>755</v>
      </c>
      <c r="CH2" s="261" t="s">
        <v>756</v>
      </c>
      <c r="CI2" s="261" t="s">
        <v>757</v>
      </c>
      <c r="CJ2" s="261" t="s">
        <v>758</v>
      </c>
      <c r="CK2" s="261" t="s">
        <v>759</v>
      </c>
      <c r="CL2" s="261" t="s">
        <v>760</v>
      </c>
      <c r="CM2" s="261" t="s">
        <v>761</v>
      </c>
      <c r="CN2" s="261" t="s">
        <v>762</v>
      </c>
      <c r="CO2" s="261" t="s">
        <v>763</v>
      </c>
      <c r="CP2" s="261" t="s">
        <v>764</v>
      </c>
      <c r="CQ2" s="261" t="s">
        <v>765</v>
      </c>
      <c r="CR2" s="261" t="s">
        <v>766</v>
      </c>
      <c r="CS2" s="261" t="s">
        <v>767</v>
      </c>
      <c r="CT2" s="261" t="s">
        <v>768</v>
      </c>
      <c r="CU2" s="261" t="s">
        <v>769</v>
      </c>
      <c r="CV2" s="261" t="s">
        <v>770</v>
      </c>
      <c r="CW2" s="261" t="s">
        <v>771</v>
      </c>
      <c r="CX2" s="261" t="s">
        <v>772</v>
      </c>
      <c r="CY2" s="261" t="s">
        <v>773</v>
      </c>
      <c r="CZ2" s="261" t="s">
        <v>774</v>
      </c>
      <c r="DA2" s="261" t="s">
        <v>775</v>
      </c>
      <c r="DB2" s="261" t="s">
        <v>776</v>
      </c>
      <c r="DC2" s="261" t="s">
        <v>777</v>
      </c>
      <c r="DD2" s="261" t="s">
        <v>778</v>
      </c>
      <c r="DE2" s="261" t="s">
        <v>779</v>
      </c>
      <c r="DF2" s="261" t="s">
        <v>780</v>
      </c>
      <c r="DG2" s="261" t="s">
        <v>781</v>
      </c>
      <c r="DH2" s="261" t="s">
        <v>782</v>
      </c>
      <c r="DI2" s="261" t="s">
        <v>783</v>
      </c>
      <c r="DJ2" s="261" t="s">
        <v>784</v>
      </c>
      <c r="DK2" s="261" t="s">
        <v>785</v>
      </c>
      <c r="DL2" s="261" t="s">
        <v>786</v>
      </c>
      <c r="DM2" s="261" t="s">
        <v>787</v>
      </c>
      <c r="DN2" s="261" t="s">
        <v>788</v>
      </c>
      <c r="DO2" s="261" t="s">
        <v>789</v>
      </c>
      <c r="DP2" s="262" t="s">
        <v>790</v>
      </c>
      <c r="DQ2" s="262" t="s">
        <v>791</v>
      </c>
      <c r="DR2" s="262" t="s">
        <v>792</v>
      </c>
      <c r="DS2" s="262" t="s">
        <v>793</v>
      </c>
      <c r="DT2" s="262" t="s">
        <v>794</v>
      </c>
      <c r="DU2" s="262" t="s">
        <v>795</v>
      </c>
      <c r="DV2" s="262" t="s">
        <v>796</v>
      </c>
      <c r="DW2" s="262" t="s">
        <v>797</v>
      </c>
      <c r="DX2" s="262" t="s">
        <v>798</v>
      </c>
      <c r="EB2" s="257" t="s">
        <v>1096</v>
      </c>
      <c r="EC2" s="257" t="s">
        <v>1097</v>
      </c>
      <c r="ED2" s="257" t="s">
        <v>1098</v>
      </c>
      <c r="EE2" s="257" t="s">
        <v>1099</v>
      </c>
      <c r="EF2" s="257" t="s">
        <v>1100</v>
      </c>
      <c r="EG2" s="257" t="s">
        <v>1101</v>
      </c>
      <c r="EH2" s="257" t="s">
        <v>1102</v>
      </c>
    </row>
    <row r="3" spans="1:138">
      <c r="A3" s="263" t="s">
        <v>107</v>
      </c>
      <c r="B3" s="264">
        <v>131085546.44999999</v>
      </c>
      <c r="C3" s="264">
        <v>6455620.1199999992</v>
      </c>
      <c r="D3" s="264">
        <v>26380438.829999998</v>
      </c>
      <c r="E3" s="264">
        <v>839650.54999999993</v>
      </c>
      <c r="F3" s="264">
        <v>1901217</v>
      </c>
      <c r="G3" s="264">
        <v>2248688.1399999997</v>
      </c>
      <c r="H3" s="264">
        <v>655359</v>
      </c>
      <c r="I3" s="264">
        <v>1285458.81</v>
      </c>
      <c r="J3" s="264">
        <v>0</v>
      </c>
      <c r="K3" s="264">
        <v>335698.07</v>
      </c>
      <c r="L3" s="264">
        <v>1073650.3500000001</v>
      </c>
      <c r="M3" s="264">
        <v>1364281.2</v>
      </c>
      <c r="N3" s="264">
        <v>1196051.83</v>
      </c>
      <c r="O3" s="264">
        <v>2220530.15</v>
      </c>
      <c r="P3" s="264">
        <v>1802826.51</v>
      </c>
      <c r="Q3" s="264">
        <v>3928911.01</v>
      </c>
      <c r="R3" s="264">
        <v>1161330.95</v>
      </c>
      <c r="S3" s="264">
        <v>415800.98000000004</v>
      </c>
      <c r="T3" s="264">
        <v>0</v>
      </c>
      <c r="U3" s="264">
        <v>0</v>
      </c>
      <c r="V3" s="264">
        <v>57494.26</v>
      </c>
      <c r="W3" s="264">
        <v>0</v>
      </c>
      <c r="X3" s="264">
        <v>7266879.1400000006</v>
      </c>
      <c r="Y3" s="264">
        <v>15024650.300000003</v>
      </c>
      <c r="Z3" s="264">
        <v>4551123.84</v>
      </c>
      <c r="AA3" s="264">
        <v>2313192.3200000003</v>
      </c>
      <c r="AB3" s="264">
        <v>1589847.24</v>
      </c>
      <c r="AC3" s="264">
        <v>1282100.03</v>
      </c>
      <c r="AD3" s="264">
        <v>0</v>
      </c>
      <c r="AE3" s="264">
        <v>2859438.31</v>
      </c>
      <c r="AF3" s="264">
        <v>42875307.509999998</v>
      </c>
      <c r="AG3" s="264">
        <v>742991.45</v>
      </c>
      <c r="AH3" s="264">
        <v>665726.38</v>
      </c>
      <c r="AI3" s="264">
        <v>831284.97999999986</v>
      </c>
      <c r="AJ3" s="264">
        <v>2235964.4699999997</v>
      </c>
      <c r="AK3" s="264">
        <v>1360783.84</v>
      </c>
      <c r="AL3" s="264">
        <v>1055558.02</v>
      </c>
      <c r="AM3" s="264">
        <v>374570</v>
      </c>
      <c r="AN3" s="264">
        <v>2694691.25</v>
      </c>
      <c r="AO3" s="264">
        <v>3850653.7</v>
      </c>
      <c r="AP3" s="264">
        <v>4217309.34</v>
      </c>
      <c r="AQ3" s="264">
        <v>2000112.8199999998</v>
      </c>
      <c r="AR3" s="264">
        <v>759442</v>
      </c>
      <c r="AS3" s="264">
        <v>974246.26</v>
      </c>
      <c r="AT3" s="264">
        <v>528194.92999999993</v>
      </c>
      <c r="AU3" s="264">
        <v>0</v>
      </c>
      <c r="AV3" s="264">
        <v>876666.21</v>
      </c>
      <c r="AW3" s="264">
        <v>1361543.19</v>
      </c>
      <c r="AX3" s="264">
        <v>1549035.03</v>
      </c>
      <c r="AY3" s="264">
        <v>763879.41</v>
      </c>
      <c r="AZ3" s="264">
        <v>1305703.24</v>
      </c>
      <c r="BA3" s="264">
        <v>284144</v>
      </c>
      <c r="BB3" s="264">
        <v>1965383.56</v>
      </c>
      <c r="BC3" s="264">
        <v>1436017.3399999999</v>
      </c>
      <c r="BD3" s="264">
        <v>1146127.07</v>
      </c>
      <c r="BE3" s="264">
        <v>1416578.46</v>
      </c>
      <c r="BF3" s="264">
        <v>36911201.080000006</v>
      </c>
      <c r="BG3" s="264">
        <v>1641649.03</v>
      </c>
      <c r="BH3" s="264">
        <v>1665287.1900000002</v>
      </c>
      <c r="BI3" s="264">
        <v>1830345.43</v>
      </c>
      <c r="BJ3" s="264">
        <v>1424111.47</v>
      </c>
      <c r="BK3" s="264">
        <v>1347975.9600000002</v>
      </c>
      <c r="BL3" s="264">
        <v>1447654.15</v>
      </c>
      <c r="BM3" s="264">
        <v>632594.14</v>
      </c>
      <c r="BN3" s="264">
        <v>1570846.9400000002</v>
      </c>
      <c r="BO3" s="264">
        <v>818665.08000000007</v>
      </c>
      <c r="BP3" s="264">
        <v>794992.6</v>
      </c>
      <c r="BQ3" s="264">
        <v>1598891.66</v>
      </c>
      <c r="BR3" s="264">
        <v>896061.49000000011</v>
      </c>
      <c r="BS3" s="264">
        <v>1333496.78</v>
      </c>
      <c r="BT3" s="264">
        <v>701306.35</v>
      </c>
      <c r="BU3" s="264">
        <v>707647.47999999986</v>
      </c>
      <c r="BV3" s="264">
        <v>765292.17999999993</v>
      </c>
      <c r="BW3" s="264">
        <v>752309.36</v>
      </c>
      <c r="BX3" s="264">
        <v>795933.48</v>
      </c>
      <c r="BY3" s="264">
        <v>556757.69999999995</v>
      </c>
      <c r="BZ3" s="264">
        <v>564343.67999999993</v>
      </c>
      <c r="CA3" s="264">
        <v>697745.60000000009</v>
      </c>
      <c r="CB3" s="264">
        <v>849142.60000000009</v>
      </c>
      <c r="CC3" s="264">
        <v>426062.97</v>
      </c>
      <c r="CD3" s="264">
        <v>395343.58999999997</v>
      </c>
      <c r="CE3" s="264">
        <v>396114.17000000004</v>
      </c>
      <c r="CF3" s="264">
        <v>413807.12999999995</v>
      </c>
      <c r="CG3" s="264">
        <v>394449.86</v>
      </c>
      <c r="CH3" s="264">
        <v>476815.35</v>
      </c>
      <c r="CI3" s="264">
        <v>349914.2</v>
      </c>
      <c r="CJ3" s="264">
        <v>605788.21</v>
      </c>
      <c r="CK3" s="264">
        <v>244900.3</v>
      </c>
      <c r="CL3" s="264">
        <v>364313.92</v>
      </c>
      <c r="CM3" s="264">
        <v>143397</v>
      </c>
      <c r="CN3" s="264">
        <v>226429.6</v>
      </c>
      <c r="CO3" s="264">
        <v>299415.78999999998</v>
      </c>
      <c r="CP3" s="264">
        <v>492814.74000000005</v>
      </c>
      <c r="CQ3" s="264">
        <v>499002.01</v>
      </c>
      <c r="CR3" s="264">
        <v>201748.87</v>
      </c>
      <c r="CS3" s="264">
        <v>198750.95</v>
      </c>
      <c r="CT3" s="264">
        <v>123070</v>
      </c>
      <c r="CU3" s="264">
        <v>277481.32</v>
      </c>
      <c r="CV3" s="264">
        <v>146063.4</v>
      </c>
      <c r="CW3" s="264">
        <v>235616.84999999998</v>
      </c>
      <c r="CX3" s="264">
        <v>248314.68</v>
      </c>
      <c r="CY3" s="264">
        <v>329351.98000000004</v>
      </c>
      <c r="CZ3" s="264">
        <v>252749.91</v>
      </c>
      <c r="DA3" s="264">
        <v>313831.12</v>
      </c>
      <c r="DB3" s="264">
        <v>312042.48</v>
      </c>
      <c r="DC3" s="264">
        <v>340386.33</v>
      </c>
      <c r="DD3" s="264">
        <v>186501.32</v>
      </c>
      <c r="DE3" s="264">
        <v>250840.66000000003</v>
      </c>
      <c r="DF3" s="264">
        <v>218320.04</v>
      </c>
      <c r="DG3" s="264">
        <v>210095.31</v>
      </c>
      <c r="DH3" s="264">
        <v>217320.69</v>
      </c>
      <c r="DI3" s="264">
        <v>215920.41999999998</v>
      </c>
      <c r="DJ3" s="264">
        <v>205308.01</v>
      </c>
      <c r="DK3" s="264">
        <v>265026.3</v>
      </c>
      <c r="DL3" s="264">
        <v>193786.2</v>
      </c>
      <c r="DM3" s="264">
        <v>291051.44</v>
      </c>
      <c r="DN3" s="264">
        <v>313299.45</v>
      </c>
      <c r="DO3" s="264">
        <v>555693.56000000006</v>
      </c>
      <c r="DP3" s="264">
        <v>466729.57</v>
      </c>
      <c r="DQ3" s="264">
        <v>303175.54000000004</v>
      </c>
      <c r="DR3" s="264">
        <v>211516.83999999997</v>
      </c>
      <c r="DS3" s="264">
        <v>405063.19</v>
      </c>
      <c r="DT3" s="264">
        <v>262156.73</v>
      </c>
      <c r="DU3" s="264">
        <v>0</v>
      </c>
      <c r="DV3" s="264">
        <v>0</v>
      </c>
      <c r="DW3" s="264">
        <v>0</v>
      </c>
      <c r="DX3" s="264">
        <v>38368.729999999996</v>
      </c>
      <c r="DY3" s="264"/>
      <c r="DZ3" s="264"/>
      <c r="EA3" s="264"/>
      <c r="EB3" s="257">
        <f>SUM(C3:AF3)-B3</f>
        <v>0</v>
      </c>
      <c r="EC3" s="257">
        <f>SUM(BB3:BF3)-AF3</f>
        <v>0</v>
      </c>
      <c r="ED3" s="257">
        <f>SUM(BG3:DX3)-BF3</f>
        <v>0</v>
      </c>
      <c r="EE3" s="257">
        <f>SUM(AG3:AM3)-X3</f>
        <v>0</v>
      </c>
      <c r="EF3" s="257">
        <f>AB3-AZ3-BA3</f>
        <v>0</v>
      </c>
      <c r="EG3" s="257">
        <f>SUM(AN3:AU3)-Y3</f>
        <v>0</v>
      </c>
      <c r="EH3" s="257">
        <f>SUM(AV3:AY3)-Z3</f>
        <v>0</v>
      </c>
    </row>
    <row r="4" spans="1:138">
      <c r="A4" s="263" t="s">
        <v>108</v>
      </c>
      <c r="B4" s="264">
        <v>1855678.33</v>
      </c>
      <c r="C4" s="264">
        <v>46930.94</v>
      </c>
      <c r="D4" s="264">
        <v>595</v>
      </c>
      <c r="E4" s="264">
        <v>13675</v>
      </c>
      <c r="F4" s="264">
        <v>27291.23</v>
      </c>
      <c r="G4" s="264">
        <v>88084.95</v>
      </c>
      <c r="H4" s="264">
        <v>8955</v>
      </c>
      <c r="I4" s="264">
        <v>23790</v>
      </c>
      <c r="J4" s="264">
        <v>0</v>
      </c>
      <c r="K4" s="264">
        <v>5610.35</v>
      </c>
      <c r="L4" s="264">
        <v>42520.63</v>
      </c>
      <c r="M4" s="264">
        <v>27990</v>
      </c>
      <c r="N4" s="264">
        <v>36170</v>
      </c>
      <c r="O4" s="264">
        <v>59313.9</v>
      </c>
      <c r="P4" s="264">
        <v>39060</v>
      </c>
      <c r="Q4" s="264">
        <v>49527.87</v>
      </c>
      <c r="R4" s="264">
        <v>20915</v>
      </c>
      <c r="S4" s="264">
        <v>12200</v>
      </c>
      <c r="T4" s="264">
        <v>0</v>
      </c>
      <c r="U4" s="264">
        <v>1435</v>
      </c>
      <c r="V4" s="264">
        <v>3599.49</v>
      </c>
      <c r="W4" s="264">
        <v>0</v>
      </c>
      <c r="X4" s="264">
        <v>27036.87</v>
      </c>
      <c r="Y4" s="264">
        <v>270759.14</v>
      </c>
      <c r="Z4" s="264">
        <v>86635</v>
      </c>
      <c r="AA4" s="264">
        <v>13090</v>
      </c>
      <c r="AB4" s="264">
        <v>12444.66</v>
      </c>
      <c r="AC4" s="264">
        <v>9389.84</v>
      </c>
      <c r="AD4" s="264">
        <v>0</v>
      </c>
      <c r="AE4" s="264">
        <v>63990.68</v>
      </c>
      <c r="AF4" s="264">
        <v>864667.78</v>
      </c>
      <c r="AG4" s="264">
        <v>4040</v>
      </c>
      <c r="AH4" s="264">
        <v>5155.3500000000004</v>
      </c>
      <c r="AI4" s="264">
        <v>2581.52</v>
      </c>
      <c r="AJ4" s="264">
        <v>7525</v>
      </c>
      <c r="AK4" s="264">
        <v>0</v>
      </c>
      <c r="AL4" s="264">
        <v>4375</v>
      </c>
      <c r="AM4" s="264">
        <v>3360</v>
      </c>
      <c r="AN4" s="264">
        <v>83199.89</v>
      </c>
      <c r="AO4" s="264">
        <v>107980.02</v>
      </c>
      <c r="AP4" s="264">
        <v>39775</v>
      </c>
      <c r="AQ4" s="264">
        <v>16310</v>
      </c>
      <c r="AR4" s="264">
        <v>16485</v>
      </c>
      <c r="AS4" s="264">
        <v>5584.2300000000005</v>
      </c>
      <c r="AT4" s="264">
        <v>1425</v>
      </c>
      <c r="AU4" s="264">
        <v>0</v>
      </c>
      <c r="AV4" s="264">
        <v>2545</v>
      </c>
      <c r="AW4" s="264">
        <v>36040</v>
      </c>
      <c r="AX4" s="264">
        <v>43095</v>
      </c>
      <c r="AY4" s="264">
        <v>4955</v>
      </c>
      <c r="AZ4" s="264">
        <v>8919.66</v>
      </c>
      <c r="BA4" s="264">
        <v>3525</v>
      </c>
      <c r="BB4" s="264">
        <v>45205</v>
      </c>
      <c r="BC4" s="264">
        <v>33938.97</v>
      </c>
      <c r="BD4" s="264">
        <v>24510</v>
      </c>
      <c r="BE4" s="264">
        <v>20335</v>
      </c>
      <c r="BF4" s="264">
        <v>740678.81</v>
      </c>
      <c r="BG4" s="264">
        <v>36782.75</v>
      </c>
      <c r="BH4" s="264">
        <v>33293.14</v>
      </c>
      <c r="BI4" s="264">
        <v>33049.57</v>
      </c>
      <c r="BJ4" s="264">
        <v>27035</v>
      </c>
      <c r="BK4" s="264">
        <v>23260.16</v>
      </c>
      <c r="BL4" s="264">
        <v>39985</v>
      </c>
      <c r="BM4" s="264">
        <v>13605</v>
      </c>
      <c r="BN4" s="264">
        <v>39025</v>
      </c>
      <c r="BO4" s="264">
        <v>5735</v>
      </c>
      <c r="BP4" s="264">
        <v>8145</v>
      </c>
      <c r="BQ4" s="264">
        <v>24500.73</v>
      </c>
      <c r="BR4" s="264">
        <v>19195</v>
      </c>
      <c r="BS4" s="264">
        <v>20620</v>
      </c>
      <c r="BT4" s="264">
        <v>10070</v>
      </c>
      <c r="BU4" s="264">
        <v>16723.010000000002</v>
      </c>
      <c r="BV4" s="264">
        <v>20714.02</v>
      </c>
      <c r="BW4" s="264">
        <v>18791.560000000001</v>
      </c>
      <c r="BX4" s="264">
        <v>20124.73</v>
      </c>
      <c r="BY4" s="264">
        <v>11495</v>
      </c>
      <c r="BZ4" s="264">
        <v>12922.31</v>
      </c>
      <c r="CA4" s="264">
        <v>15190</v>
      </c>
      <c r="CB4" s="264">
        <v>20960</v>
      </c>
      <c r="CC4" s="264">
        <v>6046.46</v>
      </c>
      <c r="CD4" s="264">
        <v>9125</v>
      </c>
      <c r="CE4" s="264">
        <v>8950</v>
      </c>
      <c r="CF4" s="264">
        <v>7625.73</v>
      </c>
      <c r="CG4" s="264">
        <v>11190</v>
      </c>
      <c r="CH4" s="264">
        <v>16480</v>
      </c>
      <c r="CI4" s="264">
        <v>11139.95</v>
      </c>
      <c r="CJ4" s="264">
        <v>24260</v>
      </c>
      <c r="CK4" s="264">
        <v>8449.66</v>
      </c>
      <c r="CL4" s="264">
        <v>6779.79</v>
      </c>
      <c r="CM4" s="264">
        <v>4640</v>
      </c>
      <c r="CN4" s="264">
        <v>9440</v>
      </c>
      <c r="CO4" s="264">
        <v>5706.1399999999994</v>
      </c>
      <c r="CP4" s="264">
        <v>5471.51</v>
      </c>
      <c r="CQ4" s="264">
        <v>6379.8200000000006</v>
      </c>
      <c r="CR4" s="264">
        <v>3830</v>
      </c>
      <c r="CS4" s="264">
        <v>1595</v>
      </c>
      <c r="CT4" s="264">
        <v>1760</v>
      </c>
      <c r="CU4" s="264">
        <v>4903.74</v>
      </c>
      <c r="CV4" s="264">
        <v>1760</v>
      </c>
      <c r="CW4" s="264">
        <v>5774</v>
      </c>
      <c r="CX4" s="264">
        <v>4000</v>
      </c>
      <c r="CY4" s="264">
        <v>6889.89</v>
      </c>
      <c r="CZ4" s="264">
        <v>4418.63</v>
      </c>
      <c r="DA4" s="264">
        <v>7099.16</v>
      </c>
      <c r="DB4" s="264">
        <v>5196.16</v>
      </c>
      <c r="DC4" s="264">
        <v>6940.0800000000008</v>
      </c>
      <c r="DD4" s="264">
        <v>1120</v>
      </c>
      <c r="DE4" s="264">
        <v>3916.56</v>
      </c>
      <c r="DF4" s="264">
        <v>2715</v>
      </c>
      <c r="DG4" s="264">
        <v>2545</v>
      </c>
      <c r="DH4" s="264">
        <v>2545</v>
      </c>
      <c r="DI4" s="264">
        <v>4336.74</v>
      </c>
      <c r="DJ4" s="264">
        <v>3665</v>
      </c>
      <c r="DK4" s="264">
        <v>5595</v>
      </c>
      <c r="DL4" s="264">
        <v>2715</v>
      </c>
      <c r="DM4" s="264">
        <v>4601.2299999999996</v>
      </c>
      <c r="DN4" s="264">
        <v>4650</v>
      </c>
      <c r="DO4" s="264">
        <v>11830</v>
      </c>
      <c r="DP4" s="264">
        <v>7670</v>
      </c>
      <c r="DQ4" s="264">
        <v>4131.2299999999996</v>
      </c>
      <c r="DR4" s="264">
        <v>3400.35</v>
      </c>
      <c r="DS4" s="264">
        <v>1765</v>
      </c>
      <c r="DT4" s="264">
        <v>4645</v>
      </c>
      <c r="DU4" s="264">
        <v>0</v>
      </c>
      <c r="DV4" s="264">
        <v>0</v>
      </c>
      <c r="DW4" s="264">
        <v>0</v>
      </c>
      <c r="DX4" s="264">
        <v>1760</v>
      </c>
      <c r="DY4" s="264"/>
      <c r="DZ4" s="264"/>
      <c r="EA4" s="264"/>
      <c r="EB4" s="257">
        <f t="shared" ref="EB4:EB67" si="0">SUM(C4:AF4)-B4</f>
        <v>0</v>
      </c>
      <c r="EC4" s="257">
        <f t="shared" ref="EC4:EC67" si="1">SUM(BB4:BF4)-AF4</f>
        <v>0</v>
      </c>
      <c r="ED4" s="257">
        <f t="shared" ref="ED4:ED67" si="2">SUM(BG4:DX4)-BF4</f>
        <v>0</v>
      </c>
      <c r="EE4" s="257">
        <f t="shared" ref="EE4:EE67" si="3">SUM(AG4:AM4)-X4</f>
        <v>0</v>
      </c>
      <c r="EF4" s="257">
        <f t="shared" ref="EF4:EF67" si="4">AB4-AZ4-BA4</f>
        <v>0</v>
      </c>
      <c r="EG4" s="257">
        <f t="shared" ref="EG4:EG67" si="5">SUM(AN4:AU4)-Y4</f>
        <v>0</v>
      </c>
      <c r="EH4" s="257">
        <f t="shared" ref="EH4:EH67" si="6">SUM(AV4:AY4)-Z4</f>
        <v>0</v>
      </c>
    </row>
    <row r="5" spans="1:138">
      <c r="A5" s="263" t="s">
        <v>109</v>
      </c>
      <c r="B5" s="264">
        <v>2738962</v>
      </c>
      <c r="C5" s="264">
        <v>129422.69999999998</v>
      </c>
      <c r="D5" s="264">
        <v>332572</v>
      </c>
      <c r="E5" s="264">
        <v>17351.010000000002</v>
      </c>
      <c r="F5" s="264">
        <v>39253.539999999994</v>
      </c>
      <c r="G5" s="264">
        <v>46782.960000000006</v>
      </c>
      <c r="H5" s="264">
        <v>13559.580000000002</v>
      </c>
      <c r="I5" s="264">
        <v>26534.440000000002</v>
      </c>
      <c r="J5" s="264">
        <v>0</v>
      </c>
      <c r="K5" s="264">
        <v>6961.96</v>
      </c>
      <c r="L5" s="264">
        <v>21895.81</v>
      </c>
      <c r="M5" s="264">
        <v>27907.22</v>
      </c>
      <c r="N5" s="264">
        <v>24699.440000000002</v>
      </c>
      <c r="O5" s="264">
        <v>45745.400000000009</v>
      </c>
      <c r="P5" s="264">
        <v>42139.770000000004</v>
      </c>
      <c r="Q5" s="264">
        <v>80207.08</v>
      </c>
      <c r="R5" s="264">
        <v>18995.38</v>
      </c>
      <c r="S5" s="264">
        <v>8490.0399999999991</v>
      </c>
      <c r="T5" s="264">
        <v>0</v>
      </c>
      <c r="U5" s="264">
        <v>0</v>
      </c>
      <c r="V5" s="264">
        <v>1149.8899999999999</v>
      </c>
      <c r="W5" s="264">
        <v>0</v>
      </c>
      <c r="X5" s="264">
        <v>145337.59999999998</v>
      </c>
      <c r="Y5" s="264">
        <v>316057.67</v>
      </c>
      <c r="Z5" s="264">
        <v>101852.52</v>
      </c>
      <c r="AA5" s="264">
        <v>66370.75</v>
      </c>
      <c r="AB5" s="264">
        <v>32355.96</v>
      </c>
      <c r="AC5" s="264">
        <v>26413.18</v>
      </c>
      <c r="AD5" s="264">
        <v>0</v>
      </c>
      <c r="AE5" s="264">
        <v>60046.789999999994</v>
      </c>
      <c r="AF5" s="264">
        <v>1106859.31</v>
      </c>
      <c r="AG5" s="264">
        <v>14859.84</v>
      </c>
      <c r="AH5" s="264">
        <v>13314.529999999997</v>
      </c>
      <c r="AI5" s="264">
        <v>16625.71</v>
      </c>
      <c r="AJ5" s="264">
        <v>44719.279999999992</v>
      </c>
      <c r="AK5" s="264">
        <v>27215.68</v>
      </c>
      <c r="AL5" s="264">
        <v>21111.16</v>
      </c>
      <c r="AM5" s="264">
        <v>7491.3999999999987</v>
      </c>
      <c r="AN5" s="264">
        <v>53893.83</v>
      </c>
      <c r="AO5" s="264">
        <v>77044.59</v>
      </c>
      <c r="AP5" s="264">
        <v>85190.76</v>
      </c>
      <c r="AQ5" s="264">
        <v>53861.899999999994</v>
      </c>
      <c r="AR5" s="264">
        <v>16017.76</v>
      </c>
      <c r="AS5" s="264">
        <v>19484.93</v>
      </c>
      <c r="AT5" s="264">
        <v>10563.9</v>
      </c>
      <c r="AU5" s="264">
        <v>0</v>
      </c>
      <c r="AV5" s="264">
        <v>17871.449999999997</v>
      </c>
      <c r="AW5" s="264">
        <v>28310.46</v>
      </c>
      <c r="AX5" s="264">
        <v>31745.5</v>
      </c>
      <c r="AY5" s="264">
        <v>23925.11</v>
      </c>
      <c r="AZ5" s="264">
        <v>26555.479999999996</v>
      </c>
      <c r="BA5" s="264">
        <v>5800.4800000000005</v>
      </c>
      <c r="BB5" s="264">
        <v>41040.989999999991</v>
      </c>
      <c r="BC5" s="264">
        <v>32538.35</v>
      </c>
      <c r="BD5" s="264">
        <v>23060.879999999997</v>
      </c>
      <c r="BE5" s="264">
        <v>32950.870000000003</v>
      </c>
      <c r="BF5" s="264">
        <v>977268.21999999986</v>
      </c>
      <c r="BG5" s="264">
        <v>44625.78</v>
      </c>
      <c r="BH5" s="264">
        <v>48161.64</v>
      </c>
      <c r="BI5" s="264">
        <v>56369.850000000006</v>
      </c>
      <c r="BJ5" s="264">
        <v>42327.07</v>
      </c>
      <c r="BK5" s="264">
        <v>40163.549999999996</v>
      </c>
      <c r="BL5" s="264">
        <v>38692.729999999996</v>
      </c>
      <c r="BM5" s="264">
        <v>17152.38</v>
      </c>
      <c r="BN5" s="264">
        <v>45536.33</v>
      </c>
      <c r="BO5" s="264">
        <v>21880.149999999998</v>
      </c>
      <c r="BP5" s="264">
        <v>18078.71</v>
      </c>
      <c r="BQ5" s="264">
        <v>50477.219999999994</v>
      </c>
      <c r="BR5" s="264">
        <v>23756.73</v>
      </c>
      <c r="BS5" s="264">
        <v>33621.440000000002</v>
      </c>
      <c r="BT5" s="264">
        <v>16422.89</v>
      </c>
      <c r="BU5" s="264">
        <v>16446.059999999998</v>
      </c>
      <c r="BV5" s="264">
        <v>19263.27</v>
      </c>
      <c r="BW5" s="264">
        <v>18755.12</v>
      </c>
      <c r="BX5" s="264">
        <v>21975.54</v>
      </c>
      <c r="BY5" s="264">
        <v>13042.550000000001</v>
      </c>
      <c r="BZ5" s="264">
        <v>14113.539999999999</v>
      </c>
      <c r="CA5" s="264">
        <v>18219.09</v>
      </c>
      <c r="CB5" s="264">
        <v>21257.55</v>
      </c>
      <c r="CC5" s="264">
        <v>9801.880000000001</v>
      </c>
      <c r="CD5" s="264">
        <v>9182.5399999999991</v>
      </c>
      <c r="CE5" s="264">
        <v>9734.0499999999993</v>
      </c>
      <c r="CF5" s="264">
        <v>12779.119999999999</v>
      </c>
      <c r="CG5" s="264">
        <v>10048.689999999999</v>
      </c>
      <c r="CH5" s="264">
        <v>13070.57</v>
      </c>
      <c r="CI5" s="264">
        <v>9188.56</v>
      </c>
      <c r="CJ5" s="264">
        <v>19075.05</v>
      </c>
      <c r="CK5" s="264">
        <v>5718.36</v>
      </c>
      <c r="CL5" s="264">
        <v>9188.4</v>
      </c>
      <c r="CM5" s="264">
        <v>3904.35</v>
      </c>
      <c r="CN5" s="264">
        <v>5852.69</v>
      </c>
      <c r="CO5" s="264">
        <v>6692.9600000000009</v>
      </c>
      <c r="CP5" s="264">
        <v>11767.3</v>
      </c>
      <c r="CQ5" s="264">
        <v>14512.17</v>
      </c>
      <c r="CR5" s="264">
        <v>4372.03</v>
      </c>
      <c r="CS5" s="264">
        <v>4382.9400000000005</v>
      </c>
      <c r="CT5" s="264">
        <v>2626.28</v>
      </c>
      <c r="CU5" s="264">
        <v>6330.37</v>
      </c>
      <c r="CV5" s="264">
        <v>3382.3199999999997</v>
      </c>
      <c r="CW5" s="264">
        <v>4906.7800000000007</v>
      </c>
      <c r="CX5" s="264">
        <v>6144.54</v>
      </c>
      <c r="CY5" s="264">
        <v>7467.75</v>
      </c>
      <c r="CZ5" s="264">
        <v>6887.67</v>
      </c>
      <c r="DA5" s="264">
        <v>6892.21</v>
      </c>
      <c r="DB5" s="264">
        <v>8353.01</v>
      </c>
      <c r="DC5" s="264">
        <v>8051.2900000000009</v>
      </c>
      <c r="DD5" s="264">
        <v>4305.09</v>
      </c>
      <c r="DE5" s="264">
        <v>6432.17</v>
      </c>
      <c r="DF5" s="264">
        <v>5234.6100000000006</v>
      </c>
      <c r="DG5" s="264">
        <v>4898.9399999999996</v>
      </c>
      <c r="DH5" s="264">
        <v>5793.6500000000005</v>
      </c>
      <c r="DI5" s="264">
        <v>4670.1100000000006</v>
      </c>
      <c r="DJ5" s="264">
        <v>4458.88</v>
      </c>
      <c r="DK5" s="264">
        <v>9234.7900000000009</v>
      </c>
      <c r="DL5" s="264">
        <v>4157.3</v>
      </c>
      <c r="DM5" s="264">
        <v>7174.7099999999991</v>
      </c>
      <c r="DN5" s="264">
        <v>8153.4</v>
      </c>
      <c r="DO5" s="264">
        <v>12678.119999999999</v>
      </c>
      <c r="DP5" s="264">
        <v>10484.540000000001</v>
      </c>
      <c r="DQ5" s="264">
        <v>6364.83</v>
      </c>
      <c r="DR5" s="264">
        <v>5210.3899999999994</v>
      </c>
      <c r="DS5" s="264">
        <v>10816.599999999999</v>
      </c>
      <c r="DT5" s="264">
        <v>5748.05</v>
      </c>
      <c r="DU5" s="264">
        <v>0</v>
      </c>
      <c r="DV5" s="264">
        <v>0</v>
      </c>
      <c r="DW5" s="264">
        <v>0</v>
      </c>
      <c r="DX5" s="264">
        <v>798.97</v>
      </c>
      <c r="DY5" s="264"/>
      <c r="DZ5" s="264"/>
      <c r="EA5" s="264"/>
      <c r="EB5" s="257">
        <f t="shared" si="0"/>
        <v>0</v>
      </c>
      <c r="EC5" s="257">
        <f t="shared" si="1"/>
        <v>0</v>
      </c>
      <c r="ED5" s="257">
        <f t="shared" si="2"/>
        <v>0</v>
      </c>
      <c r="EE5" s="257">
        <f t="shared" si="3"/>
        <v>0</v>
      </c>
      <c r="EF5" s="257">
        <f t="shared" si="4"/>
        <v>0</v>
      </c>
      <c r="EG5" s="257">
        <f t="shared" si="5"/>
        <v>0</v>
      </c>
      <c r="EH5" s="257">
        <f t="shared" si="6"/>
        <v>0</v>
      </c>
    </row>
    <row r="6" spans="1:138">
      <c r="A6" s="263" t="s">
        <v>110</v>
      </c>
      <c r="B6" s="264">
        <v>480860.66000000003</v>
      </c>
      <c r="C6" s="264">
        <v>0</v>
      </c>
      <c r="D6" s="264">
        <v>0</v>
      </c>
      <c r="E6" s="264">
        <v>0</v>
      </c>
      <c r="F6" s="264">
        <v>0</v>
      </c>
      <c r="G6" s="264">
        <v>0</v>
      </c>
      <c r="H6" s="264">
        <v>0</v>
      </c>
      <c r="I6" s="264">
        <v>0</v>
      </c>
      <c r="J6" s="264">
        <v>0</v>
      </c>
      <c r="K6" s="264">
        <v>0</v>
      </c>
      <c r="L6" s="264">
        <v>0</v>
      </c>
      <c r="M6" s="264">
        <v>0</v>
      </c>
      <c r="N6" s="264">
        <v>0</v>
      </c>
      <c r="O6" s="264">
        <v>0</v>
      </c>
      <c r="P6" s="264">
        <v>0</v>
      </c>
      <c r="Q6" s="264">
        <v>0</v>
      </c>
      <c r="R6" s="264">
        <v>0</v>
      </c>
      <c r="S6" s="264">
        <v>0</v>
      </c>
      <c r="T6" s="264">
        <v>0</v>
      </c>
      <c r="U6" s="264">
        <v>0</v>
      </c>
      <c r="V6" s="264">
        <v>0</v>
      </c>
      <c r="W6" s="264">
        <v>0</v>
      </c>
      <c r="X6" s="264">
        <v>46464.37</v>
      </c>
      <c r="Y6" s="264">
        <v>71598.34</v>
      </c>
      <c r="Z6" s="264">
        <v>27932.499999999996</v>
      </c>
      <c r="AA6" s="264">
        <v>1195.25</v>
      </c>
      <c r="AB6" s="264">
        <v>6702.58</v>
      </c>
      <c r="AC6" s="264">
        <v>897</v>
      </c>
      <c r="AD6" s="264">
        <v>0</v>
      </c>
      <c r="AE6" s="264">
        <v>13166.39</v>
      </c>
      <c r="AF6" s="264">
        <v>312904.23</v>
      </c>
      <c r="AG6" s="264">
        <v>8898.68</v>
      </c>
      <c r="AH6" s="264">
        <v>4051.04</v>
      </c>
      <c r="AI6" s="264">
        <v>11408.560000000001</v>
      </c>
      <c r="AJ6" s="264">
        <v>0</v>
      </c>
      <c r="AK6" s="264">
        <v>0</v>
      </c>
      <c r="AL6" s="264">
        <v>3615.53</v>
      </c>
      <c r="AM6" s="264">
        <v>18490.560000000001</v>
      </c>
      <c r="AN6" s="264">
        <v>25411.050000000003</v>
      </c>
      <c r="AO6" s="264">
        <v>19683.189999999999</v>
      </c>
      <c r="AP6" s="264">
        <v>8786.07</v>
      </c>
      <c r="AQ6" s="264">
        <v>7976.52</v>
      </c>
      <c r="AR6" s="264">
        <v>5399.4</v>
      </c>
      <c r="AS6" s="264">
        <v>0</v>
      </c>
      <c r="AT6" s="264">
        <v>4342.1099999999997</v>
      </c>
      <c r="AU6" s="264">
        <v>0</v>
      </c>
      <c r="AV6" s="264">
        <v>0</v>
      </c>
      <c r="AW6" s="264">
        <v>22821.229999999996</v>
      </c>
      <c r="AX6" s="264">
        <v>1996.27</v>
      </c>
      <c r="AY6" s="264">
        <v>3115</v>
      </c>
      <c r="AZ6" s="264">
        <v>6702.58</v>
      </c>
      <c r="BA6" s="264">
        <v>0</v>
      </c>
      <c r="BB6" s="264">
        <v>32709.42</v>
      </c>
      <c r="BC6" s="264">
        <v>0</v>
      </c>
      <c r="BD6" s="264">
        <v>3909.4</v>
      </c>
      <c r="BE6" s="264">
        <v>10211.150000000001</v>
      </c>
      <c r="BF6" s="264">
        <v>266074.25999999995</v>
      </c>
      <c r="BG6" s="264">
        <v>5236.3599999999997</v>
      </c>
      <c r="BH6" s="264">
        <v>14878.46</v>
      </c>
      <c r="BI6" s="264">
        <v>0</v>
      </c>
      <c r="BJ6" s="264">
        <v>0</v>
      </c>
      <c r="BK6" s="264">
        <v>25759.37</v>
      </c>
      <c r="BL6" s="264">
        <v>2855.35</v>
      </c>
      <c r="BM6" s="264">
        <v>7352</v>
      </c>
      <c r="BN6" s="264">
        <v>15707</v>
      </c>
      <c r="BO6" s="264">
        <v>8813.34</v>
      </c>
      <c r="BP6" s="264">
        <v>6854</v>
      </c>
      <c r="BQ6" s="264">
        <v>6291.7</v>
      </c>
      <c r="BR6" s="264">
        <v>10029.14</v>
      </c>
      <c r="BS6" s="264">
        <v>2866.85</v>
      </c>
      <c r="BT6" s="264">
        <v>1602.6599999999999</v>
      </c>
      <c r="BU6" s="264">
        <v>1147</v>
      </c>
      <c r="BV6" s="264">
        <v>14283.93</v>
      </c>
      <c r="BW6" s="264">
        <v>25052.81</v>
      </c>
      <c r="BX6" s="264">
        <v>2629.92</v>
      </c>
      <c r="BY6" s="264">
        <v>669</v>
      </c>
      <c r="BZ6" s="264">
        <v>290</v>
      </c>
      <c r="CA6" s="264">
        <v>455</v>
      </c>
      <c r="CB6" s="264">
        <v>2600</v>
      </c>
      <c r="CC6" s="264">
        <v>0</v>
      </c>
      <c r="CD6" s="264">
        <v>587.5</v>
      </c>
      <c r="CE6" s="264">
        <v>9173.5499999999993</v>
      </c>
      <c r="CF6" s="264">
        <v>118.97</v>
      </c>
      <c r="CG6" s="264">
        <v>1854.3</v>
      </c>
      <c r="CH6" s="264">
        <v>786</v>
      </c>
      <c r="CI6" s="264">
        <v>376</v>
      </c>
      <c r="CJ6" s="264">
        <v>0</v>
      </c>
      <c r="CK6" s="264">
        <v>0</v>
      </c>
      <c r="CL6" s="264">
        <v>0</v>
      </c>
      <c r="CM6" s="264">
        <v>1684</v>
      </c>
      <c r="CN6" s="264">
        <v>676</v>
      </c>
      <c r="CO6" s="264">
        <v>1158.8</v>
      </c>
      <c r="CP6" s="264">
        <v>4985</v>
      </c>
      <c r="CQ6" s="264">
        <v>3532.36</v>
      </c>
      <c r="CR6" s="264">
        <v>2387.85</v>
      </c>
      <c r="CS6" s="264">
        <v>6587.53</v>
      </c>
      <c r="CT6" s="264">
        <v>919</v>
      </c>
      <c r="CU6" s="264">
        <v>23687.17</v>
      </c>
      <c r="CV6" s="264">
        <v>973.6</v>
      </c>
      <c r="CW6" s="264">
        <v>3972.59</v>
      </c>
      <c r="CX6" s="264">
        <v>3070</v>
      </c>
      <c r="CY6" s="264">
        <v>837.67</v>
      </c>
      <c r="CZ6" s="264">
        <v>1587</v>
      </c>
      <c r="DA6" s="264">
        <v>3774.41</v>
      </c>
      <c r="DB6" s="264">
        <v>1301.8</v>
      </c>
      <c r="DC6" s="264">
        <v>6636.36</v>
      </c>
      <c r="DD6" s="264">
        <v>971.23</v>
      </c>
      <c r="DE6" s="264">
        <v>1979.87</v>
      </c>
      <c r="DF6" s="264">
        <v>602</v>
      </c>
      <c r="DG6" s="264">
        <v>1179</v>
      </c>
      <c r="DH6" s="264">
        <v>0</v>
      </c>
      <c r="DI6" s="264">
        <v>0</v>
      </c>
      <c r="DJ6" s="264">
        <v>1159</v>
      </c>
      <c r="DK6" s="264">
        <v>3892.92</v>
      </c>
      <c r="DL6" s="264">
        <v>659</v>
      </c>
      <c r="DM6" s="264">
        <v>1480</v>
      </c>
      <c r="DN6" s="264">
        <v>1987.5</v>
      </c>
      <c r="DO6" s="264">
        <v>2654.3999999999996</v>
      </c>
      <c r="DP6" s="264">
        <v>102</v>
      </c>
      <c r="DQ6" s="264">
        <v>4244</v>
      </c>
      <c r="DR6" s="264">
        <v>1215</v>
      </c>
      <c r="DS6" s="264">
        <v>5948.49</v>
      </c>
      <c r="DT6" s="264">
        <v>1173</v>
      </c>
      <c r="DU6" s="264">
        <v>0</v>
      </c>
      <c r="DV6" s="264">
        <v>0</v>
      </c>
      <c r="DW6" s="264">
        <v>785.5</v>
      </c>
      <c r="DX6" s="264">
        <v>0</v>
      </c>
      <c r="DY6" s="264"/>
      <c r="DZ6" s="264"/>
      <c r="EA6" s="264"/>
      <c r="EB6" s="257">
        <f t="shared" si="0"/>
        <v>0</v>
      </c>
      <c r="EC6" s="257">
        <f t="shared" si="1"/>
        <v>0</v>
      </c>
      <c r="ED6" s="257">
        <f t="shared" si="2"/>
        <v>0</v>
      </c>
      <c r="EE6" s="257">
        <f t="shared" si="3"/>
        <v>0</v>
      </c>
      <c r="EF6" s="257">
        <f t="shared" si="4"/>
        <v>0</v>
      </c>
      <c r="EG6" s="257">
        <f t="shared" si="5"/>
        <v>0</v>
      </c>
      <c r="EH6" s="257">
        <f t="shared" si="6"/>
        <v>0</v>
      </c>
    </row>
    <row r="7" spans="1:138">
      <c r="A7" s="263" t="s">
        <v>111</v>
      </c>
      <c r="B7" s="264">
        <v>26137926.719999999</v>
      </c>
      <c r="C7" s="264">
        <v>663479.54</v>
      </c>
      <c r="D7" s="264">
        <v>-272052.93</v>
      </c>
      <c r="E7" s="264">
        <v>193531.20999999996</v>
      </c>
      <c r="F7" s="264">
        <v>429370.41000000003</v>
      </c>
      <c r="G7" s="264">
        <v>560107.87</v>
      </c>
      <c r="H7" s="264">
        <v>142942.04</v>
      </c>
      <c r="I7" s="264">
        <v>295445.68</v>
      </c>
      <c r="J7" s="264">
        <v>0</v>
      </c>
      <c r="K7" s="264">
        <v>93951.16</v>
      </c>
      <c r="L7" s="264">
        <v>306300.09999999998</v>
      </c>
      <c r="M7" s="264">
        <v>343449.99</v>
      </c>
      <c r="N7" s="264">
        <v>288954.65000000002</v>
      </c>
      <c r="O7" s="264">
        <v>544698.51</v>
      </c>
      <c r="P7" s="264">
        <v>433819.54</v>
      </c>
      <c r="Q7" s="264">
        <v>1059685.8900000001</v>
      </c>
      <c r="R7" s="264">
        <v>274153.87</v>
      </c>
      <c r="S7" s="264">
        <v>112197.78</v>
      </c>
      <c r="T7" s="264">
        <v>-400.77</v>
      </c>
      <c r="U7" s="264">
        <v>0</v>
      </c>
      <c r="V7" s="264">
        <v>29546.759999999995</v>
      </c>
      <c r="W7" s="264">
        <v>0</v>
      </c>
      <c r="X7" s="264">
        <v>1518932.85</v>
      </c>
      <c r="Y7" s="264">
        <v>3505480.2300000004</v>
      </c>
      <c r="Z7" s="264">
        <v>1047074.7700000001</v>
      </c>
      <c r="AA7" s="264">
        <v>1615057.6400000001</v>
      </c>
      <c r="AB7" s="264">
        <v>208236.58000000002</v>
      </c>
      <c r="AC7" s="264">
        <v>268717.63999999996</v>
      </c>
      <c r="AD7" s="264">
        <v>0</v>
      </c>
      <c r="AE7" s="264">
        <v>740959.34</v>
      </c>
      <c r="AF7" s="264">
        <v>11734286.370000001</v>
      </c>
      <c r="AG7" s="264">
        <v>211166.11000000002</v>
      </c>
      <c r="AH7" s="264">
        <v>126104.11999999998</v>
      </c>
      <c r="AI7" s="264">
        <v>207577.27000000002</v>
      </c>
      <c r="AJ7" s="264">
        <v>408461.6</v>
      </c>
      <c r="AK7" s="264">
        <v>254809.80000000002</v>
      </c>
      <c r="AL7" s="264">
        <v>229754.71999999997</v>
      </c>
      <c r="AM7" s="264">
        <v>81059.23000000001</v>
      </c>
      <c r="AN7" s="264">
        <v>586694.02</v>
      </c>
      <c r="AO7" s="264">
        <v>973250.02999999991</v>
      </c>
      <c r="AP7" s="264">
        <v>790590.85999999987</v>
      </c>
      <c r="AQ7" s="264">
        <v>506795.43999999994</v>
      </c>
      <c r="AR7" s="264">
        <v>183452.09</v>
      </c>
      <c r="AS7" s="264">
        <v>297933.31</v>
      </c>
      <c r="AT7" s="264">
        <v>166764.47999999998</v>
      </c>
      <c r="AU7" s="264">
        <v>0</v>
      </c>
      <c r="AV7" s="264">
        <v>159463.15999999997</v>
      </c>
      <c r="AW7" s="264">
        <v>356442.47000000003</v>
      </c>
      <c r="AX7" s="264">
        <v>383227.42999999993</v>
      </c>
      <c r="AY7" s="264">
        <v>147941.71</v>
      </c>
      <c r="AZ7" s="264">
        <v>140636.09</v>
      </c>
      <c r="BA7" s="264">
        <v>67600.490000000005</v>
      </c>
      <c r="BB7" s="264">
        <v>497146.71</v>
      </c>
      <c r="BC7" s="264">
        <v>383041.41999999993</v>
      </c>
      <c r="BD7" s="264">
        <v>262965.49</v>
      </c>
      <c r="BE7" s="264">
        <v>335885.64999999997</v>
      </c>
      <c r="BF7" s="264">
        <v>10255247.100000001</v>
      </c>
      <c r="BG7" s="264">
        <v>438518.77</v>
      </c>
      <c r="BH7" s="264">
        <v>414741.56</v>
      </c>
      <c r="BI7" s="264">
        <v>453422.31</v>
      </c>
      <c r="BJ7" s="264">
        <v>368117.88</v>
      </c>
      <c r="BK7" s="264">
        <v>440670.43</v>
      </c>
      <c r="BL7" s="264">
        <v>336081.74</v>
      </c>
      <c r="BM7" s="264">
        <v>150111.87</v>
      </c>
      <c r="BN7" s="264">
        <v>483903.9</v>
      </c>
      <c r="BO7" s="264">
        <v>205301.08000000002</v>
      </c>
      <c r="BP7" s="264">
        <v>196861.01</v>
      </c>
      <c r="BQ7" s="264">
        <v>543668.18999999994</v>
      </c>
      <c r="BR7" s="264">
        <v>365350.9</v>
      </c>
      <c r="BS7" s="264">
        <v>332528.15000000002</v>
      </c>
      <c r="BT7" s="264">
        <v>151723.73000000001</v>
      </c>
      <c r="BU7" s="264">
        <v>198027.74</v>
      </c>
      <c r="BV7" s="264">
        <v>90005.61</v>
      </c>
      <c r="BW7" s="264">
        <v>185102.11000000002</v>
      </c>
      <c r="BX7" s="264">
        <v>213329.98</v>
      </c>
      <c r="BY7" s="264">
        <v>124934.10999999999</v>
      </c>
      <c r="BZ7" s="264">
        <v>130027.33000000002</v>
      </c>
      <c r="CA7" s="264">
        <v>206930.56</v>
      </c>
      <c r="CB7" s="264">
        <v>266285.17000000004</v>
      </c>
      <c r="CC7" s="264">
        <v>100401.45000000001</v>
      </c>
      <c r="CD7" s="264">
        <v>87339.659999999989</v>
      </c>
      <c r="CE7" s="264">
        <v>105677.03</v>
      </c>
      <c r="CF7" s="264">
        <v>112829.81</v>
      </c>
      <c r="CG7" s="264">
        <v>107215.53000000001</v>
      </c>
      <c r="CH7" s="264">
        <v>166130.56</v>
      </c>
      <c r="CI7" s="264">
        <v>37522.68</v>
      </c>
      <c r="CJ7" s="264">
        <v>162975.5</v>
      </c>
      <c r="CK7" s="264">
        <v>74349.72</v>
      </c>
      <c r="CL7" s="264">
        <v>91411.720000000016</v>
      </c>
      <c r="CM7" s="264">
        <v>32690.3</v>
      </c>
      <c r="CN7" s="264">
        <v>65435.97</v>
      </c>
      <c r="CO7" s="264">
        <v>75302.34</v>
      </c>
      <c r="CP7" s="264">
        <v>260408.84000000003</v>
      </c>
      <c r="CQ7" s="264">
        <v>133266.54</v>
      </c>
      <c r="CR7" s="264">
        <v>49801.119999999995</v>
      </c>
      <c r="CS7" s="264">
        <v>74811.990000000005</v>
      </c>
      <c r="CT7" s="264">
        <v>26836.01</v>
      </c>
      <c r="CU7" s="264">
        <v>91944.35</v>
      </c>
      <c r="CV7" s="264">
        <v>31088.880000000005</v>
      </c>
      <c r="CW7" s="264">
        <v>67400.02</v>
      </c>
      <c r="CX7" s="264">
        <v>57157.71</v>
      </c>
      <c r="CY7" s="264">
        <v>138837.34</v>
      </c>
      <c r="CZ7" s="264">
        <v>66455.899999999994</v>
      </c>
      <c r="DA7" s="264">
        <v>127930.23</v>
      </c>
      <c r="DB7" s="264">
        <v>90460.02</v>
      </c>
      <c r="DC7" s="264">
        <v>122665.39</v>
      </c>
      <c r="DD7" s="264">
        <v>40612.28</v>
      </c>
      <c r="DE7" s="264">
        <v>91049.22</v>
      </c>
      <c r="DF7" s="264">
        <v>63212.21</v>
      </c>
      <c r="DG7" s="264">
        <v>75317.77</v>
      </c>
      <c r="DH7" s="264">
        <v>47734.66</v>
      </c>
      <c r="DI7" s="264">
        <v>43459.88</v>
      </c>
      <c r="DJ7" s="264">
        <v>65419.05</v>
      </c>
      <c r="DK7" s="264">
        <v>135789.16</v>
      </c>
      <c r="DL7" s="264">
        <v>50714.65</v>
      </c>
      <c r="DM7" s="264">
        <v>63172.22</v>
      </c>
      <c r="DN7" s="264">
        <v>105027.01</v>
      </c>
      <c r="DO7" s="264">
        <v>123406.54000000001</v>
      </c>
      <c r="DP7" s="264">
        <v>110409.49</v>
      </c>
      <c r="DQ7" s="264">
        <v>56198.61</v>
      </c>
      <c r="DR7" s="264">
        <v>85855.57</v>
      </c>
      <c r="DS7" s="264">
        <v>153216.44</v>
      </c>
      <c r="DT7" s="264">
        <v>90661.6</v>
      </c>
      <c r="DU7" s="264">
        <v>0</v>
      </c>
      <c r="DV7" s="264">
        <v>0</v>
      </c>
      <c r="DW7" s="264">
        <v>0</v>
      </c>
      <c r="DX7" s="264">
        <v>0</v>
      </c>
      <c r="DY7" s="264"/>
      <c r="DZ7" s="264"/>
      <c r="EA7" s="264"/>
      <c r="EB7" s="257">
        <f t="shared" si="0"/>
        <v>0</v>
      </c>
      <c r="EC7" s="257">
        <f t="shared" si="1"/>
        <v>0</v>
      </c>
      <c r="ED7" s="257">
        <f t="shared" si="2"/>
        <v>0</v>
      </c>
      <c r="EE7" s="257">
        <f t="shared" si="3"/>
        <v>0</v>
      </c>
      <c r="EF7" s="257">
        <f t="shared" si="4"/>
        <v>0</v>
      </c>
      <c r="EG7" s="257">
        <f t="shared" si="5"/>
        <v>0</v>
      </c>
      <c r="EH7" s="257">
        <f t="shared" si="6"/>
        <v>0</v>
      </c>
    </row>
    <row r="8" spans="1:138">
      <c r="A8" s="263" t="s">
        <v>112</v>
      </c>
      <c r="B8" s="264">
        <v>200000</v>
      </c>
      <c r="C8" s="264">
        <v>0</v>
      </c>
      <c r="D8" s="264">
        <v>0</v>
      </c>
      <c r="E8" s="264">
        <v>0</v>
      </c>
      <c r="F8" s="264">
        <v>0</v>
      </c>
      <c r="G8" s="264">
        <v>0</v>
      </c>
      <c r="H8" s="264">
        <v>0</v>
      </c>
      <c r="I8" s="264">
        <v>0</v>
      </c>
      <c r="J8" s="264">
        <v>0</v>
      </c>
      <c r="K8" s="264">
        <v>0</v>
      </c>
      <c r="L8" s="264">
        <v>0</v>
      </c>
      <c r="M8" s="264">
        <v>0</v>
      </c>
      <c r="N8" s="264">
        <v>0</v>
      </c>
      <c r="O8" s="264">
        <v>0</v>
      </c>
      <c r="P8" s="264">
        <v>0</v>
      </c>
      <c r="Q8" s="264">
        <v>0</v>
      </c>
      <c r="R8" s="264">
        <v>0</v>
      </c>
      <c r="S8" s="264">
        <v>0</v>
      </c>
      <c r="T8" s="264">
        <v>0</v>
      </c>
      <c r="U8" s="264">
        <v>0</v>
      </c>
      <c r="V8" s="264">
        <v>0</v>
      </c>
      <c r="W8" s="264">
        <v>0</v>
      </c>
      <c r="X8" s="264">
        <v>0</v>
      </c>
      <c r="Y8" s="264">
        <v>0</v>
      </c>
      <c r="Z8" s="264">
        <v>0</v>
      </c>
      <c r="AA8" s="264">
        <v>0</v>
      </c>
      <c r="AB8" s="264">
        <v>0</v>
      </c>
      <c r="AC8" s="264">
        <v>0</v>
      </c>
      <c r="AD8" s="264">
        <v>0</v>
      </c>
      <c r="AE8" s="264">
        <v>0</v>
      </c>
      <c r="AF8" s="264">
        <v>200000</v>
      </c>
      <c r="AG8" s="264">
        <v>0</v>
      </c>
      <c r="AH8" s="264">
        <v>0</v>
      </c>
      <c r="AI8" s="264">
        <v>0</v>
      </c>
      <c r="AJ8" s="264">
        <v>0</v>
      </c>
      <c r="AK8" s="264">
        <v>0</v>
      </c>
      <c r="AL8" s="264">
        <v>0</v>
      </c>
      <c r="AM8" s="264">
        <v>0</v>
      </c>
      <c r="AN8" s="264">
        <v>0</v>
      </c>
      <c r="AO8" s="264">
        <v>0</v>
      </c>
      <c r="AP8" s="264">
        <v>0</v>
      </c>
      <c r="AQ8" s="264">
        <v>0</v>
      </c>
      <c r="AR8" s="264">
        <v>0</v>
      </c>
      <c r="AS8" s="264">
        <v>0</v>
      </c>
      <c r="AT8" s="264">
        <v>0</v>
      </c>
      <c r="AU8" s="264">
        <v>0</v>
      </c>
      <c r="AV8" s="264">
        <v>0</v>
      </c>
      <c r="AW8" s="264">
        <v>0</v>
      </c>
      <c r="AX8" s="264">
        <v>0</v>
      </c>
      <c r="AY8" s="264">
        <v>0</v>
      </c>
      <c r="AZ8" s="264">
        <v>0</v>
      </c>
      <c r="BA8" s="264">
        <v>0</v>
      </c>
      <c r="BB8" s="264">
        <v>0</v>
      </c>
      <c r="BC8" s="264">
        <v>0</v>
      </c>
      <c r="BD8" s="264">
        <v>0</v>
      </c>
      <c r="BE8" s="264">
        <v>0</v>
      </c>
      <c r="BF8" s="264">
        <v>200000</v>
      </c>
      <c r="BG8" s="264">
        <v>0</v>
      </c>
      <c r="BH8" s="264">
        <v>0</v>
      </c>
      <c r="BI8" s="264">
        <v>0</v>
      </c>
      <c r="BJ8" s="264">
        <v>0</v>
      </c>
      <c r="BK8" s="264">
        <v>0</v>
      </c>
      <c r="BL8" s="264">
        <v>0</v>
      </c>
      <c r="BM8" s="264">
        <v>0</v>
      </c>
      <c r="BN8" s="264">
        <v>0</v>
      </c>
      <c r="BO8" s="264">
        <v>0</v>
      </c>
      <c r="BP8" s="264">
        <v>0</v>
      </c>
      <c r="BQ8" s="264">
        <v>0</v>
      </c>
      <c r="BR8" s="264">
        <v>0</v>
      </c>
      <c r="BS8" s="264">
        <v>0</v>
      </c>
      <c r="BT8" s="264">
        <v>200000</v>
      </c>
      <c r="BU8" s="264">
        <v>0</v>
      </c>
      <c r="BV8" s="264">
        <v>0</v>
      </c>
      <c r="BW8" s="264">
        <v>0</v>
      </c>
      <c r="BX8" s="264">
        <v>0</v>
      </c>
      <c r="BY8" s="264">
        <v>0</v>
      </c>
      <c r="BZ8" s="264">
        <v>0</v>
      </c>
      <c r="CA8" s="264">
        <v>0</v>
      </c>
      <c r="CB8" s="264">
        <v>0</v>
      </c>
      <c r="CC8" s="264">
        <v>0</v>
      </c>
      <c r="CD8" s="264">
        <v>0</v>
      </c>
      <c r="CE8" s="264">
        <v>0</v>
      </c>
      <c r="CF8" s="264">
        <v>0</v>
      </c>
      <c r="CG8" s="264">
        <v>0</v>
      </c>
      <c r="CH8" s="264">
        <v>0</v>
      </c>
      <c r="CI8" s="264">
        <v>0</v>
      </c>
      <c r="CJ8" s="264">
        <v>0</v>
      </c>
      <c r="CK8" s="264">
        <v>0</v>
      </c>
      <c r="CL8" s="264">
        <v>0</v>
      </c>
      <c r="CM8" s="264">
        <v>0</v>
      </c>
      <c r="CN8" s="264">
        <v>0</v>
      </c>
      <c r="CO8" s="264">
        <v>0</v>
      </c>
      <c r="CP8" s="264">
        <v>0</v>
      </c>
      <c r="CQ8" s="264">
        <v>0</v>
      </c>
      <c r="CR8" s="264">
        <v>0</v>
      </c>
      <c r="CS8" s="264">
        <v>0</v>
      </c>
      <c r="CT8" s="264">
        <v>0</v>
      </c>
      <c r="CU8" s="264">
        <v>0</v>
      </c>
      <c r="CV8" s="264">
        <v>0</v>
      </c>
      <c r="CW8" s="264">
        <v>0</v>
      </c>
      <c r="CX8" s="264">
        <v>0</v>
      </c>
      <c r="CY8" s="264">
        <v>0</v>
      </c>
      <c r="CZ8" s="264">
        <v>0</v>
      </c>
      <c r="DA8" s="264">
        <v>0</v>
      </c>
      <c r="DB8" s="264">
        <v>0</v>
      </c>
      <c r="DC8" s="264">
        <v>0</v>
      </c>
      <c r="DD8" s="264">
        <v>0</v>
      </c>
      <c r="DE8" s="264">
        <v>0</v>
      </c>
      <c r="DF8" s="264">
        <v>0</v>
      </c>
      <c r="DG8" s="264">
        <v>0</v>
      </c>
      <c r="DH8" s="264">
        <v>0</v>
      </c>
      <c r="DI8" s="264">
        <v>0</v>
      </c>
      <c r="DJ8" s="264">
        <v>0</v>
      </c>
      <c r="DK8" s="264">
        <v>0</v>
      </c>
      <c r="DL8" s="264">
        <v>0</v>
      </c>
      <c r="DM8" s="264">
        <v>0</v>
      </c>
      <c r="DN8" s="264">
        <v>0</v>
      </c>
      <c r="DO8" s="264">
        <v>0</v>
      </c>
      <c r="DP8" s="264">
        <v>0</v>
      </c>
      <c r="DQ8" s="264">
        <v>0</v>
      </c>
      <c r="DR8" s="264">
        <v>0</v>
      </c>
      <c r="DS8" s="264">
        <v>0</v>
      </c>
      <c r="DT8" s="264">
        <v>0</v>
      </c>
      <c r="DU8" s="264">
        <v>0</v>
      </c>
      <c r="DV8" s="264">
        <v>0</v>
      </c>
      <c r="DW8" s="264">
        <v>0</v>
      </c>
      <c r="DX8" s="264">
        <v>0</v>
      </c>
      <c r="DY8" s="264"/>
      <c r="DZ8" s="264"/>
      <c r="EA8" s="264"/>
      <c r="EB8" s="257">
        <f t="shared" si="0"/>
        <v>0</v>
      </c>
      <c r="EC8" s="257">
        <f t="shared" si="1"/>
        <v>0</v>
      </c>
      <c r="ED8" s="257">
        <f t="shared" si="2"/>
        <v>0</v>
      </c>
      <c r="EE8" s="257">
        <f t="shared" si="3"/>
        <v>0</v>
      </c>
      <c r="EF8" s="257">
        <f t="shared" si="4"/>
        <v>0</v>
      </c>
      <c r="EG8" s="257">
        <f t="shared" si="5"/>
        <v>0</v>
      </c>
      <c r="EH8" s="257">
        <f t="shared" si="6"/>
        <v>0</v>
      </c>
    </row>
    <row r="9" spans="1:138">
      <c r="A9" s="263" t="s">
        <v>113</v>
      </c>
      <c r="B9" s="264">
        <v>395060.23</v>
      </c>
      <c r="C9" s="264">
        <v>0</v>
      </c>
      <c r="D9" s="264">
        <v>-65022.22</v>
      </c>
      <c r="E9" s="264">
        <v>5386.32</v>
      </c>
      <c r="F9" s="264">
        <v>5386.38</v>
      </c>
      <c r="G9" s="264">
        <v>2693.16</v>
      </c>
      <c r="H9" s="264">
        <v>0</v>
      </c>
      <c r="I9" s="264">
        <v>5386.32</v>
      </c>
      <c r="J9" s="264">
        <v>0</v>
      </c>
      <c r="K9" s="264">
        <v>-1575.5</v>
      </c>
      <c r="L9" s="264">
        <v>5386.32</v>
      </c>
      <c r="M9" s="264">
        <v>0</v>
      </c>
      <c r="N9" s="264">
        <v>-1575.5</v>
      </c>
      <c r="O9" s="264">
        <v>25356.12</v>
      </c>
      <c r="P9" s="264">
        <v>0</v>
      </c>
      <c r="Q9" s="264">
        <v>0</v>
      </c>
      <c r="R9" s="264">
        <v>2693.16</v>
      </c>
      <c r="S9" s="264">
        <v>5386.32</v>
      </c>
      <c r="T9" s="264">
        <v>0</v>
      </c>
      <c r="U9" s="264">
        <v>0</v>
      </c>
      <c r="V9" s="264">
        <v>0</v>
      </c>
      <c r="W9" s="264">
        <v>0</v>
      </c>
      <c r="X9" s="264">
        <v>9197.15</v>
      </c>
      <c r="Y9" s="264">
        <v>29826.769999999997</v>
      </c>
      <c r="Z9" s="264">
        <v>-915.67999999999984</v>
      </c>
      <c r="AA9" s="264">
        <v>-1575.5</v>
      </c>
      <c r="AB9" s="264">
        <v>8079.49</v>
      </c>
      <c r="AC9" s="264">
        <v>1747.86</v>
      </c>
      <c r="AD9" s="264">
        <v>0</v>
      </c>
      <c r="AE9" s="264">
        <v>13465.81</v>
      </c>
      <c r="AF9" s="264">
        <v>345733.44999999995</v>
      </c>
      <c r="AG9" s="264">
        <v>10772.65</v>
      </c>
      <c r="AH9" s="264">
        <v>0</v>
      </c>
      <c r="AI9" s="264">
        <v>0</v>
      </c>
      <c r="AJ9" s="264">
        <v>-1575.5</v>
      </c>
      <c r="AK9" s="264">
        <v>0</v>
      </c>
      <c r="AL9" s="264">
        <v>0</v>
      </c>
      <c r="AM9" s="264">
        <v>0</v>
      </c>
      <c r="AN9" s="264">
        <v>-1575.5</v>
      </c>
      <c r="AO9" s="264">
        <v>2693.16</v>
      </c>
      <c r="AP9" s="264">
        <v>30284.61</v>
      </c>
      <c r="AQ9" s="264">
        <v>-1575.5</v>
      </c>
      <c r="AR9" s="264">
        <v>0</v>
      </c>
      <c r="AS9" s="264">
        <v>0</v>
      </c>
      <c r="AT9" s="264">
        <v>0</v>
      </c>
      <c r="AU9" s="264">
        <v>0</v>
      </c>
      <c r="AV9" s="264">
        <v>-2033.3400000000001</v>
      </c>
      <c r="AW9" s="264">
        <v>-1575.5</v>
      </c>
      <c r="AX9" s="264">
        <v>2693.16</v>
      </c>
      <c r="AY9" s="264">
        <v>0</v>
      </c>
      <c r="AZ9" s="264">
        <v>8079.49</v>
      </c>
      <c r="BA9" s="264">
        <v>0</v>
      </c>
      <c r="BB9" s="264">
        <v>2693.16</v>
      </c>
      <c r="BC9" s="264">
        <v>0</v>
      </c>
      <c r="BD9" s="264">
        <v>-3151</v>
      </c>
      <c r="BE9" s="264">
        <v>5386.32</v>
      </c>
      <c r="BF9" s="264">
        <v>340804.97</v>
      </c>
      <c r="BG9" s="264">
        <v>4003.8900000000003</v>
      </c>
      <c r="BH9" s="264">
        <v>0</v>
      </c>
      <c r="BI9" s="264">
        <v>13427.35</v>
      </c>
      <c r="BJ9" s="264">
        <v>6353.85</v>
      </c>
      <c r="BK9" s="264">
        <v>-1858.5</v>
      </c>
      <c r="BL9" s="264">
        <v>21973.46</v>
      </c>
      <c r="BM9" s="264">
        <v>0</v>
      </c>
      <c r="BN9" s="264">
        <v>3176.92</v>
      </c>
      <c r="BO9" s="264">
        <v>0</v>
      </c>
      <c r="BP9" s="264">
        <v>5926</v>
      </c>
      <c r="BQ9" s="264">
        <v>168932.93</v>
      </c>
      <c r="BR9" s="264">
        <v>12707.69</v>
      </c>
      <c r="BS9" s="264">
        <v>6353.85</v>
      </c>
      <c r="BT9" s="264">
        <v>0</v>
      </c>
      <c r="BU9" s="264">
        <v>0</v>
      </c>
      <c r="BV9" s="264">
        <v>0</v>
      </c>
      <c r="BW9" s="264">
        <v>0</v>
      </c>
      <c r="BX9" s="264">
        <v>0</v>
      </c>
      <c r="BY9" s="264">
        <v>0</v>
      </c>
      <c r="BZ9" s="264">
        <v>0</v>
      </c>
      <c r="CA9" s="264">
        <v>0</v>
      </c>
      <c r="CB9" s="264">
        <v>0</v>
      </c>
      <c r="CC9" s="264">
        <v>0</v>
      </c>
      <c r="CD9" s="264">
        <v>3176.92</v>
      </c>
      <c r="CE9" s="264">
        <v>0</v>
      </c>
      <c r="CF9" s="264">
        <v>0</v>
      </c>
      <c r="CG9" s="264">
        <v>0</v>
      </c>
      <c r="CH9" s="264">
        <v>0</v>
      </c>
      <c r="CI9" s="264">
        <v>0</v>
      </c>
      <c r="CJ9" s="264">
        <v>-1854</v>
      </c>
      <c r="CK9" s="264">
        <v>0</v>
      </c>
      <c r="CL9" s="264">
        <v>0</v>
      </c>
      <c r="CM9" s="264">
        <v>0</v>
      </c>
      <c r="CN9" s="264">
        <v>3176.92</v>
      </c>
      <c r="CO9" s="264">
        <v>0</v>
      </c>
      <c r="CP9" s="264">
        <v>9530.77</v>
      </c>
      <c r="CQ9" s="264">
        <v>0</v>
      </c>
      <c r="CR9" s="264">
        <v>0</v>
      </c>
      <c r="CS9" s="264">
        <v>3176.92</v>
      </c>
      <c r="CT9" s="264">
        <v>3184.62</v>
      </c>
      <c r="CU9" s="264">
        <v>12707.69</v>
      </c>
      <c r="CV9" s="264">
        <v>3176.92</v>
      </c>
      <c r="CW9" s="264">
        <v>0</v>
      </c>
      <c r="CX9" s="264">
        <v>3176.92</v>
      </c>
      <c r="CY9" s="264">
        <v>0</v>
      </c>
      <c r="CZ9" s="264">
        <v>0</v>
      </c>
      <c r="DA9" s="264">
        <v>19061.54</v>
      </c>
      <c r="DB9" s="264">
        <v>0</v>
      </c>
      <c r="DC9" s="264">
        <v>0</v>
      </c>
      <c r="DD9" s="264">
        <v>0</v>
      </c>
      <c r="DE9" s="264">
        <v>25415.38</v>
      </c>
      <c r="DF9" s="264">
        <v>0</v>
      </c>
      <c r="DG9" s="264">
        <v>0</v>
      </c>
      <c r="DH9" s="264">
        <v>0</v>
      </c>
      <c r="DI9" s="264">
        <v>0</v>
      </c>
      <c r="DJ9" s="264">
        <v>9523.08</v>
      </c>
      <c r="DK9" s="264">
        <v>0</v>
      </c>
      <c r="DL9" s="264">
        <v>0</v>
      </c>
      <c r="DM9" s="264">
        <v>0</v>
      </c>
      <c r="DN9" s="264">
        <v>0</v>
      </c>
      <c r="DO9" s="264">
        <v>6353.85</v>
      </c>
      <c r="DP9" s="264">
        <v>0</v>
      </c>
      <c r="DQ9" s="264">
        <v>0</v>
      </c>
      <c r="DR9" s="264">
        <v>0</v>
      </c>
      <c r="DS9" s="264">
        <v>0</v>
      </c>
      <c r="DT9" s="264">
        <v>0</v>
      </c>
      <c r="DU9" s="264">
        <v>0</v>
      </c>
      <c r="DV9" s="264">
        <v>0</v>
      </c>
      <c r="DW9" s="264">
        <v>0</v>
      </c>
      <c r="DX9" s="264">
        <v>0</v>
      </c>
      <c r="DY9" s="264"/>
      <c r="DZ9" s="264"/>
      <c r="EA9" s="264"/>
      <c r="EB9" s="257">
        <f t="shared" si="0"/>
        <v>0</v>
      </c>
      <c r="EC9" s="257">
        <f t="shared" si="1"/>
        <v>0</v>
      </c>
      <c r="ED9" s="257">
        <f t="shared" si="2"/>
        <v>0</v>
      </c>
      <c r="EE9" s="257">
        <f t="shared" si="3"/>
        <v>0</v>
      </c>
      <c r="EF9" s="257">
        <f t="shared" si="4"/>
        <v>0</v>
      </c>
      <c r="EG9" s="257">
        <f t="shared" si="5"/>
        <v>0</v>
      </c>
      <c r="EH9" s="257">
        <f t="shared" si="6"/>
        <v>0</v>
      </c>
    </row>
    <row r="10" spans="1:138">
      <c r="A10" s="263" t="s">
        <v>114</v>
      </c>
      <c r="B10" s="264">
        <v>1849018.3399999999</v>
      </c>
      <c r="C10" s="264">
        <v>15514.88</v>
      </c>
      <c r="D10" s="264">
        <v>0</v>
      </c>
      <c r="E10" s="264">
        <v>27900</v>
      </c>
      <c r="F10" s="264">
        <v>53150</v>
      </c>
      <c r="G10" s="264">
        <v>90460</v>
      </c>
      <c r="H10" s="264">
        <v>22620</v>
      </c>
      <c r="I10" s="264">
        <v>30050</v>
      </c>
      <c r="J10" s="264">
        <v>0</v>
      </c>
      <c r="K10" s="264">
        <v>12400</v>
      </c>
      <c r="L10" s="264">
        <v>21140</v>
      </c>
      <c r="M10" s="264">
        <v>31080</v>
      </c>
      <c r="N10" s="264">
        <v>38920</v>
      </c>
      <c r="O10" s="264">
        <v>66740</v>
      </c>
      <c r="P10" s="264">
        <v>66000</v>
      </c>
      <c r="Q10" s="264">
        <v>92655.87</v>
      </c>
      <c r="R10" s="264">
        <v>26600</v>
      </c>
      <c r="S10" s="264">
        <v>8700</v>
      </c>
      <c r="T10" s="264">
        <v>0</v>
      </c>
      <c r="U10" s="264">
        <v>0</v>
      </c>
      <c r="V10" s="264">
        <v>0</v>
      </c>
      <c r="W10" s="264">
        <v>0</v>
      </c>
      <c r="X10" s="264">
        <v>0</v>
      </c>
      <c r="Y10" s="264">
        <v>5387.59</v>
      </c>
      <c r="Z10" s="264">
        <v>121306.21</v>
      </c>
      <c r="AA10" s="264">
        <v>79061.38</v>
      </c>
      <c r="AB10" s="264">
        <v>24780</v>
      </c>
      <c r="AC10" s="264">
        <v>17867.59</v>
      </c>
      <c r="AD10" s="264">
        <v>0</v>
      </c>
      <c r="AE10" s="264">
        <v>142900</v>
      </c>
      <c r="AF10" s="264">
        <v>853784.82</v>
      </c>
      <c r="AG10" s="264">
        <v>0</v>
      </c>
      <c r="AH10" s="264">
        <v>0</v>
      </c>
      <c r="AI10" s="264">
        <v>0</v>
      </c>
      <c r="AJ10" s="264">
        <v>0</v>
      </c>
      <c r="AK10" s="264">
        <v>0</v>
      </c>
      <c r="AL10" s="264">
        <v>0</v>
      </c>
      <c r="AM10" s="264">
        <v>0</v>
      </c>
      <c r="AN10" s="264">
        <v>0</v>
      </c>
      <c r="AO10" s="264">
        <v>0</v>
      </c>
      <c r="AP10" s="264">
        <v>5387.59</v>
      </c>
      <c r="AQ10" s="264">
        <v>0</v>
      </c>
      <c r="AR10" s="264">
        <v>0</v>
      </c>
      <c r="AS10" s="264">
        <v>0</v>
      </c>
      <c r="AT10" s="264">
        <v>0</v>
      </c>
      <c r="AU10" s="264">
        <v>0</v>
      </c>
      <c r="AV10" s="264">
        <v>16906.21</v>
      </c>
      <c r="AW10" s="264">
        <v>53980</v>
      </c>
      <c r="AX10" s="264">
        <v>38240</v>
      </c>
      <c r="AY10" s="264">
        <v>12180</v>
      </c>
      <c r="AZ10" s="264">
        <v>18900</v>
      </c>
      <c r="BA10" s="264">
        <v>5880</v>
      </c>
      <c r="BB10" s="264">
        <v>65552.41</v>
      </c>
      <c r="BC10" s="264">
        <v>43900</v>
      </c>
      <c r="BD10" s="264">
        <v>2780</v>
      </c>
      <c r="BE10" s="264">
        <v>59600</v>
      </c>
      <c r="BF10" s="264">
        <v>681952.41</v>
      </c>
      <c r="BG10" s="264">
        <v>20580</v>
      </c>
      <c r="BH10" s="264">
        <v>14700</v>
      </c>
      <c r="BI10" s="264">
        <v>18900</v>
      </c>
      <c r="BJ10" s="264">
        <v>18480</v>
      </c>
      <c r="BK10" s="264">
        <v>14700</v>
      </c>
      <c r="BL10" s="264">
        <v>17740</v>
      </c>
      <c r="BM10" s="264">
        <v>10080</v>
      </c>
      <c r="BN10" s="264">
        <v>15540</v>
      </c>
      <c r="BO10" s="264">
        <v>13300</v>
      </c>
      <c r="BP10" s="264">
        <v>14280</v>
      </c>
      <c r="BQ10" s="264">
        <v>25720</v>
      </c>
      <c r="BR10" s="264">
        <v>17640</v>
      </c>
      <c r="BS10" s="264">
        <v>19740</v>
      </c>
      <c r="BT10" s="264">
        <v>12460</v>
      </c>
      <c r="BU10" s="264">
        <v>11240</v>
      </c>
      <c r="BV10" s="264">
        <v>10920</v>
      </c>
      <c r="BW10" s="264">
        <v>14280</v>
      </c>
      <c r="BX10" s="264">
        <v>12600</v>
      </c>
      <c r="BY10" s="264">
        <v>9660</v>
      </c>
      <c r="BZ10" s="264">
        <v>10080</v>
      </c>
      <c r="CA10" s="264">
        <v>14280</v>
      </c>
      <c r="CB10" s="264">
        <v>15000</v>
      </c>
      <c r="CC10" s="264">
        <v>7680</v>
      </c>
      <c r="CD10" s="264">
        <v>6400</v>
      </c>
      <c r="CE10" s="264">
        <v>7980</v>
      </c>
      <c r="CF10" s="264">
        <v>7980</v>
      </c>
      <c r="CG10" s="264">
        <v>7980</v>
      </c>
      <c r="CH10" s="264">
        <v>7980</v>
      </c>
      <c r="CI10" s="264">
        <v>7980</v>
      </c>
      <c r="CJ10" s="264">
        <v>13800</v>
      </c>
      <c r="CK10" s="264">
        <v>7800</v>
      </c>
      <c r="CL10" s="264">
        <v>7980</v>
      </c>
      <c r="CM10" s="264">
        <v>4200</v>
      </c>
      <c r="CN10" s="264">
        <v>6300</v>
      </c>
      <c r="CO10" s="264">
        <v>7960</v>
      </c>
      <c r="CP10" s="264">
        <v>12920</v>
      </c>
      <c r="CQ10" s="264">
        <v>9920</v>
      </c>
      <c r="CR10" s="264">
        <v>7980</v>
      </c>
      <c r="CS10" s="264">
        <v>7860</v>
      </c>
      <c r="CT10" s="264">
        <v>6300</v>
      </c>
      <c r="CU10" s="264">
        <v>8360</v>
      </c>
      <c r="CV10" s="264">
        <v>6300</v>
      </c>
      <c r="CW10" s="264">
        <v>7980</v>
      </c>
      <c r="CX10" s="264">
        <v>6315.17</v>
      </c>
      <c r="CY10" s="264">
        <v>6920</v>
      </c>
      <c r="CZ10" s="264">
        <v>8160</v>
      </c>
      <c r="DA10" s="264">
        <v>9060</v>
      </c>
      <c r="DB10" s="264">
        <v>9340</v>
      </c>
      <c r="DC10" s="264">
        <v>8300</v>
      </c>
      <c r="DD10" s="264">
        <v>6300</v>
      </c>
      <c r="DE10" s="264">
        <v>7980</v>
      </c>
      <c r="DF10" s="264">
        <v>6300</v>
      </c>
      <c r="DG10" s="264">
        <v>7980</v>
      </c>
      <c r="DH10" s="264">
        <v>6300</v>
      </c>
      <c r="DI10" s="264">
        <v>6877.24</v>
      </c>
      <c r="DJ10" s="264">
        <v>6300</v>
      </c>
      <c r="DK10" s="264">
        <v>8400</v>
      </c>
      <c r="DL10" s="264">
        <v>6300</v>
      </c>
      <c r="DM10" s="264">
        <v>7980</v>
      </c>
      <c r="DN10" s="264">
        <v>7980</v>
      </c>
      <c r="DO10" s="264">
        <v>14280</v>
      </c>
      <c r="DP10" s="264">
        <v>10500</v>
      </c>
      <c r="DQ10" s="264">
        <v>6300</v>
      </c>
      <c r="DR10" s="264">
        <v>5860</v>
      </c>
      <c r="DS10" s="264">
        <v>7860</v>
      </c>
      <c r="DT10" s="264">
        <v>7220</v>
      </c>
      <c r="DU10" s="264">
        <v>0</v>
      </c>
      <c r="DV10" s="264">
        <v>0</v>
      </c>
      <c r="DW10" s="264">
        <v>0</v>
      </c>
      <c r="DX10" s="264">
        <v>1580</v>
      </c>
      <c r="DY10" s="264"/>
      <c r="DZ10" s="264"/>
      <c r="EA10" s="264"/>
      <c r="EB10" s="257">
        <f t="shared" si="0"/>
        <v>0</v>
      </c>
      <c r="EC10" s="257">
        <f t="shared" si="1"/>
        <v>0</v>
      </c>
      <c r="ED10" s="257">
        <f t="shared" si="2"/>
        <v>0</v>
      </c>
      <c r="EE10" s="257">
        <f t="shared" si="3"/>
        <v>0</v>
      </c>
      <c r="EF10" s="257">
        <f t="shared" si="4"/>
        <v>0</v>
      </c>
      <c r="EG10" s="257">
        <f t="shared" si="5"/>
        <v>0</v>
      </c>
      <c r="EH10" s="257">
        <f t="shared" si="6"/>
        <v>0</v>
      </c>
    </row>
    <row r="11" spans="1:138">
      <c r="A11" s="263" t="s">
        <v>115</v>
      </c>
      <c r="B11" s="264">
        <v>1742225.76</v>
      </c>
      <c r="C11" s="264">
        <v>0</v>
      </c>
      <c r="D11" s="264">
        <v>0</v>
      </c>
      <c r="E11" s="264">
        <v>0</v>
      </c>
      <c r="F11" s="264">
        <v>182811.97000000003</v>
      </c>
      <c r="G11" s="264">
        <v>0</v>
      </c>
      <c r="H11" s="264">
        <v>0</v>
      </c>
      <c r="I11" s="264">
        <v>32765.71</v>
      </c>
      <c r="J11" s="264">
        <v>0</v>
      </c>
      <c r="K11" s="264">
        <v>0</v>
      </c>
      <c r="L11" s="264">
        <v>0</v>
      </c>
      <c r="M11" s="264">
        <v>0</v>
      </c>
      <c r="N11" s="264">
        <v>0</v>
      </c>
      <c r="O11" s="264">
        <v>0</v>
      </c>
      <c r="P11" s="264">
        <v>0</v>
      </c>
      <c r="Q11" s="264">
        <v>504775.15</v>
      </c>
      <c r="R11" s="264">
        <v>0</v>
      </c>
      <c r="S11" s="264">
        <v>0</v>
      </c>
      <c r="T11" s="264">
        <v>0</v>
      </c>
      <c r="U11" s="264">
        <v>0</v>
      </c>
      <c r="V11" s="264">
        <v>0</v>
      </c>
      <c r="W11" s="264">
        <v>0</v>
      </c>
      <c r="X11" s="264">
        <v>181135.14</v>
      </c>
      <c r="Y11" s="264">
        <v>29198.2</v>
      </c>
      <c r="Z11" s="264">
        <v>0</v>
      </c>
      <c r="AA11" s="264">
        <v>0</v>
      </c>
      <c r="AB11" s="264">
        <v>0</v>
      </c>
      <c r="AC11" s="264">
        <v>0</v>
      </c>
      <c r="AD11" s="264">
        <v>0</v>
      </c>
      <c r="AE11" s="264">
        <v>811539.59</v>
      </c>
      <c r="AF11" s="264">
        <v>0</v>
      </c>
      <c r="AG11" s="264">
        <v>181135.14</v>
      </c>
      <c r="AH11" s="264">
        <v>0</v>
      </c>
      <c r="AI11" s="264">
        <v>0</v>
      </c>
      <c r="AJ11" s="264">
        <v>0</v>
      </c>
      <c r="AK11" s="264">
        <v>0</v>
      </c>
      <c r="AL11" s="264">
        <v>0</v>
      </c>
      <c r="AM11" s="264">
        <v>0</v>
      </c>
      <c r="AN11" s="264">
        <v>29198.2</v>
      </c>
      <c r="AO11" s="264">
        <v>0</v>
      </c>
      <c r="AP11" s="264">
        <v>0</v>
      </c>
      <c r="AQ11" s="264">
        <v>0</v>
      </c>
      <c r="AR11" s="264">
        <v>0</v>
      </c>
      <c r="AS11" s="264">
        <v>0</v>
      </c>
      <c r="AT11" s="264">
        <v>0</v>
      </c>
      <c r="AU11" s="264">
        <v>0</v>
      </c>
      <c r="AV11" s="264">
        <v>0</v>
      </c>
      <c r="AW11" s="264">
        <v>0</v>
      </c>
      <c r="AX11" s="264">
        <v>0</v>
      </c>
      <c r="AY11" s="264">
        <v>0</v>
      </c>
      <c r="AZ11" s="264">
        <v>0</v>
      </c>
      <c r="BA11" s="264">
        <v>0</v>
      </c>
      <c r="BB11" s="264">
        <v>0</v>
      </c>
      <c r="BC11" s="264">
        <v>0</v>
      </c>
      <c r="BD11" s="264">
        <v>0</v>
      </c>
      <c r="BE11" s="264">
        <v>0</v>
      </c>
      <c r="BF11" s="264">
        <v>0</v>
      </c>
      <c r="BG11" s="264">
        <v>0</v>
      </c>
      <c r="BH11" s="264">
        <v>0</v>
      </c>
      <c r="BI11" s="264">
        <v>0</v>
      </c>
      <c r="BJ11" s="264">
        <v>0</v>
      </c>
      <c r="BK11" s="264">
        <v>0</v>
      </c>
      <c r="BL11" s="264">
        <v>0</v>
      </c>
      <c r="BM11" s="264">
        <v>0</v>
      </c>
      <c r="BN11" s="264">
        <v>0</v>
      </c>
      <c r="BO11" s="264">
        <v>0</v>
      </c>
      <c r="BP11" s="264">
        <v>0</v>
      </c>
      <c r="BQ11" s="264">
        <v>0</v>
      </c>
      <c r="BR11" s="264">
        <v>0</v>
      </c>
      <c r="BS11" s="264">
        <v>0</v>
      </c>
      <c r="BT11" s="264">
        <v>0</v>
      </c>
      <c r="BU11" s="264">
        <v>0</v>
      </c>
      <c r="BV11" s="264">
        <v>0</v>
      </c>
      <c r="BW11" s="264">
        <v>0</v>
      </c>
      <c r="BX11" s="264">
        <v>0</v>
      </c>
      <c r="BY11" s="264">
        <v>0</v>
      </c>
      <c r="BZ11" s="264">
        <v>0</v>
      </c>
      <c r="CA11" s="264">
        <v>0</v>
      </c>
      <c r="CB11" s="264">
        <v>0</v>
      </c>
      <c r="CC11" s="264">
        <v>0</v>
      </c>
      <c r="CD11" s="264">
        <v>0</v>
      </c>
      <c r="CE11" s="264">
        <v>0</v>
      </c>
      <c r="CF11" s="264">
        <v>0</v>
      </c>
      <c r="CG11" s="264">
        <v>0</v>
      </c>
      <c r="CH11" s="264">
        <v>0</v>
      </c>
      <c r="CI11" s="264">
        <v>0</v>
      </c>
      <c r="CJ11" s="264">
        <v>0</v>
      </c>
      <c r="CK11" s="264">
        <v>0</v>
      </c>
      <c r="CL11" s="264">
        <v>0</v>
      </c>
      <c r="CM11" s="264">
        <v>0</v>
      </c>
      <c r="CN11" s="264">
        <v>0</v>
      </c>
      <c r="CO11" s="264">
        <v>0</v>
      </c>
      <c r="CP11" s="264">
        <v>0</v>
      </c>
      <c r="CQ11" s="264">
        <v>0</v>
      </c>
      <c r="CR11" s="264">
        <v>0</v>
      </c>
      <c r="CS11" s="264">
        <v>0</v>
      </c>
      <c r="CT11" s="264">
        <v>0</v>
      </c>
      <c r="CU11" s="264">
        <v>0</v>
      </c>
      <c r="CV11" s="264">
        <v>0</v>
      </c>
      <c r="CW11" s="264">
        <v>0</v>
      </c>
      <c r="CX11" s="264">
        <v>0</v>
      </c>
      <c r="CY11" s="264">
        <v>0</v>
      </c>
      <c r="CZ11" s="264">
        <v>0</v>
      </c>
      <c r="DA11" s="264">
        <v>0</v>
      </c>
      <c r="DB11" s="264">
        <v>0</v>
      </c>
      <c r="DC11" s="264">
        <v>0</v>
      </c>
      <c r="DD11" s="264">
        <v>0</v>
      </c>
      <c r="DE11" s="264">
        <v>0</v>
      </c>
      <c r="DF11" s="264">
        <v>0</v>
      </c>
      <c r="DG11" s="264">
        <v>0</v>
      </c>
      <c r="DH11" s="264">
        <v>0</v>
      </c>
      <c r="DI11" s="264">
        <v>0</v>
      </c>
      <c r="DJ11" s="264">
        <v>0</v>
      </c>
      <c r="DK11" s="264">
        <v>0</v>
      </c>
      <c r="DL11" s="264">
        <v>0</v>
      </c>
      <c r="DM11" s="264">
        <v>0</v>
      </c>
      <c r="DN11" s="264">
        <v>0</v>
      </c>
      <c r="DO11" s="264">
        <v>0</v>
      </c>
      <c r="DP11" s="264">
        <v>0</v>
      </c>
      <c r="DQ11" s="264">
        <v>0</v>
      </c>
      <c r="DR11" s="264">
        <v>0</v>
      </c>
      <c r="DS11" s="264">
        <v>0</v>
      </c>
      <c r="DT11" s="264">
        <v>0</v>
      </c>
      <c r="DU11" s="264">
        <v>0</v>
      </c>
      <c r="DV11" s="264">
        <v>0</v>
      </c>
      <c r="DW11" s="264">
        <v>0</v>
      </c>
      <c r="DX11" s="264">
        <v>0</v>
      </c>
      <c r="DY11" s="264"/>
      <c r="DZ11" s="264"/>
      <c r="EA11" s="264"/>
      <c r="EB11" s="257">
        <f t="shared" si="0"/>
        <v>0</v>
      </c>
      <c r="EC11" s="257">
        <f t="shared" si="1"/>
        <v>0</v>
      </c>
      <c r="ED11" s="257">
        <f t="shared" si="2"/>
        <v>0</v>
      </c>
      <c r="EE11" s="257">
        <f t="shared" si="3"/>
        <v>0</v>
      </c>
      <c r="EF11" s="257">
        <f t="shared" si="4"/>
        <v>0</v>
      </c>
      <c r="EG11" s="257">
        <f t="shared" si="5"/>
        <v>0</v>
      </c>
      <c r="EH11" s="257">
        <f t="shared" si="6"/>
        <v>0</v>
      </c>
    </row>
    <row r="12" spans="1:138">
      <c r="A12" s="263" t="s">
        <v>116</v>
      </c>
      <c r="B12" s="264">
        <v>0</v>
      </c>
      <c r="C12" s="264">
        <v>0</v>
      </c>
      <c r="D12" s="264">
        <v>0</v>
      </c>
      <c r="E12" s="264">
        <v>0</v>
      </c>
      <c r="F12" s="264">
        <v>0</v>
      </c>
      <c r="G12" s="264">
        <v>0</v>
      </c>
      <c r="H12" s="264">
        <v>0</v>
      </c>
      <c r="I12" s="264">
        <v>0</v>
      </c>
      <c r="J12" s="264">
        <v>0</v>
      </c>
      <c r="K12" s="264">
        <v>0</v>
      </c>
      <c r="L12" s="264">
        <v>0</v>
      </c>
      <c r="M12" s="264">
        <v>0</v>
      </c>
      <c r="N12" s="264">
        <v>0</v>
      </c>
      <c r="O12" s="264">
        <v>0</v>
      </c>
      <c r="P12" s="264">
        <v>0</v>
      </c>
      <c r="Q12" s="264">
        <v>0</v>
      </c>
      <c r="R12" s="264">
        <v>0</v>
      </c>
      <c r="S12" s="264">
        <v>0</v>
      </c>
      <c r="T12" s="264">
        <v>0</v>
      </c>
      <c r="U12" s="264">
        <v>0</v>
      </c>
      <c r="V12" s="264">
        <v>0</v>
      </c>
      <c r="W12" s="264">
        <v>0</v>
      </c>
      <c r="X12" s="264">
        <v>0</v>
      </c>
      <c r="Y12" s="264">
        <v>0</v>
      </c>
      <c r="Z12" s="264">
        <v>0</v>
      </c>
      <c r="AA12" s="264">
        <v>0</v>
      </c>
      <c r="AB12" s="264">
        <v>0</v>
      </c>
      <c r="AC12" s="264">
        <v>0</v>
      </c>
      <c r="AD12" s="264">
        <v>0</v>
      </c>
      <c r="AE12" s="264">
        <v>0</v>
      </c>
      <c r="AF12" s="264">
        <v>0</v>
      </c>
      <c r="AG12" s="264">
        <v>0</v>
      </c>
      <c r="AH12" s="264">
        <v>0</v>
      </c>
      <c r="AI12" s="264">
        <v>0</v>
      </c>
      <c r="AJ12" s="264">
        <v>0</v>
      </c>
      <c r="AK12" s="264">
        <v>0</v>
      </c>
      <c r="AL12" s="264">
        <v>0</v>
      </c>
      <c r="AM12" s="264">
        <v>0</v>
      </c>
      <c r="AN12" s="264">
        <v>0</v>
      </c>
      <c r="AO12" s="264">
        <v>0</v>
      </c>
      <c r="AP12" s="264">
        <v>0</v>
      </c>
      <c r="AQ12" s="264">
        <v>0</v>
      </c>
      <c r="AR12" s="264">
        <v>0</v>
      </c>
      <c r="AS12" s="264">
        <v>0</v>
      </c>
      <c r="AT12" s="264">
        <v>0</v>
      </c>
      <c r="AU12" s="264">
        <v>0</v>
      </c>
      <c r="AV12" s="264">
        <v>0</v>
      </c>
      <c r="AW12" s="264">
        <v>0</v>
      </c>
      <c r="AX12" s="264">
        <v>0</v>
      </c>
      <c r="AY12" s="264">
        <v>0</v>
      </c>
      <c r="AZ12" s="264">
        <v>0</v>
      </c>
      <c r="BA12" s="264">
        <v>0</v>
      </c>
      <c r="BB12" s="264">
        <v>0</v>
      </c>
      <c r="BC12" s="264">
        <v>0</v>
      </c>
      <c r="BD12" s="264">
        <v>0</v>
      </c>
      <c r="BE12" s="264">
        <v>0</v>
      </c>
      <c r="BF12" s="264">
        <v>0</v>
      </c>
      <c r="BG12" s="264">
        <v>0</v>
      </c>
      <c r="BH12" s="264">
        <v>0</v>
      </c>
      <c r="BI12" s="264">
        <v>0</v>
      </c>
      <c r="BJ12" s="264">
        <v>0</v>
      </c>
      <c r="BK12" s="264">
        <v>0</v>
      </c>
      <c r="BL12" s="264">
        <v>0</v>
      </c>
      <c r="BM12" s="264">
        <v>0</v>
      </c>
      <c r="BN12" s="264">
        <v>0</v>
      </c>
      <c r="BO12" s="264">
        <v>0</v>
      </c>
      <c r="BP12" s="264">
        <v>0</v>
      </c>
      <c r="BQ12" s="264">
        <v>0</v>
      </c>
      <c r="BR12" s="264">
        <v>0</v>
      </c>
      <c r="BS12" s="264">
        <v>0</v>
      </c>
      <c r="BT12" s="264">
        <v>0</v>
      </c>
      <c r="BU12" s="264">
        <v>0</v>
      </c>
      <c r="BV12" s="264">
        <v>0</v>
      </c>
      <c r="BW12" s="264">
        <v>0</v>
      </c>
      <c r="BX12" s="264">
        <v>0</v>
      </c>
      <c r="BY12" s="264">
        <v>0</v>
      </c>
      <c r="BZ12" s="264">
        <v>0</v>
      </c>
      <c r="CA12" s="264">
        <v>0</v>
      </c>
      <c r="CB12" s="264">
        <v>0</v>
      </c>
      <c r="CC12" s="264">
        <v>0</v>
      </c>
      <c r="CD12" s="264">
        <v>0</v>
      </c>
      <c r="CE12" s="264">
        <v>0</v>
      </c>
      <c r="CF12" s="264">
        <v>0</v>
      </c>
      <c r="CG12" s="264">
        <v>0</v>
      </c>
      <c r="CH12" s="264">
        <v>0</v>
      </c>
      <c r="CI12" s="264">
        <v>0</v>
      </c>
      <c r="CJ12" s="264">
        <v>0</v>
      </c>
      <c r="CK12" s="264">
        <v>0</v>
      </c>
      <c r="CL12" s="264">
        <v>0</v>
      </c>
      <c r="CM12" s="264">
        <v>0</v>
      </c>
      <c r="CN12" s="264">
        <v>0</v>
      </c>
      <c r="CO12" s="264">
        <v>0</v>
      </c>
      <c r="CP12" s="264">
        <v>0</v>
      </c>
      <c r="CQ12" s="264">
        <v>0</v>
      </c>
      <c r="CR12" s="264">
        <v>0</v>
      </c>
      <c r="CS12" s="264">
        <v>0</v>
      </c>
      <c r="CT12" s="264">
        <v>0</v>
      </c>
      <c r="CU12" s="264">
        <v>0</v>
      </c>
      <c r="CV12" s="264">
        <v>0</v>
      </c>
      <c r="CW12" s="264">
        <v>0</v>
      </c>
      <c r="CX12" s="264">
        <v>0</v>
      </c>
      <c r="CY12" s="264">
        <v>0</v>
      </c>
      <c r="CZ12" s="264">
        <v>0</v>
      </c>
      <c r="DA12" s="264">
        <v>0</v>
      </c>
      <c r="DB12" s="264">
        <v>0</v>
      </c>
      <c r="DC12" s="264">
        <v>0</v>
      </c>
      <c r="DD12" s="264">
        <v>0</v>
      </c>
      <c r="DE12" s="264">
        <v>0</v>
      </c>
      <c r="DF12" s="264">
        <v>0</v>
      </c>
      <c r="DG12" s="264">
        <v>0</v>
      </c>
      <c r="DH12" s="264">
        <v>0</v>
      </c>
      <c r="DI12" s="264">
        <v>0</v>
      </c>
      <c r="DJ12" s="264">
        <v>0</v>
      </c>
      <c r="DK12" s="264">
        <v>0</v>
      </c>
      <c r="DL12" s="264">
        <v>0</v>
      </c>
      <c r="DM12" s="264">
        <v>0</v>
      </c>
      <c r="DN12" s="264">
        <v>0</v>
      </c>
      <c r="DO12" s="264">
        <v>0</v>
      </c>
      <c r="DP12" s="264">
        <v>0</v>
      </c>
      <c r="DQ12" s="264">
        <v>0</v>
      </c>
      <c r="DR12" s="264">
        <v>0</v>
      </c>
      <c r="DS12" s="264">
        <v>0</v>
      </c>
      <c r="DT12" s="264">
        <v>0</v>
      </c>
      <c r="DU12" s="264">
        <v>0</v>
      </c>
      <c r="DV12" s="264">
        <v>0</v>
      </c>
      <c r="DW12" s="264">
        <v>0</v>
      </c>
      <c r="DX12" s="264">
        <v>0</v>
      </c>
      <c r="DY12" s="264"/>
      <c r="DZ12" s="264"/>
      <c r="EA12" s="264"/>
      <c r="EB12" s="257">
        <f t="shared" si="0"/>
        <v>0</v>
      </c>
      <c r="EC12" s="257">
        <f t="shared" si="1"/>
        <v>0</v>
      </c>
      <c r="ED12" s="257">
        <f t="shared" si="2"/>
        <v>0</v>
      </c>
      <c r="EE12" s="257">
        <f t="shared" si="3"/>
        <v>0</v>
      </c>
      <c r="EF12" s="257">
        <f t="shared" si="4"/>
        <v>0</v>
      </c>
      <c r="EG12" s="257">
        <f t="shared" si="5"/>
        <v>0</v>
      </c>
      <c r="EH12" s="257">
        <f t="shared" si="6"/>
        <v>0</v>
      </c>
    </row>
    <row r="13" spans="1:138" s="267" customFormat="1">
      <c r="A13" s="265" t="s">
        <v>1103</v>
      </c>
      <c r="B13" s="264">
        <v>166485278.49000001</v>
      </c>
      <c r="C13" s="264">
        <v>7310968.1799999997</v>
      </c>
      <c r="D13" s="264">
        <v>26376530.68</v>
      </c>
      <c r="E13" s="264">
        <v>1097494.0899999999</v>
      </c>
      <c r="F13" s="264">
        <v>2638480.5299999998</v>
      </c>
      <c r="G13" s="264">
        <v>3036817.08</v>
      </c>
      <c r="H13" s="264">
        <v>843435.61999999988</v>
      </c>
      <c r="I13" s="264">
        <v>1699430.9600000002</v>
      </c>
      <c r="J13" s="264">
        <v>0</v>
      </c>
      <c r="K13" s="264">
        <v>453046.04</v>
      </c>
      <c r="L13" s="264">
        <v>1470893.21</v>
      </c>
      <c r="M13" s="264">
        <v>1794708.41</v>
      </c>
      <c r="N13" s="264">
        <v>1583220.42</v>
      </c>
      <c r="O13" s="264">
        <v>2962384.08</v>
      </c>
      <c r="P13" s="264">
        <v>2383845.8199999998</v>
      </c>
      <c r="Q13" s="264">
        <v>5715762.8700000001</v>
      </c>
      <c r="R13" s="264">
        <v>1504688.36</v>
      </c>
      <c r="S13" s="264">
        <v>562775.12</v>
      </c>
      <c r="T13" s="264">
        <v>-400.77</v>
      </c>
      <c r="U13" s="264">
        <v>1435</v>
      </c>
      <c r="V13" s="264">
        <v>91790.399999999994</v>
      </c>
      <c r="W13" s="264">
        <v>0</v>
      </c>
      <c r="X13" s="264">
        <v>9194983.120000001</v>
      </c>
      <c r="Y13" s="264">
        <v>19252958.240000002</v>
      </c>
      <c r="Z13" s="264">
        <v>5935009.1600000001</v>
      </c>
      <c r="AA13" s="264">
        <v>4086391.84</v>
      </c>
      <c r="AB13" s="264">
        <v>1882446.5100000002</v>
      </c>
      <c r="AC13" s="264">
        <v>1607133.14</v>
      </c>
      <c r="AD13" s="264">
        <v>0</v>
      </c>
      <c r="AE13" s="264">
        <v>4705506.91</v>
      </c>
      <c r="AF13" s="264">
        <v>58293543.469999999</v>
      </c>
      <c r="AG13" s="264">
        <v>1173863.8700000001</v>
      </c>
      <c r="AH13" s="264">
        <v>814351.42000000016</v>
      </c>
      <c r="AI13" s="264">
        <v>1069478.04</v>
      </c>
      <c r="AJ13" s="264">
        <v>2695094.8499999996</v>
      </c>
      <c r="AK13" s="264">
        <v>1642809.3200000003</v>
      </c>
      <c r="AL13" s="264">
        <v>1314414.43</v>
      </c>
      <c r="AM13" s="264">
        <v>484971.19</v>
      </c>
      <c r="AN13" s="264">
        <v>3471512.74</v>
      </c>
      <c r="AO13" s="264">
        <v>5031304.6899999995</v>
      </c>
      <c r="AP13" s="264">
        <v>5177324.2300000004</v>
      </c>
      <c r="AQ13" s="264">
        <v>2583481.1800000002</v>
      </c>
      <c r="AR13" s="264">
        <v>980796.24999999988</v>
      </c>
      <c r="AS13" s="264">
        <v>1297248.73</v>
      </c>
      <c r="AT13" s="264">
        <v>711290.41999999993</v>
      </c>
      <c r="AU13" s="264">
        <v>0</v>
      </c>
      <c r="AV13" s="264">
        <v>1071418.69</v>
      </c>
      <c r="AW13" s="264">
        <v>1857561.8499999999</v>
      </c>
      <c r="AX13" s="264">
        <v>2050032.39</v>
      </c>
      <c r="AY13" s="264">
        <v>955996.23</v>
      </c>
      <c r="AZ13" s="264">
        <v>1515496.54</v>
      </c>
      <c r="BA13" s="264">
        <v>366949.97</v>
      </c>
      <c r="BB13" s="264">
        <v>2649731.25</v>
      </c>
      <c r="BC13" s="264">
        <v>1929436.0799999998</v>
      </c>
      <c r="BD13" s="264">
        <v>1460201.8399999999</v>
      </c>
      <c r="BE13" s="264">
        <v>1880947.45</v>
      </c>
      <c r="BF13" s="264">
        <v>50373226.850000009</v>
      </c>
      <c r="BG13" s="264">
        <v>2191396.58</v>
      </c>
      <c r="BH13" s="264">
        <v>2191061.9900000002</v>
      </c>
      <c r="BI13" s="264">
        <v>2405514.5099999998</v>
      </c>
      <c r="BJ13" s="264">
        <v>1886425.27</v>
      </c>
      <c r="BK13" s="264">
        <v>1890670.97</v>
      </c>
      <c r="BL13" s="264">
        <v>1904982.43</v>
      </c>
      <c r="BM13" s="264">
        <v>830895.39000000013</v>
      </c>
      <c r="BN13" s="264">
        <v>2173736.09</v>
      </c>
      <c r="BO13" s="264">
        <v>1073694.6499999999</v>
      </c>
      <c r="BP13" s="264">
        <v>1045137.3200000001</v>
      </c>
      <c r="BQ13" s="264">
        <v>2418482.4300000002</v>
      </c>
      <c r="BR13" s="264">
        <v>1344740.95</v>
      </c>
      <c r="BS13" s="264">
        <v>1749227.07</v>
      </c>
      <c r="BT13" s="264">
        <v>1093585.6299999999</v>
      </c>
      <c r="BU13" s="264">
        <v>951231.28999999992</v>
      </c>
      <c r="BV13" s="264">
        <v>920479.01</v>
      </c>
      <c r="BW13" s="264">
        <v>1014290.9600000001</v>
      </c>
      <c r="BX13" s="264">
        <v>1066593.6499999999</v>
      </c>
      <c r="BY13" s="264">
        <v>716558.36</v>
      </c>
      <c r="BZ13" s="264">
        <v>731776.8600000001</v>
      </c>
      <c r="CA13" s="264">
        <v>952820.25</v>
      </c>
      <c r="CB13" s="264">
        <v>1175245.32</v>
      </c>
      <c r="CC13" s="264">
        <v>549992.76</v>
      </c>
      <c r="CD13" s="264">
        <v>511155.20999999996</v>
      </c>
      <c r="CE13" s="264">
        <v>537628.80000000005</v>
      </c>
      <c r="CF13" s="264">
        <v>555140.76</v>
      </c>
      <c r="CG13" s="264">
        <v>532738.38</v>
      </c>
      <c r="CH13" s="264">
        <v>681262.4800000001</v>
      </c>
      <c r="CI13" s="264">
        <v>416121.39</v>
      </c>
      <c r="CJ13" s="264">
        <v>824044.76</v>
      </c>
      <c r="CK13" s="264">
        <v>341218.04</v>
      </c>
      <c r="CL13" s="264">
        <v>479673.82999999996</v>
      </c>
      <c r="CM13" s="264">
        <v>190515.65000000002</v>
      </c>
      <c r="CN13" s="264">
        <v>317311.18000000005</v>
      </c>
      <c r="CO13" s="264">
        <v>396236.03</v>
      </c>
      <c r="CP13" s="264">
        <v>797898.16</v>
      </c>
      <c r="CQ13" s="264">
        <v>666612.9</v>
      </c>
      <c r="CR13" s="264">
        <v>270119.87</v>
      </c>
      <c r="CS13" s="264">
        <v>297165.33</v>
      </c>
      <c r="CT13" s="264">
        <v>164695.90999999997</v>
      </c>
      <c r="CU13" s="264">
        <v>425414.63999999996</v>
      </c>
      <c r="CV13" s="264">
        <v>192745.12000000002</v>
      </c>
      <c r="CW13" s="264">
        <v>325650.24</v>
      </c>
      <c r="CX13" s="264">
        <v>328179.01999999996</v>
      </c>
      <c r="CY13" s="264">
        <v>490304.63</v>
      </c>
      <c r="CZ13" s="264">
        <v>340259.11</v>
      </c>
      <c r="DA13" s="264">
        <v>487648.67</v>
      </c>
      <c r="DB13" s="264">
        <v>426693.47000000003</v>
      </c>
      <c r="DC13" s="264">
        <v>492979.45</v>
      </c>
      <c r="DD13" s="264">
        <v>239809.91999999998</v>
      </c>
      <c r="DE13" s="264">
        <v>387613.86</v>
      </c>
      <c r="DF13" s="264">
        <v>296383.86</v>
      </c>
      <c r="DG13" s="264">
        <v>302016.02</v>
      </c>
      <c r="DH13" s="264">
        <v>279694</v>
      </c>
      <c r="DI13" s="264">
        <v>275264.39</v>
      </c>
      <c r="DJ13" s="264">
        <v>295833.02</v>
      </c>
      <c r="DK13" s="264">
        <v>427938.17</v>
      </c>
      <c r="DL13" s="264">
        <v>258332.14999999997</v>
      </c>
      <c r="DM13" s="264">
        <v>375459.6</v>
      </c>
      <c r="DN13" s="264">
        <v>441097.36</v>
      </c>
      <c r="DO13" s="264">
        <v>726896.47</v>
      </c>
      <c r="DP13" s="264">
        <v>605895.6</v>
      </c>
      <c r="DQ13" s="264">
        <v>380414.20999999996</v>
      </c>
      <c r="DR13" s="264">
        <v>313058.15000000002</v>
      </c>
      <c r="DS13" s="264">
        <v>584669.72</v>
      </c>
      <c r="DT13" s="264">
        <v>371604.38</v>
      </c>
      <c r="DU13" s="264">
        <v>0</v>
      </c>
      <c r="DV13" s="264">
        <v>0</v>
      </c>
      <c r="DW13" s="264">
        <v>785.5</v>
      </c>
      <c r="DX13" s="264">
        <v>42507.7</v>
      </c>
      <c r="DY13" s="266"/>
      <c r="DZ13" s="266"/>
      <c r="EA13" s="266"/>
      <c r="EB13" s="257">
        <f t="shared" si="0"/>
        <v>0</v>
      </c>
      <c r="EC13" s="257">
        <f t="shared" si="1"/>
        <v>0</v>
      </c>
      <c r="ED13" s="257">
        <f t="shared" si="2"/>
        <v>0</v>
      </c>
      <c r="EE13" s="257">
        <f t="shared" si="3"/>
        <v>0</v>
      </c>
      <c r="EF13" s="257">
        <f t="shared" si="4"/>
        <v>0</v>
      </c>
      <c r="EG13" s="257">
        <f t="shared" si="5"/>
        <v>0</v>
      </c>
      <c r="EH13" s="257">
        <f t="shared" si="6"/>
        <v>0</v>
      </c>
    </row>
    <row r="14" spans="1:138">
      <c r="A14" s="263" t="s">
        <v>119</v>
      </c>
      <c r="B14" s="264">
        <v>13613648.370000001</v>
      </c>
      <c r="C14" s="264">
        <v>0</v>
      </c>
      <c r="D14" s="264">
        <v>0</v>
      </c>
      <c r="E14" s="264">
        <v>0</v>
      </c>
      <c r="F14" s="264">
        <v>0</v>
      </c>
      <c r="G14" s="264">
        <v>0</v>
      </c>
      <c r="H14" s="264">
        <v>0</v>
      </c>
      <c r="I14" s="264">
        <v>0</v>
      </c>
      <c r="J14" s="264">
        <v>0</v>
      </c>
      <c r="K14" s="264">
        <v>0</v>
      </c>
      <c r="L14" s="264">
        <v>0</v>
      </c>
      <c r="M14" s="264">
        <v>0</v>
      </c>
      <c r="N14" s="264">
        <v>0</v>
      </c>
      <c r="O14" s="264">
        <v>0</v>
      </c>
      <c r="P14" s="264">
        <v>0</v>
      </c>
      <c r="Q14" s="264">
        <v>0</v>
      </c>
      <c r="R14" s="264">
        <v>0</v>
      </c>
      <c r="S14" s="264">
        <v>0</v>
      </c>
      <c r="T14" s="264">
        <v>0</v>
      </c>
      <c r="U14" s="264">
        <v>0</v>
      </c>
      <c r="V14" s="264">
        <v>0</v>
      </c>
      <c r="W14" s="264">
        <v>0</v>
      </c>
      <c r="X14" s="264">
        <v>0</v>
      </c>
      <c r="Y14" s="264">
        <v>3268629.15</v>
      </c>
      <c r="Z14" s="264">
        <v>420195.86</v>
      </c>
      <c r="AA14" s="264">
        <v>82500</v>
      </c>
      <c r="AB14" s="264">
        <v>0</v>
      </c>
      <c r="AC14" s="264">
        <v>20691.21</v>
      </c>
      <c r="AD14" s="264">
        <v>0</v>
      </c>
      <c r="AE14" s="264">
        <v>0</v>
      </c>
      <c r="AF14" s="264">
        <v>9821632.1500000004</v>
      </c>
      <c r="AG14" s="264">
        <v>0</v>
      </c>
      <c r="AH14" s="264">
        <v>0</v>
      </c>
      <c r="AI14" s="264">
        <v>0</v>
      </c>
      <c r="AJ14" s="264">
        <v>0</v>
      </c>
      <c r="AK14" s="264">
        <v>0</v>
      </c>
      <c r="AL14" s="264">
        <v>0</v>
      </c>
      <c r="AM14" s="264">
        <v>0</v>
      </c>
      <c r="AN14" s="264">
        <v>0</v>
      </c>
      <c r="AO14" s="264">
        <v>2352500</v>
      </c>
      <c r="AP14" s="264">
        <v>36841.15</v>
      </c>
      <c r="AQ14" s="264">
        <v>814632</v>
      </c>
      <c r="AR14" s="264">
        <v>64656</v>
      </c>
      <c r="AS14" s="264">
        <v>0</v>
      </c>
      <c r="AT14" s="264">
        <v>0</v>
      </c>
      <c r="AU14" s="264">
        <v>0</v>
      </c>
      <c r="AV14" s="264">
        <v>0</v>
      </c>
      <c r="AW14" s="264">
        <v>0</v>
      </c>
      <c r="AX14" s="264">
        <v>0</v>
      </c>
      <c r="AY14" s="264">
        <v>420195.86</v>
      </c>
      <c r="AZ14" s="264">
        <v>0</v>
      </c>
      <c r="BA14" s="264">
        <v>0</v>
      </c>
      <c r="BB14" s="264">
        <v>21113.77</v>
      </c>
      <c r="BC14" s="264">
        <v>0</v>
      </c>
      <c r="BD14" s="264">
        <v>4136.34</v>
      </c>
      <c r="BE14" s="264">
        <v>43364.4</v>
      </c>
      <c r="BF14" s="264">
        <v>9753017.6399999987</v>
      </c>
      <c r="BG14" s="264">
        <v>531390.28</v>
      </c>
      <c r="BH14" s="264">
        <v>609359.57000000007</v>
      </c>
      <c r="BI14" s="264">
        <v>797980.90999999992</v>
      </c>
      <c r="BJ14" s="264">
        <v>644488.31999999995</v>
      </c>
      <c r="BK14" s="264">
        <v>624096.79</v>
      </c>
      <c r="BL14" s="264">
        <v>455799.06</v>
      </c>
      <c r="BM14" s="264">
        <v>207143.8</v>
      </c>
      <c r="BN14" s="264">
        <v>667809</v>
      </c>
      <c r="BO14" s="264">
        <v>171353.56</v>
      </c>
      <c r="BP14" s="264">
        <v>83047.05</v>
      </c>
      <c r="BQ14" s="264">
        <v>899250.51</v>
      </c>
      <c r="BR14" s="264">
        <v>258390.32</v>
      </c>
      <c r="BS14" s="264">
        <v>313161.49000000005</v>
      </c>
      <c r="BT14" s="264">
        <v>104254.78</v>
      </c>
      <c r="BU14" s="264">
        <v>101715.71</v>
      </c>
      <c r="BV14" s="264">
        <v>225012.86000000002</v>
      </c>
      <c r="BW14" s="264">
        <v>167046.14000000001</v>
      </c>
      <c r="BX14" s="264">
        <v>250853.90000000002</v>
      </c>
      <c r="BY14" s="264">
        <v>82916.929999999993</v>
      </c>
      <c r="BZ14" s="264">
        <v>101687.2</v>
      </c>
      <c r="CA14" s="264">
        <v>191743.4</v>
      </c>
      <c r="CB14" s="264">
        <v>193321.40000000002</v>
      </c>
      <c r="CC14" s="264">
        <v>42931.16</v>
      </c>
      <c r="CD14" s="264">
        <v>56229.31</v>
      </c>
      <c r="CE14" s="264">
        <v>80445.11</v>
      </c>
      <c r="CF14" s="264">
        <v>199868.74</v>
      </c>
      <c r="CG14" s="264">
        <v>85514.16</v>
      </c>
      <c r="CH14" s="264">
        <v>137102.37</v>
      </c>
      <c r="CI14" s="264">
        <v>88759.78</v>
      </c>
      <c r="CJ14" s="264">
        <v>62075.14</v>
      </c>
      <c r="CK14" s="264">
        <v>24616.92</v>
      </c>
      <c r="CL14" s="264">
        <v>84583.09</v>
      </c>
      <c r="CM14" s="264">
        <v>46852.160000000003</v>
      </c>
      <c r="CN14" s="264">
        <v>58776.740000000005</v>
      </c>
      <c r="CO14" s="264">
        <v>22329.35</v>
      </c>
      <c r="CP14" s="264">
        <v>69686.22</v>
      </c>
      <c r="CQ14" s="264">
        <v>135644.4</v>
      </c>
      <c r="CR14" s="264">
        <v>7832.630000000001</v>
      </c>
      <c r="CS14" s="264">
        <v>10485.800000000001</v>
      </c>
      <c r="CT14" s="264">
        <v>1913.58</v>
      </c>
      <c r="CU14" s="264">
        <v>24076.02</v>
      </c>
      <c r="CV14" s="264">
        <v>16663.71</v>
      </c>
      <c r="CW14" s="264">
        <v>1123.5899999999999</v>
      </c>
      <c r="CX14" s="264">
        <v>20569.810000000001</v>
      </c>
      <c r="CY14" s="264">
        <v>15521.94</v>
      </c>
      <c r="CZ14" s="264">
        <v>74019.12</v>
      </c>
      <c r="DA14" s="264">
        <v>13395.75</v>
      </c>
      <c r="DB14" s="264">
        <v>12880.48</v>
      </c>
      <c r="DC14" s="264">
        <v>38572.299999999996</v>
      </c>
      <c r="DD14" s="264">
        <v>21123.89</v>
      </c>
      <c r="DE14" s="264">
        <v>49343.039999999994</v>
      </c>
      <c r="DF14" s="264">
        <v>22186.77</v>
      </c>
      <c r="DG14" s="264">
        <v>21742.989999999998</v>
      </c>
      <c r="DH14" s="264">
        <v>63566.479999999996</v>
      </c>
      <c r="DI14" s="264">
        <v>2576.79</v>
      </c>
      <c r="DJ14" s="264">
        <v>5012.5</v>
      </c>
      <c r="DK14" s="264">
        <v>152178.16999999998</v>
      </c>
      <c r="DL14" s="264">
        <v>7284.1399999999994</v>
      </c>
      <c r="DM14" s="264">
        <v>25365.11</v>
      </c>
      <c r="DN14" s="264">
        <v>74525.87</v>
      </c>
      <c r="DO14" s="264">
        <v>50185.969999999994</v>
      </c>
      <c r="DP14" s="264">
        <v>36224.47</v>
      </c>
      <c r="DQ14" s="264">
        <v>2279.86</v>
      </c>
      <c r="DR14" s="264">
        <v>12220.3</v>
      </c>
      <c r="DS14" s="264">
        <v>82554.61</v>
      </c>
      <c r="DT14" s="264">
        <v>10354.32</v>
      </c>
      <c r="DU14" s="264">
        <v>0</v>
      </c>
      <c r="DV14" s="264">
        <v>0</v>
      </c>
      <c r="DW14" s="264">
        <v>0</v>
      </c>
      <c r="DX14" s="264">
        <v>0</v>
      </c>
      <c r="DY14" s="264"/>
      <c r="DZ14" s="264"/>
      <c r="EA14" s="264"/>
      <c r="EB14" s="257">
        <f t="shared" si="0"/>
        <v>0</v>
      </c>
      <c r="EC14" s="257">
        <f t="shared" si="1"/>
        <v>0</v>
      </c>
      <c r="ED14" s="257">
        <f t="shared" si="2"/>
        <v>0</v>
      </c>
      <c r="EE14" s="257">
        <f t="shared" si="3"/>
        <v>0</v>
      </c>
      <c r="EF14" s="257">
        <f t="shared" si="4"/>
        <v>0</v>
      </c>
      <c r="EG14" s="257">
        <f t="shared" si="5"/>
        <v>0</v>
      </c>
      <c r="EH14" s="257">
        <f t="shared" si="6"/>
        <v>0</v>
      </c>
    </row>
    <row r="15" spans="1:138">
      <c r="A15" s="263" t="s">
        <v>120</v>
      </c>
      <c r="B15" s="264">
        <v>28615838.140000001</v>
      </c>
      <c r="C15" s="264">
        <v>0</v>
      </c>
      <c r="D15" s="264">
        <v>0</v>
      </c>
      <c r="E15" s="264">
        <v>0</v>
      </c>
      <c r="F15" s="264">
        <v>0</v>
      </c>
      <c r="G15" s="264">
        <v>0</v>
      </c>
      <c r="H15" s="264">
        <v>0</v>
      </c>
      <c r="I15" s="264">
        <v>0</v>
      </c>
      <c r="J15" s="264">
        <v>0</v>
      </c>
      <c r="K15" s="264">
        <v>0</v>
      </c>
      <c r="L15" s="264">
        <v>0</v>
      </c>
      <c r="M15" s="264">
        <v>0</v>
      </c>
      <c r="N15" s="264">
        <v>0</v>
      </c>
      <c r="O15" s="264">
        <v>0</v>
      </c>
      <c r="P15" s="264">
        <v>0</v>
      </c>
      <c r="Q15" s="264">
        <v>0</v>
      </c>
      <c r="R15" s="264">
        <v>0</v>
      </c>
      <c r="S15" s="264">
        <v>0</v>
      </c>
      <c r="T15" s="264">
        <v>0</v>
      </c>
      <c r="U15" s="264">
        <v>0</v>
      </c>
      <c r="V15" s="264">
        <v>0</v>
      </c>
      <c r="W15" s="264">
        <v>0</v>
      </c>
      <c r="X15" s="264">
        <v>0</v>
      </c>
      <c r="Y15" s="264">
        <v>385473.02</v>
      </c>
      <c r="Z15" s="264">
        <v>630765.38</v>
      </c>
      <c r="AA15" s="264">
        <v>0</v>
      </c>
      <c r="AB15" s="264">
        <v>0</v>
      </c>
      <c r="AC15" s="264">
        <v>0</v>
      </c>
      <c r="AD15" s="264">
        <v>0</v>
      </c>
      <c r="AE15" s="264">
        <v>0</v>
      </c>
      <c r="AF15" s="264">
        <v>27599599.740000002</v>
      </c>
      <c r="AG15" s="264">
        <v>0</v>
      </c>
      <c r="AH15" s="264">
        <v>0</v>
      </c>
      <c r="AI15" s="264">
        <v>0</v>
      </c>
      <c r="AJ15" s="264">
        <v>0</v>
      </c>
      <c r="AK15" s="264">
        <v>0</v>
      </c>
      <c r="AL15" s="264">
        <v>0</v>
      </c>
      <c r="AM15" s="264">
        <v>0</v>
      </c>
      <c r="AN15" s="264">
        <v>0</v>
      </c>
      <c r="AO15" s="264">
        <v>161817.38</v>
      </c>
      <c r="AP15" s="264">
        <v>0</v>
      </c>
      <c r="AQ15" s="264">
        <v>223655.64</v>
      </c>
      <c r="AR15" s="264">
        <v>0</v>
      </c>
      <c r="AS15" s="264">
        <v>0</v>
      </c>
      <c r="AT15" s="264">
        <v>0</v>
      </c>
      <c r="AU15" s="264">
        <v>0</v>
      </c>
      <c r="AV15" s="264">
        <v>0</v>
      </c>
      <c r="AW15" s="264">
        <v>0</v>
      </c>
      <c r="AX15" s="264">
        <v>0</v>
      </c>
      <c r="AY15" s="264">
        <v>630765.38</v>
      </c>
      <c r="AZ15" s="264">
        <v>0</v>
      </c>
      <c r="BA15" s="264">
        <v>0</v>
      </c>
      <c r="BB15" s="264">
        <v>26783018.870000005</v>
      </c>
      <c r="BC15" s="264">
        <v>0</v>
      </c>
      <c r="BD15" s="264">
        <v>0</v>
      </c>
      <c r="BE15" s="264">
        <v>0</v>
      </c>
      <c r="BF15" s="264">
        <v>816580.87</v>
      </c>
      <c r="BG15" s="264">
        <v>0</v>
      </c>
      <c r="BH15" s="264">
        <v>0</v>
      </c>
      <c r="BI15" s="264">
        <v>0</v>
      </c>
      <c r="BJ15" s="264">
        <v>809056.6</v>
      </c>
      <c r="BK15" s="264">
        <v>0</v>
      </c>
      <c r="BL15" s="264">
        <v>0</v>
      </c>
      <c r="BM15" s="264">
        <v>0</v>
      </c>
      <c r="BN15" s="264">
        <v>0</v>
      </c>
      <c r="BO15" s="264">
        <v>0</v>
      </c>
      <c r="BP15" s="264">
        <v>0</v>
      </c>
      <c r="BQ15" s="264">
        <v>0</v>
      </c>
      <c r="BR15" s="264">
        <v>0</v>
      </c>
      <c r="BS15" s="264">
        <v>0</v>
      </c>
      <c r="BT15" s="264">
        <v>0</v>
      </c>
      <c r="BU15" s="264">
        <v>0</v>
      </c>
      <c r="BV15" s="264">
        <v>0</v>
      </c>
      <c r="BW15" s="264">
        <v>0</v>
      </c>
      <c r="BX15" s="264">
        <v>0</v>
      </c>
      <c r="BY15" s="264">
        <v>0</v>
      </c>
      <c r="BZ15" s="264">
        <v>0</v>
      </c>
      <c r="CA15" s="264">
        <v>0</v>
      </c>
      <c r="CB15" s="264">
        <v>0</v>
      </c>
      <c r="CC15" s="264">
        <v>0</v>
      </c>
      <c r="CD15" s="264">
        <v>0</v>
      </c>
      <c r="CE15" s="264">
        <v>7524.27</v>
      </c>
      <c r="CF15" s="264">
        <v>0</v>
      </c>
      <c r="CG15" s="264">
        <v>0</v>
      </c>
      <c r="CH15" s="264">
        <v>0</v>
      </c>
      <c r="CI15" s="264">
        <v>0</v>
      </c>
      <c r="CJ15" s="264">
        <v>0</v>
      </c>
      <c r="CK15" s="264">
        <v>0</v>
      </c>
      <c r="CL15" s="264">
        <v>0</v>
      </c>
      <c r="CM15" s="264">
        <v>0</v>
      </c>
      <c r="CN15" s="264">
        <v>0</v>
      </c>
      <c r="CO15" s="264">
        <v>0</v>
      </c>
      <c r="CP15" s="264">
        <v>0</v>
      </c>
      <c r="CQ15" s="264">
        <v>0</v>
      </c>
      <c r="CR15" s="264">
        <v>0</v>
      </c>
      <c r="CS15" s="264">
        <v>0</v>
      </c>
      <c r="CT15" s="264">
        <v>0</v>
      </c>
      <c r="CU15" s="264">
        <v>0</v>
      </c>
      <c r="CV15" s="264">
        <v>0</v>
      </c>
      <c r="CW15" s="264">
        <v>0</v>
      </c>
      <c r="CX15" s="264">
        <v>0</v>
      </c>
      <c r="CY15" s="264">
        <v>0</v>
      </c>
      <c r="CZ15" s="264">
        <v>0</v>
      </c>
      <c r="DA15" s="264">
        <v>0</v>
      </c>
      <c r="DB15" s="264">
        <v>0</v>
      </c>
      <c r="DC15" s="264">
        <v>0</v>
      </c>
      <c r="DD15" s="264">
        <v>0</v>
      </c>
      <c r="DE15" s="264">
        <v>0</v>
      </c>
      <c r="DF15" s="264">
        <v>0</v>
      </c>
      <c r="DG15" s="264">
        <v>0</v>
      </c>
      <c r="DH15" s="264">
        <v>0</v>
      </c>
      <c r="DI15" s="264">
        <v>0</v>
      </c>
      <c r="DJ15" s="264">
        <v>0</v>
      </c>
      <c r="DK15" s="264">
        <v>0</v>
      </c>
      <c r="DL15" s="264">
        <v>0</v>
      </c>
      <c r="DM15" s="264">
        <v>0</v>
      </c>
      <c r="DN15" s="264">
        <v>0</v>
      </c>
      <c r="DO15" s="264">
        <v>0</v>
      </c>
      <c r="DP15" s="264">
        <v>0</v>
      </c>
      <c r="DQ15" s="264">
        <v>0</v>
      </c>
      <c r="DR15" s="264">
        <v>0</v>
      </c>
      <c r="DS15" s="264">
        <v>0</v>
      </c>
      <c r="DT15" s="264">
        <v>0</v>
      </c>
      <c r="DU15" s="264">
        <v>0</v>
      </c>
      <c r="DV15" s="264">
        <v>0</v>
      </c>
      <c r="DW15" s="264">
        <v>0</v>
      </c>
      <c r="DX15" s="264">
        <v>0</v>
      </c>
      <c r="DY15" s="264"/>
      <c r="DZ15" s="264"/>
      <c r="EA15" s="264"/>
      <c r="EB15" s="257">
        <f t="shared" si="0"/>
        <v>0</v>
      </c>
      <c r="EC15" s="257">
        <f t="shared" si="1"/>
        <v>0</v>
      </c>
      <c r="ED15" s="257">
        <f t="shared" si="2"/>
        <v>0</v>
      </c>
      <c r="EE15" s="257">
        <f t="shared" si="3"/>
        <v>0</v>
      </c>
      <c r="EF15" s="257">
        <f t="shared" si="4"/>
        <v>0</v>
      </c>
      <c r="EG15" s="257">
        <f t="shared" si="5"/>
        <v>0</v>
      </c>
      <c r="EH15" s="257">
        <f t="shared" si="6"/>
        <v>0</v>
      </c>
    </row>
    <row r="16" spans="1:138">
      <c r="A16" s="263" t="s">
        <v>121</v>
      </c>
      <c r="B16" s="264">
        <v>-1854342.3199999998</v>
      </c>
      <c r="C16" s="264">
        <v>0</v>
      </c>
      <c r="D16" s="264">
        <v>-2371105.86</v>
      </c>
      <c r="E16" s="264">
        <v>0</v>
      </c>
      <c r="F16" s="264">
        <v>0</v>
      </c>
      <c r="G16" s="264">
        <v>0</v>
      </c>
      <c r="H16" s="264">
        <v>0</v>
      </c>
      <c r="I16" s="264">
        <v>0</v>
      </c>
      <c r="J16" s="264">
        <v>0</v>
      </c>
      <c r="K16" s="264">
        <v>0</v>
      </c>
      <c r="L16" s="264">
        <v>0</v>
      </c>
      <c r="M16" s="264">
        <v>0</v>
      </c>
      <c r="N16" s="264">
        <v>0</v>
      </c>
      <c r="O16" s="264">
        <v>0</v>
      </c>
      <c r="P16" s="264">
        <v>0</v>
      </c>
      <c r="Q16" s="264">
        <v>0</v>
      </c>
      <c r="R16" s="264">
        <v>0</v>
      </c>
      <c r="S16" s="264">
        <v>0</v>
      </c>
      <c r="T16" s="264">
        <v>0</v>
      </c>
      <c r="U16" s="264">
        <v>0</v>
      </c>
      <c r="V16" s="264">
        <v>0</v>
      </c>
      <c r="W16" s="264">
        <v>15212.99</v>
      </c>
      <c r="X16" s="264">
        <v>-204842.15999999992</v>
      </c>
      <c r="Y16" s="264">
        <v>453605</v>
      </c>
      <c r="Z16" s="264">
        <v>-6058574.1299999999</v>
      </c>
      <c r="AA16" s="264">
        <v>0</v>
      </c>
      <c r="AB16" s="264">
        <v>-1.4100000000000001</v>
      </c>
      <c r="AC16" s="264">
        <v>-0.73999999999999932</v>
      </c>
      <c r="AD16" s="264">
        <v>0</v>
      </c>
      <c r="AE16" s="264">
        <v>0</v>
      </c>
      <c r="AF16" s="264">
        <v>6311363.9900000002</v>
      </c>
      <c r="AG16" s="264">
        <v>-18.959999999999994</v>
      </c>
      <c r="AH16" s="264">
        <v>553694.97</v>
      </c>
      <c r="AI16" s="264">
        <v>426636.22</v>
      </c>
      <c r="AJ16" s="264">
        <v>156872.74</v>
      </c>
      <c r="AK16" s="264">
        <v>-75417.48000000001</v>
      </c>
      <c r="AL16" s="264">
        <v>-1282900.8600000003</v>
      </c>
      <c r="AM16" s="264">
        <v>16291.21</v>
      </c>
      <c r="AN16" s="264">
        <v>247.64</v>
      </c>
      <c r="AO16" s="264">
        <v>303084.44999999995</v>
      </c>
      <c r="AP16" s="264">
        <v>4322.0499999999993</v>
      </c>
      <c r="AQ16" s="264">
        <v>41030.469999999994</v>
      </c>
      <c r="AR16" s="264">
        <v>3687.31</v>
      </c>
      <c r="AS16" s="264">
        <v>101233.05</v>
      </c>
      <c r="AT16" s="264">
        <v>0.03</v>
      </c>
      <c r="AU16" s="264">
        <v>0</v>
      </c>
      <c r="AV16" s="264">
        <v>-613.53000000000065</v>
      </c>
      <c r="AW16" s="264">
        <v>55167.27</v>
      </c>
      <c r="AX16" s="264">
        <v>-6344291.71</v>
      </c>
      <c r="AY16" s="264">
        <v>231163.84000000003</v>
      </c>
      <c r="AZ16" s="264">
        <v>-1.4100000000000001</v>
      </c>
      <c r="BA16" s="264">
        <v>0</v>
      </c>
      <c r="BB16" s="264">
        <v>16141.710000000001</v>
      </c>
      <c r="BC16" s="264">
        <v>0</v>
      </c>
      <c r="BD16" s="264">
        <v>2925161.69</v>
      </c>
      <c r="BE16" s="264">
        <v>187.46</v>
      </c>
      <c r="BF16" s="264">
        <v>3369873.13</v>
      </c>
      <c r="BG16" s="264">
        <v>126693.69</v>
      </c>
      <c r="BH16" s="264">
        <v>132311.51999999999</v>
      </c>
      <c r="BI16" s="264">
        <v>140192.69</v>
      </c>
      <c r="BJ16" s="264">
        <v>106618.70000000001</v>
      </c>
      <c r="BK16" s="264">
        <v>154081.81</v>
      </c>
      <c r="BL16" s="264">
        <v>134842.41999999998</v>
      </c>
      <c r="BM16" s="264">
        <v>46111.840000000004</v>
      </c>
      <c r="BN16" s="264">
        <v>162897.15</v>
      </c>
      <c r="BO16" s="264">
        <v>61995.07</v>
      </c>
      <c r="BP16" s="264">
        <v>45684.539999999994</v>
      </c>
      <c r="BQ16" s="264">
        <v>156927.94</v>
      </c>
      <c r="BR16" s="264">
        <v>465218.27999999997</v>
      </c>
      <c r="BS16" s="264">
        <v>66526.19</v>
      </c>
      <c r="BT16" s="264">
        <v>46469.57</v>
      </c>
      <c r="BU16" s="264">
        <v>41309.199999999997</v>
      </c>
      <c r="BV16" s="264">
        <v>43707.76</v>
      </c>
      <c r="BW16" s="264">
        <v>44257.070000000007</v>
      </c>
      <c r="BX16" s="264">
        <v>45788.9</v>
      </c>
      <c r="BY16" s="264">
        <v>39434.939999999995</v>
      </c>
      <c r="BZ16" s="264">
        <v>26454.420000000002</v>
      </c>
      <c r="CA16" s="264">
        <v>35123.590000000004</v>
      </c>
      <c r="CB16" s="264">
        <v>48471.89</v>
      </c>
      <c r="CC16" s="264">
        <v>12325.41</v>
      </c>
      <c r="CD16" s="264">
        <v>16636.599999999999</v>
      </c>
      <c r="CE16" s="264">
        <v>15267.31</v>
      </c>
      <c r="CF16" s="264">
        <v>15659.85</v>
      </c>
      <c r="CG16" s="264">
        <v>10782.21</v>
      </c>
      <c r="CH16" s="264">
        <v>22836.129999999997</v>
      </c>
      <c r="CI16" s="264">
        <v>13574.220000000001</v>
      </c>
      <c r="CJ16" s="264">
        <v>3865.16</v>
      </c>
      <c r="CK16" s="264">
        <v>3945.5500000000006</v>
      </c>
      <c r="CL16" s="264">
        <v>8112.08</v>
      </c>
      <c r="CM16" s="264">
        <v>4691.24</v>
      </c>
      <c r="CN16" s="264">
        <v>7660.3899999999994</v>
      </c>
      <c r="CO16" s="264">
        <v>13904.449999999999</v>
      </c>
      <c r="CP16" s="264">
        <v>20556.5</v>
      </c>
      <c r="CQ16" s="264">
        <v>849966.43</v>
      </c>
      <c r="CR16" s="264">
        <v>6066.8499999999995</v>
      </c>
      <c r="CS16" s="264">
        <v>1746.51</v>
      </c>
      <c r="CT16" s="264">
        <v>6282.2999999999993</v>
      </c>
      <c r="CU16" s="264">
        <v>5469.25</v>
      </c>
      <c r="CV16" s="264">
        <v>13933.1</v>
      </c>
      <c r="CW16" s="264">
        <v>3035.97</v>
      </c>
      <c r="CX16" s="264">
        <v>4717.59</v>
      </c>
      <c r="CY16" s="264">
        <v>2721.06</v>
      </c>
      <c r="CZ16" s="264">
        <v>2040.5800000000002</v>
      </c>
      <c r="DA16" s="264">
        <v>4949.5600000000004</v>
      </c>
      <c r="DB16" s="264">
        <v>3095.79</v>
      </c>
      <c r="DC16" s="264">
        <v>4764.21</v>
      </c>
      <c r="DD16" s="264">
        <v>3373.5499999999997</v>
      </c>
      <c r="DE16" s="264">
        <v>2880.09</v>
      </c>
      <c r="DF16" s="264">
        <v>3684.2499999999995</v>
      </c>
      <c r="DG16" s="264">
        <v>3653.9399999999996</v>
      </c>
      <c r="DH16" s="264">
        <v>1762.9499999999998</v>
      </c>
      <c r="DI16" s="264">
        <v>607.45999999999992</v>
      </c>
      <c r="DJ16" s="264">
        <v>462.52</v>
      </c>
      <c r="DK16" s="264">
        <v>3450.28</v>
      </c>
      <c r="DL16" s="264">
        <v>980.16000000000008</v>
      </c>
      <c r="DM16" s="264">
        <v>2541.2999999999997</v>
      </c>
      <c r="DN16" s="264">
        <v>8398.98</v>
      </c>
      <c r="DO16" s="264">
        <v>23906.350000000002</v>
      </c>
      <c r="DP16" s="264">
        <v>10860.96</v>
      </c>
      <c r="DQ16" s="264">
        <v>1782.79</v>
      </c>
      <c r="DR16" s="264">
        <v>3334.91</v>
      </c>
      <c r="DS16" s="264">
        <v>42283.96</v>
      </c>
      <c r="DT16" s="264">
        <v>6183.2000000000007</v>
      </c>
      <c r="DU16" s="264">
        <v>0</v>
      </c>
      <c r="DV16" s="264">
        <v>0</v>
      </c>
      <c r="DW16" s="264">
        <v>0</v>
      </c>
      <c r="DX16" s="264">
        <v>0</v>
      </c>
      <c r="DY16" s="264"/>
      <c r="DZ16" s="264"/>
      <c r="EA16" s="264"/>
      <c r="EB16" s="257">
        <f t="shared" si="0"/>
        <v>0</v>
      </c>
      <c r="EC16" s="257">
        <f t="shared" si="1"/>
        <v>0</v>
      </c>
      <c r="ED16" s="257">
        <f t="shared" si="2"/>
        <v>0</v>
      </c>
      <c r="EE16" s="257">
        <f t="shared" si="3"/>
        <v>-4.3655745685100555E-10</v>
      </c>
      <c r="EF16" s="257">
        <f t="shared" si="4"/>
        <v>0</v>
      </c>
      <c r="EG16" s="257">
        <f t="shared" si="5"/>
        <v>0</v>
      </c>
      <c r="EH16" s="257">
        <f t="shared" si="6"/>
        <v>0</v>
      </c>
    </row>
    <row r="17" spans="1:138">
      <c r="A17" s="263" t="s">
        <v>122</v>
      </c>
      <c r="B17" s="264">
        <v>2198240.14</v>
      </c>
      <c r="C17" s="264">
        <v>0</v>
      </c>
      <c r="D17" s="264">
        <v>2037200.02</v>
      </c>
      <c r="E17" s="264">
        <v>0</v>
      </c>
      <c r="F17" s="264">
        <v>0</v>
      </c>
      <c r="G17" s="264">
        <v>0</v>
      </c>
      <c r="H17" s="264">
        <v>0</v>
      </c>
      <c r="I17" s="264">
        <v>0</v>
      </c>
      <c r="J17" s="264">
        <v>0</v>
      </c>
      <c r="K17" s="264">
        <v>0</v>
      </c>
      <c r="L17" s="264">
        <v>0</v>
      </c>
      <c r="M17" s="264">
        <v>0</v>
      </c>
      <c r="N17" s="264">
        <v>0</v>
      </c>
      <c r="O17" s="264">
        <v>0</v>
      </c>
      <c r="P17" s="264">
        <v>0</v>
      </c>
      <c r="Q17" s="264">
        <v>0</v>
      </c>
      <c r="R17" s="264">
        <v>0</v>
      </c>
      <c r="S17" s="264">
        <v>0</v>
      </c>
      <c r="T17" s="264">
        <v>0</v>
      </c>
      <c r="U17" s="264">
        <v>0</v>
      </c>
      <c r="V17" s="264">
        <v>0</v>
      </c>
      <c r="W17" s="264">
        <v>0</v>
      </c>
      <c r="X17" s="264">
        <v>22910.44</v>
      </c>
      <c r="Y17" s="264">
        <v>0</v>
      </c>
      <c r="Z17" s="264">
        <v>0</v>
      </c>
      <c r="AA17" s="264">
        <v>0</v>
      </c>
      <c r="AB17" s="264">
        <v>0</v>
      </c>
      <c r="AC17" s="264">
        <v>0</v>
      </c>
      <c r="AD17" s="264">
        <v>0</v>
      </c>
      <c r="AE17" s="264">
        <v>0</v>
      </c>
      <c r="AF17" s="264">
        <v>138129.68</v>
      </c>
      <c r="AG17" s="264">
        <v>22910.44</v>
      </c>
      <c r="AH17" s="264">
        <v>0</v>
      </c>
      <c r="AI17" s="264">
        <v>0</v>
      </c>
      <c r="AJ17" s="264">
        <v>0</v>
      </c>
      <c r="AK17" s="264">
        <v>0</v>
      </c>
      <c r="AL17" s="264">
        <v>0</v>
      </c>
      <c r="AM17" s="264">
        <v>0</v>
      </c>
      <c r="AN17" s="264">
        <v>0</v>
      </c>
      <c r="AO17" s="264">
        <v>0</v>
      </c>
      <c r="AP17" s="264">
        <v>0</v>
      </c>
      <c r="AQ17" s="264">
        <v>0</v>
      </c>
      <c r="AR17" s="264">
        <v>0</v>
      </c>
      <c r="AS17" s="264">
        <v>0</v>
      </c>
      <c r="AT17" s="264">
        <v>0</v>
      </c>
      <c r="AU17" s="264">
        <v>0</v>
      </c>
      <c r="AV17" s="264">
        <v>0</v>
      </c>
      <c r="AW17" s="264">
        <v>0</v>
      </c>
      <c r="AX17" s="264">
        <v>0</v>
      </c>
      <c r="AY17" s="264">
        <v>0</v>
      </c>
      <c r="AZ17" s="264">
        <v>0</v>
      </c>
      <c r="BA17" s="264">
        <v>0</v>
      </c>
      <c r="BB17" s="264">
        <v>0</v>
      </c>
      <c r="BC17" s="264">
        <v>0</v>
      </c>
      <c r="BD17" s="264">
        <v>0</v>
      </c>
      <c r="BE17" s="264">
        <v>0</v>
      </c>
      <c r="BF17" s="264">
        <v>138129.68</v>
      </c>
      <c r="BG17" s="264">
        <v>0</v>
      </c>
      <c r="BH17" s="264">
        <v>0</v>
      </c>
      <c r="BI17" s="264">
        <v>0</v>
      </c>
      <c r="BJ17" s="264">
        <v>0</v>
      </c>
      <c r="BK17" s="264">
        <v>16360.169999999998</v>
      </c>
      <c r="BL17" s="264">
        <v>18423.5</v>
      </c>
      <c r="BM17" s="264">
        <v>0</v>
      </c>
      <c r="BN17" s="264">
        <v>0</v>
      </c>
      <c r="BO17" s="264">
        <v>0</v>
      </c>
      <c r="BP17" s="264">
        <v>0</v>
      </c>
      <c r="BQ17" s="264">
        <v>4887.01</v>
      </c>
      <c r="BR17" s="264">
        <v>27574.66</v>
      </c>
      <c r="BS17" s="264">
        <v>0</v>
      </c>
      <c r="BT17" s="264">
        <v>0</v>
      </c>
      <c r="BU17" s="264">
        <v>1676.73</v>
      </c>
      <c r="BV17" s="264">
        <v>1669.28</v>
      </c>
      <c r="BW17" s="264">
        <v>1328.67</v>
      </c>
      <c r="BX17" s="264">
        <v>1660.17</v>
      </c>
      <c r="BY17" s="264">
        <v>2236.98</v>
      </c>
      <c r="BZ17" s="264">
        <v>1576.45</v>
      </c>
      <c r="CA17" s="264">
        <v>833.25</v>
      </c>
      <c r="CB17" s="264">
        <v>9709.1899999999987</v>
      </c>
      <c r="CC17" s="264">
        <v>0</v>
      </c>
      <c r="CD17" s="264">
        <v>9068.5</v>
      </c>
      <c r="CE17" s="264">
        <v>4777.22</v>
      </c>
      <c r="CF17" s="264">
        <v>1752.01</v>
      </c>
      <c r="CG17" s="264">
        <v>371.97</v>
      </c>
      <c r="CH17" s="264">
        <v>27940.19</v>
      </c>
      <c r="CI17" s="264">
        <v>3098.59</v>
      </c>
      <c r="CJ17" s="264">
        <v>0</v>
      </c>
      <c r="CK17" s="264">
        <v>990</v>
      </c>
      <c r="CL17" s="264">
        <v>0</v>
      </c>
      <c r="CM17" s="264">
        <v>0</v>
      </c>
      <c r="CN17" s="264">
        <v>1820.4599999999998</v>
      </c>
      <c r="CO17" s="264">
        <v>0</v>
      </c>
      <c r="CP17" s="264">
        <v>0</v>
      </c>
      <c r="CQ17" s="264">
        <v>0</v>
      </c>
      <c r="CR17" s="264">
        <v>0</v>
      </c>
      <c r="CS17" s="264">
        <v>0</v>
      </c>
      <c r="CT17" s="264">
        <v>0</v>
      </c>
      <c r="CU17" s="264">
        <v>0</v>
      </c>
      <c r="CV17" s="264">
        <v>374.68</v>
      </c>
      <c r="CW17" s="264">
        <v>0</v>
      </c>
      <c r="CX17" s="264">
        <v>0</v>
      </c>
      <c r="CY17" s="264">
        <v>0</v>
      </c>
      <c r="CZ17" s="264">
        <v>0</v>
      </c>
      <c r="DA17" s="264">
        <v>0</v>
      </c>
      <c r="DB17" s="264">
        <v>0</v>
      </c>
      <c r="DC17" s="264">
        <v>0</v>
      </c>
      <c r="DD17" s="264">
        <v>0</v>
      </c>
      <c r="DE17" s="264">
        <v>0</v>
      </c>
      <c r="DF17" s="264">
        <v>0</v>
      </c>
      <c r="DG17" s="264">
        <v>0</v>
      </c>
      <c r="DH17" s="264">
        <v>0</v>
      </c>
      <c r="DI17" s="264">
        <v>0</v>
      </c>
      <c r="DJ17" s="264">
        <v>0</v>
      </c>
      <c r="DK17" s="264">
        <v>0</v>
      </c>
      <c r="DL17" s="264">
        <v>0</v>
      </c>
      <c r="DM17" s="264">
        <v>0</v>
      </c>
      <c r="DN17" s="264">
        <v>0</v>
      </c>
      <c r="DO17" s="264">
        <v>0</v>
      </c>
      <c r="DP17" s="264">
        <v>0</v>
      </c>
      <c r="DQ17" s="264">
        <v>0</v>
      </c>
      <c r="DR17" s="264">
        <v>0</v>
      </c>
      <c r="DS17" s="264">
        <v>0</v>
      </c>
      <c r="DT17" s="264">
        <v>0</v>
      </c>
      <c r="DU17" s="264">
        <v>0</v>
      </c>
      <c r="DV17" s="264">
        <v>0</v>
      </c>
      <c r="DW17" s="264">
        <v>0</v>
      </c>
      <c r="DX17" s="264">
        <v>0</v>
      </c>
      <c r="DY17" s="264"/>
      <c r="DZ17" s="264"/>
      <c r="EA17" s="264"/>
      <c r="EB17" s="257">
        <f t="shared" si="0"/>
        <v>0</v>
      </c>
      <c r="EC17" s="257">
        <f t="shared" si="1"/>
        <v>0</v>
      </c>
      <c r="ED17" s="257">
        <f t="shared" si="2"/>
        <v>0</v>
      </c>
      <c r="EE17" s="257">
        <f t="shared" si="3"/>
        <v>0</v>
      </c>
      <c r="EF17" s="257">
        <f t="shared" si="4"/>
        <v>0</v>
      </c>
      <c r="EG17" s="257">
        <f t="shared" si="5"/>
        <v>0</v>
      </c>
      <c r="EH17" s="257">
        <f t="shared" si="6"/>
        <v>0</v>
      </c>
    </row>
    <row r="18" spans="1:138">
      <c r="A18" s="263" t="s">
        <v>123</v>
      </c>
      <c r="B18" s="264">
        <v>-8493.15</v>
      </c>
      <c r="C18" s="264">
        <v>0</v>
      </c>
      <c r="D18" s="264">
        <v>0</v>
      </c>
      <c r="E18" s="264">
        <v>0</v>
      </c>
      <c r="F18" s="264">
        <v>0</v>
      </c>
      <c r="G18" s="264">
        <v>0</v>
      </c>
      <c r="H18" s="264">
        <v>0</v>
      </c>
      <c r="I18" s="264">
        <v>0</v>
      </c>
      <c r="J18" s="264">
        <v>0</v>
      </c>
      <c r="K18" s="264">
        <v>0</v>
      </c>
      <c r="L18" s="264">
        <v>0</v>
      </c>
      <c r="M18" s="264">
        <v>0</v>
      </c>
      <c r="N18" s="264">
        <v>0</v>
      </c>
      <c r="O18" s="264">
        <v>0</v>
      </c>
      <c r="P18" s="264">
        <v>0</v>
      </c>
      <c r="Q18" s="264">
        <v>0</v>
      </c>
      <c r="R18" s="264">
        <v>0</v>
      </c>
      <c r="S18" s="264">
        <v>0</v>
      </c>
      <c r="T18" s="264">
        <v>0</v>
      </c>
      <c r="U18" s="264">
        <v>0</v>
      </c>
      <c r="V18" s="264">
        <v>0</v>
      </c>
      <c r="W18" s="264">
        <v>0</v>
      </c>
      <c r="X18" s="264">
        <v>0</v>
      </c>
      <c r="Y18" s="264">
        <v>0</v>
      </c>
      <c r="Z18" s="264">
        <v>0</v>
      </c>
      <c r="AA18" s="264">
        <v>0</v>
      </c>
      <c r="AB18" s="264">
        <v>0</v>
      </c>
      <c r="AC18" s="264">
        <v>0</v>
      </c>
      <c r="AD18" s="264">
        <v>0</v>
      </c>
      <c r="AE18" s="264">
        <v>0</v>
      </c>
      <c r="AF18" s="264">
        <v>-8493.15</v>
      </c>
      <c r="AG18" s="264">
        <v>0</v>
      </c>
      <c r="AH18" s="264">
        <v>0</v>
      </c>
      <c r="AI18" s="264">
        <v>0</v>
      </c>
      <c r="AJ18" s="264">
        <v>0</v>
      </c>
      <c r="AK18" s="264">
        <v>0</v>
      </c>
      <c r="AL18" s="264">
        <v>0</v>
      </c>
      <c r="AM18" s="264">
        <v>0</v>
      </c>
      <c r="AN18" s="264">
        <v>0</v>
      </c>
      <c r="AO18" s="264">
        <v>0</v>
      </c>
      <c r="AP18" s="264">
        <v>0</v>
      </c>
      <c r="AQ18" s="264">
        <v>0</v>
      </c>
      <c r="AR18" s="264">
        <v>0</v>
      </c>
      <c r="AS18" s="264">
        <v>0</v>
      </c>
      <c r="AT18" s="264">
        <v>0</v>
      </c>
      <c r="AU18" s="264">
        <v>0</v>
      </c>
      <c r="AV18" s="264">
        <v>0</v>
      </c>
      <c r="AW18" s="264">
        <v>0</v>
      </c>
      <c r="AX18" s="264">
        <v>0</v>
      </c>
      <c r="AY18" s="264">
        <v>0</v>
      </c>
      <c r="AZ18" s="264">
        <v>0</v>
      </c>
      <c r="BA18" s="264">
        <v>0</v>
      </c>
      <c r="BB18" s="264">
        <v>0</v>
      </c>
      <c r="BC18" s="264">
        <v>0</v>
      </c>
      <c r="BD18" s="264">
        <v>0</v>
      </c>
      <c r="BE18" s="264">
        <v>0</v>
      </c>
      <c r="BF18" s="264">
        <v>-8493.15</v>
      </c>
      <c r="BG18" s="264">
        <v>0</v>
      </c>
      <c r="BH18" s="264">
        <v>0</v>
      </c>
      <c r="BI18" s="264">
        <v>0</v>
      </c>
      <c r="BJ18" s="264">
        <v>0</v>
      </c>
      <c r="BK18" s="264">
        <v>0</v>
      </c>
      <c r="BL18" s="264">
        <v>0</v>
      </c>
      <c r="BM18" s="264">
        <v>0</v>
      </c>
      <c r="BN18" s="264">
        <v>0</v>
      </c>
      <c r="BO18" s="264">
        <v>0</v>
      </c>
      <c r="BP18" s="264">
        <v>0</v>
      </c>
      <c r="BQ18" s="264">
        <v>0</v>
      </c>
      <c r="BR18" s="264">
        <v>0</v>
      </c>
      <c r="BS18" s="264">
        <v>0</v>
      </c>
      <c r="BT18" s="264">
        <v>0</v>
      </c>
      <c r="BU18" s="264">
        <v>0</v>
      </c>
      <c r="BV18" s="264">
        <v>0</v>
      </c>
      <c r="BW18" s="264">
        <v>0</v>
      </c>
      <c r="BX18" s="264">
        <v>0</v>
      </c>
      <c r="BY18" s="264">
        <v>0</v>
      </c>
      <c r="BZ18" s="264">
        <v>0</v>
      </c>
      <c r="CA18" s="264">
        <v>0</v>
      </c>
      <c r="CB18" s="264">
        <v>0</v>
      </c>
      <c r="CC18" s="264">
        <v>0</v>
      </c>
      <c r="CD18" s="264">
        <v>0</v>
      </c>
      <c r="CE18" s="264">
        <v>0</v>
      </c>
      <c r="CF18" s="264">
        <v>0</v>
      </c>
      <c r="CG18" s="264">
        <v>0</v>
      </c>
      <c r="CH18" s="264">
        <v>0</v>
      </c>
      <c r="CI18" s="264">
        <v>0</v>
      </c>
      <c r="CJ18" s="264">
        <v>0</v>
      </c>
      <c r="CK18" s="264">
        <v>0</v>
      </c>
      <c r="CL18" s="264">
        <v>0</v>
      </c>
      <c r="CM18" s="264">
        <v>0</v>
      </c>
      <c r="CN18" s="264">
        <v>0</v>
      </c>
      <c r="CO18" s="264">
        <v>0</v>
      </c>
      <c r="CP18" s="264">
        <v>0</v>
      </c>
      <c r="CQ18" s="264">
        <v>0</v>
      </c>
      <c r="CR18" s="264">
        <v>0</v>
      </c>
      <c r="CS18" s="264">
        <v>0</v>
      </c>
      <c r="CT18" s="264">
        <v>0</v>
      </c>
      <c r="CU18" s="264">
        <v>0</v>
      </c>
      <c r="CV18" s="264">
        <v>0</v>
      </c>
      <c r="CW18" s="264">
        <v>0</v>
      </c>
      <c r="CX18" s="264">
        <v>0</v>
      </c>
      <c r="CY18" s="264">
        <v>0</v>
      </c>
      <c r="CZ18" s="264">
        <v>0</v>
      </c>
      <c r="DA18" s="264">
        <v>0</v>
      </c>
      <c r="DB18" s="264">
        <v>0</v>
      </c>
      <c r="DC18" s="264">
        <v>0</v>
      </c>
      <c r="DD18" s="264">
        <v>0</v>
      </c>
      <c r="DE18" s="264">
        <v>0</v>
      </c>
      <c r="DF18" s="264">
        <v>0</v>
      </c>
      <c r="DG18" s="264">
        <v>0</v>
      </c>
      <c r="DH18" s="264">
        <v>0</v>
      </c>
      <c r="DI18" s="264">
        <v>0</v>
      </c>
      <c r="DJ18" s="264">
        <v>0</v>
      </c>
      <c r="DK18" s="264">
        <v>0</v>
      </c>
      <c r="DL18" s="264">
        <v>0</v>
      </c>
      <c r="DM18" s="264">
        <v>0</v>
      </c>
      <c r="DN18" s="264">
        <v>0</v>
      </c>
      <c r="DO18" s="264">
        <v>-8493.15</v>
      </c>
      <c r="DP18" s="264">
        <v>0</v>
      </c>
      <c r="DQ18" s="264">
        <v>0</v>
      </c>
      <c r="DR18" s="264">
        <v>0</v>
      </c>
      <c r="DS18" s="264">
        <v>0</v>
      </c>
      <c r="DT18" s="264">
        <v>0</v>
      </c>
      <c r="DU18" s="264">
        <v>0</v>
      </c>
      <c r="DV18" s="264">
        <v>0</v>
      </c>
      <c r="DW18" s="264">
        <v>0</v>
      </c>
      <c r="DX18" s="264">
        <v>0</v>
      </c>
      <c r="DY18" s="264"/>
      <c r="DZ18" s="264"/>
      <c r="EA18" s="264"/>
      <c r="EB18" s="257">
        <f t="shared" si="0"/>
        <v>0</v>
      </c>
      <c r="EC18" s="257">
        <f t="shared" si="1"/>
        <v>0</v>
      </c>
      <c r="ED18" s="257">
        <f t="shared" si="2"/>
        <v>0</v>
      </c>
      <c r="EE18" s="257">
        <f t="shared" si="3"/>
        <v>0</v>
      </c>
      <c r="EF18" s="257">
        <f t="shared" si="4"/>
        <v>0</v>
      </c>
      <c r="EG18" s="257">
        <f t="shared" si="5"/>
        <v>0</v>
      </c>
      <c r="EH18" s="257">
        <f t="shared" si="6"/>
        <v>0</v>
      </c>
    </row>
    <row r="19" spans="1:138" s="267" customFormat="1">
      <c r="A19" s="265" t="s">
        <v>117</v>
      </c>
      <c r="B19" s="264">
        <v>42564891.18</v>
      </c>
      <c r="C19" s="264">
        <v>0</v>
      </c>
      <c r="D19" s="264">
        <v>-333905.83999999985</v>
      </c>
      <c r="E19" s="264">
        <v>0</v>
      </c>
      <c r="F19" s="264">
        <v>0</v>
      </c>
      <c r="G19" s="264">
        <v>0</v>
      </c>
      <c r="H19" s="264">
        <v>0</v>
      </c>
      <c r="I19" s="264">
        <v>0</v>
      </c>
      <c r="J19" s="264">
        <v>0</v>
      </c>
      <c r="K19" s="264">
        <v>0</v>
      </c>
      <c r="L19" s="264">
        <v>0</v>
      </c>
      <c r="M19" s="264">
        <v>0</v>
      </c>
      <c r="N19" s="264">
        <v>0</v>
      </c>
      <c r="O19" s="264">
        <v>0</v>
      </c>
      <c r="P19" s="264">
        <v>0</v>
      </c>
      <c r="Q19" s="264">
        <v>0</v>
      </c>
      <c r="R19" s="264">
        <v>0</v>
      </c>
      <c r="S19" s="264">
        <v>0</v>
      </c>
      <c r="T19" s="264">
        <v>0</v>
      </c>
      <c r="U19" s="264">
        <v>0</v>
      </c>
      <c r="V19" s="264">
        <v>0</v>
      </c>
      <c r="W19" s="264">
        <v>15212.99</v>
      </c>
      <c r="X19" s="264">
        <v>-181931.71999999997</v>
      </c>
      <c r="Y19" s="264">
        <v>4107707.17</v>
      </c>
      <c r="Z19" s="264">
        <v>-5007612.8899999997</v>
      </c>
      <c r="AA19" s="264">
        <v>82500</v>
      </c>
      <c r="AB19" s="264">
        <v>-1.4100000000000001</v>
      </c>
      <c r="AC19" s="264">
        <v>20690.469999999998</v>
      </c>
      <c r="AD19" s="264">
        <v>0</v>
      </c>
      <c r="AE19" s="264">
        <v>0</v>
      </c>
      <c r="AF19" s="264">
        <v>43862232.409999996</v>
      </c>
      <c r="AG19" s="264">
        <v>22891.48</v>
      </c>
      <c r="AH19" s="264">
        <v>553694.97</v>
      </c>
      <c r="AI19" s="264">
        <v>426636.22</v>
      </c>
      <c r="AJ19" s="264">
        <v>156872.74</v>
      </c>
      <c r="AK19" s="264">
        <v>-75417.48000000001</v>
      </c>
      <c r="AL19" s="264">
        <v>-1282900.8600000003</v>
      </c>
      <c r="AM19" s="264">
        <v>16291.21</v>
      </c>
      <c r="AN19" s="264">
        <v>247.64</v>
      </c>
      <c r="AO19" s="264">
        <v>2817401.83</v>
      </c>
      <c r="AP19" s="264">
        <v>41163.199999999997</v>
      </c>
      <c r="AQ19" s="264">
        <v>1079318.1099999999</v>
      </c>
      <c r="AR19" s="264">
        <v>68343.31</v>
      </c>
      <c r="AS19" s="264">
        <v>101233.05</v>
      </c>
      <c r="AT19" s="264">
        <v>0.03</v>
      </c>
      <c r="AU19" s="264">
        <v>0</v>
      </c>
      <c r="AV19" s="264">
        <v>-613.53000000000065</v>
      </c>
      <c r="AW19" s="264">
        <v>55167.27</v>
      </c>
      <c r="AX19" s="264">
        <v>-6344291.71</v>
      </c>
      <c r="AY19" s="264">
        <v>1282125.08</v>
      </c>
      <c r="AZ19" s="264">
        <v>-1.4100000000000001</v>
      </c>
      <c r="BA19" s="264">
        <v>0</v>
      </c>
      <c r="BB19" s="264">
        <v>26820274.350000001</v>
      </c>
      <c r="BC19" s="264">
        <v>0</v>
      </c>
      <c r="BD19" s="264">
        <v>2929298.0300000003</v>
      </c>
      <c r="BE19" s="264">
        <v>43551.86</v>
      </c>
      <c r="BF19" s="264">
        <v>14069108.169999998</v>
      </c>
      <c r="BG19" s="264">
        <v>658083.97000000009</v>
      </c>
      <c r="BH19" s="264">
        <v>741671.09</v>
      </c>
      <c r="BI19" s="264">
        <v>938173.59999999986</v>
      </c>
      <c r="BJ19" s="264">
        <v>1560163.6199999999</v>
      </c>
      <c r="BK19" s="264">
        <v>794538.77</v>
      </c>
      <c r="BL19" s="264">
        <v>609064.98</v>
      </c>
      <c r="BM19" s="264">
        <v>253255.63999999998</v>
      </c>
      <c r="BN19" s="264">
        <v>830706.14999999991</v>
      </c>
      <c r="BO19" s="264">
        <v>233348.63</v>
      </c>
      <c r="BP19" s="264">
        <v>128731.59000000001</v>
      </c>
      <c r="BQ19" s="264">
        <v>1061065.46</v>
      </c>
      <c r="BR19" s="264">
        <v>751183.26</v>
      </c>
      <c r="BS19" s="264">
        <v>379687.67999999999</v>
      </c>
      <c r="BT19" s="264">
        <v>150724.35</v>
      </c>
      <c r="BU19" s="264">
        <v>144701.64000000001</v>
      </c>
      <c r="BV19" s="264">
        <v>270389.90000000002</v>
      </c>
      <c r="BW19" s="264">
        <v>212631.87999999998</v>
      </c>
      <c r="BX19" s="264">
        <v>298302.96999999997</v>
      </c>
      <c r="BY19" s="264">
        <v>124588.85</v>
      </c>
      <c r="BZ19" s="264">
        <v>129718.06999999999</v>
      </c>
      <c r="CA19" s="264">
        <v>227700.24000000002</v>
      </c>
      <c r="CB19" s="264">
        <v>251502.47999999998</v>
      </c>
      <c r="CC19" s="264">
        <v>55256.570000000007</v>
      </c>
      <c r="CD19" s="264">
        <v>81934.41</v>
      </c>
      <c r="CE19" s="264">
        <v>108013.91</v>
      </c>
      <c r="CF19" s="264">
        <v>217280.6</v>
      </c>
      <c r="CG19" s="264">
        <v>96668.339999999982</v>
      </c>
      <c r="CH19" s="264">
        <v>187878.69</v>
      </c>
      <c r="CI19" s="264">
        <v>105432.59</v>
      </c>
      <c r="CJ19" s="264">
        <v>65940.3</v>
      </c>
      <c r="CK19" s="264">
        <v>29552.47</v>
      </c>
      <c r="CL19" s="264">
        <v>92695.17</v>
      </c>
      <c r="CM19" s="264">
        <v>51543.4</v>
      </c>
      <c r="CN19" s="264">
        <v>68257.590000000011</v>
      </c>
      <c r="CO19" s="264">
        <v>36233.800000000003</v>
      </c>
      <c r="CP19" s="264">
        <v>90242.719999999987</v>
      </c>
      <c r="CQ19" s="264">
        <v>985610.83000000007</v>
      </c>
      <c r="CR19" s="264">
        <v>13899.48</v>
      </c>
      <c r="CS19" s="264">
        <v>12232.31</v>
      </c>
      <c r="CT19" s="264">
        <v>8195.880000000001</v>
      </c>
      <c r="CU19" s="264">
        <v>29545.27</v>
      </c>
      <c r="CV19" s="264">
        <v>30971.49</v>
      </c>
      <c r="CW19" s="264">
        <v>4159.5600000000004</v>
      </c>
      <c r="CX19" s="264">
        <v>25287.4</v>
      </c>
      <c r="CY19" s="264">
        <v>18243</v>
      </c>
      <c r="CZ19" s="264">
        <v>76059.7</v>
      </c>
      <c r="DA19" s="264">
        <v>18345.309999999998</v>
      </c>
      <c r="DB19" s="264">
        <v>15976.27</v>
      </c>
      <c r="DC19" s="264">
        <v>43336.51</v>
      </c>
      <c r="DD19" s="264">
        <v>24497.440000000002</v>
      </c>
      <c r="DE19" s="264">
        <v>52223.130000000005</v>
      </c>
      <c r="DF19" s="264">
        <v>25871.019999999997</v>
      </c>
      <c r="DG19" s="264">
        <v>25396.93</v>
      </c>
      <c r="DH19" s="264">
        <v>65329.43</v>
      </c>
      <c r="DI19" s="264">
        <v>3184.2500000000005</v>
      </c>
      <c r="DJ19" s="264">
        <v>5475.02</v>
      </c>
      <c r="DK19" s="264">
        <v>155628.45000000001</v>
      </c>
      <c r="DL19" s="264">
        <v>8264.2999999999993</v>
      </c>
      <c r="DM19" s="264">
        <v>27906.41</v>
      </c>
      <c r="DN19" s="264">
        <v>82924.849999999991</v>
      </c>
      <c r="DO19" s="264">
        <v>65599.17</v>
      </c>
      <c r="DP19" s="264">
        <v>47085.43</v>
      </c>
      <c r="DQ19" s="264">
        <v>4062.65</v>
      </c>
      <c r="DR19" s="264">
        <v>15555.21</v>
      </c>
      <c r="DS19" s="264">
        <v>124838.57</v>
      </c>
      <c r="DT19" s="264">
        <v>16537.52</v>
      </c>
      <c r="DU19" s="264">
        <v>0</v>
      </c>
      <c r="DV19" s="264">
        <v>0</v>
      </c>
      <c r="DW19" s="264">
        <v>0</v>
      </c>
      <c r="DX19" s="264">
        <v>0</v>
      </c>
      <c r="DY19" s="266"/>
      <c r="DZ19" s="266"/>
      <c r="EA19" s="266"/>
      <c r="EB19" s="257">
        <f t="shared" si="0"/>
        <v>0</v>
      </c>
      <c r="EC19" s="257">
        <f t="shared" si="1"/>
        <v>0</v>
      </c>
      <c r="ED19" s="257">
        <f t="shared" si="2"/>
        <v>0</v>
      </c>
      <c r="EE19" s="257">
        <f t="shared" si="3"/>
        <v>-4.3655745685100555E-10</v>
      </c>
      <c r="EF19" s="257">
        <f t="shared" si="4"/>
        <v>0</v>
      </c>
      <c r="EG19" s="257">
        <f t="shared" si="5"/>
        <v>0</v>
      </c>
      <c r="EH19" s="257">
        <f t="shared" si="6"/>
        <v>0</v>
      </c>
    </row>
    <row r="20" spans="1:138">
      <c r="A20" s="263" t="s">
        <v>125</v>
      </c>
      <c r="B20" s="264">
        <v>6699963.5300000003</v>
      </c>
      <c r="C20" s="264">
        <v>46264.31</v>
      </c>
      <c r="D20" s="264">
        <v>5940</v>
      </c>
      <c r="E20" s="264">
        <v>19559</v>
      </c>
      <c r="F20" s="264">
        <v>167208.25</v>
      </c>
      <c r="G20" s="264">
        <v>42359.93</v>
      </c>
      <c r="H20" s="264">
        <v>71033.399999999994</v>
      </c>
      <c r="I20" s="264">
        <v>19523.98</v>
      </c>
      <c r="J20" s="264">
        <v>0</v>
      </c>
      <c r="K20" s="264">
        <v>33978</v>
      </c>
      <c r="L20" s="264">
        <v>19575.599999999999</v>
      </c>
      <c r="M20" s="264">
        <v>2273</v>
      </c>
      <c r="N20" s="264">
        <v>17028.54</v>
      </c>
      <c r="O20" s="264">
        <v>48378</v>
      </c>
      <c r="P20" s="264">
        <v>9982</v>
      </c>
      <c r="Q20" s="264">
        <v>22408</v>
      </c>
      <c r="R20" s="264">
        <v>2787</v>
      </c>
      <c r="S20" s="264">
        <v>0</v>
      </c>
      <c r="T20" s="264">
        <v>0</v>
      </c>
      <c r="U20" s="264">
        <v>0</v>
      </c>
      <c r="V20" s="264">
        <v>744</v>
      </c>
      <c r="W20" s="264">
        <v>0</v>
      </c>
      <c r="X20" s="264">
        <v>205045.59</v>
      </c>
      <c r="Y20" s="264">
        <v>2075293.29</v>
      </c>
      <c r="Z20" s="264">
        <v>322219.64</v>
      </c>
      <c r="AA20" s="264">
        <v>86234.58</v>
      </c>
      <c r="AB20" s="264">
        <v>82706.399999999994</v>
      </c>
      <c r="AC20" s="264">
        <v>108832.9</v>
      </c>
      <c r="AD20" s="264">
        <v>0</v>
      </c>
      <c r="AE20" s="264">
        <v>51604.71</v>
      </c>
      <c r="AF20" s="264">
        <v>3238983.41</v>
      </c>
      <c r="AG20" s="264">
        <v>69461.83</v>
      </c>
      <c r="AH20" s="264">
        <v>21891</v>
      </c>
      <c r="AI20" s="264">
        <v>14490.5</v>
      </c>
      <c r="AJ20" s="264">
        <v>40676.76</v>
      </c>
      <c r="AK20" s="264">
        <v>20669</v>
      </c>
      <c r="AL20" s="264">
        <v>8739.5</v>
      </c>
      <c r="AM20" s="264">
        <v>29117</v>
      </c>
      <c r="AN20" s="264">
        <v>123155.3</v>
      </c>
      <c r="AO20" s="264">
        <v>954113.22</v>
      </c>
      <c r="AP20" s="264">
        <v>159224.39000000001</v>
      </c>
      <c r="AQ20" s="264">
        <v>438584.22</v>
      </c>
      <c r="AR20" s="264">
        <v>205449.60000000001</v>
      </c>
      <c r="AS20" s="264">
        <v>163293</v>
      </c>
      <c r="AT20" s="264">
        <v>31473.56</v>
      </c>
      <c r="AU20" s="264">
        <v>0</v>
      </c>
      <c r="AV20" s="264">
        <v>27301</v>
      </c>
      <c r="AW20" s="264">
        <v>169920.43</v>
      </c>
      <c r="AX20" s="264">
        <v>81014.100000000006</v>
      </c>
      <c r="AY20" s="264">
        <v>43984.11</v>
      </c>
      <c r="AZ20" s="264">
        <v>73690.36</v>
      </c>
      <c r="BA20" s="264">
        <v>9016.0400000000009</v>
      </c>
      <c r="BB20" s="264">
        <v>12239</v>
      </c>
      <c r="BC20" s="264">
        <v>87150.98000000001</v>
      </c>
      <c r="BD20" s="264">
        <v>57175</v>
      </c>
      <c r="BE20" s="264">
        <v>42452.05</v>
      </c>
      <c r="BF20" s="264">
        <v>3039966.38</v>
      </c>
      <c r="BG20" s="264">
        <v>134964.93000000002</v>
      </c>
      <c r="BH20" s="264">
        <v>66967.05</v>
      </c>
      <c r="BI20" s="264">
        <v>78069.259999999995</v>
      </c>
      <c r="BJ20" s="264">
        <v>50917.299999999996</v>
      </c>
      <c r="BK20" s="264">
        <v>46079.189999999995</v>
      </c>
      <c r="BL20" s="264">
        <v>86410.209999999992</v>
      </c>
      <c r="BM20" s="264">
        <v>70675</v>
      </c>
      <c r="BN20" s="264">
        <v>59948.3</v>
      </c>
      <c r="BO20" s="264">
        <v>96493.88</v>
      </c>
      <c r="BP20" s="264">
        <v>61242.909999999996</v>
      </c>
      <c r="BQ20" s="264">
        <v>144147.37</v>
      </c>
      <c r="BR20" s="264">
        <v>41605.800000000003</v>
      </c>
      <c r="BS20" s="264">
        <v>117750.7</v>
      </c>
      <c r="BT20" s="264">
        <v>70029.009999999995</v>
      </c>
      <c r="BU20" s="264">
        <v>18297</v>
      </c>
      <c r="BV20" s="264">
        <v>46746.5</v>
      </c>
      <c r="BW20" s="264">
        <v>27794</v>
      </c>
      <c r="BX20" s="264">
        <v>52938.400000000001</v>
      </c>
      <c r="BY20" s="264">
        <v>25339.25</v>
      </c>
      <c r="BZ20" s="264">
        <v>18861.900000000001</v>
      </c>
      <c r="CA20" s="264">
        <v>39140</v>
      </c>
      <c r="CB20" s="264">
        <v>46717.3</v>
      </c>
      <c r="CC20" s="264">
        <v>57853.25</v>
      </c>
      <c r="CD20" s="264">
        <v>23784</v>
      </c>
      <c r="CE20" s="264">
        <v>32947.5</v>
      </c>
      <c r="CF20" s="264">
        <v>46319.71</v>
      </c>
      <c r="CG20" s="264">
        <v>6420.33</v>
      </c>
      <c r="CH20" s="264">
        <v>30761.94</v>
      </c>
      <c r="CI20" s="264">
        <v>95521.790000000008</v>
      </c>
      <c r="CJ20" s="264">
        <v>62896.05</v>
      </c>
      <c r="CK20" s="264">
        <v>40054.67</v>
      </c>
      <c r="CL20" s="264">
        <v>19597.87</v>
      </c>
      <c r="CM20" s="264">
        <v>20218.09</v>
      </c>
      <c r="CN20" s="264">
        <v>50390.7</v>
      </c>
      <c r="CO20" s="264">
        <v>18384.93</v>
      </c>
      <c r="CP20" s="264">
        <v>31922.899999999998</v>
      </c>
      <c r="CQ20" s="264">
        <v>38765.730000000003</v>
      </c>
      <c r="CR20" s="264">
        <v>11671.92</v>
      </c>
      <c r="CS20" s="264">
        <v>29467.699999999997</v>
      </c>
      <c r="CT20" s="264">
        <v>40359.5</v>
      </c>
      <c r="CU20" s="264">
        <v>35985</v>
      </c>
      <c r="CV20" s="264">
        <v>12433.41</v>
      </c>
      <c r="CW20" s="264">
        <v>26747</v>
      </c>
      <c r="CX20" s="264">
        <v>49111.8</v>
      </c>
      <c r="CY20" s="264">
        <v>53759.99</v>
      </c>
      <c r="CZ20" s="264">
        <v>18310.599999999999</v>
      </c>
      <c r="DA20" s="264">
        <v>37413.11</v>
      </c>
      <c r="DB20" s="264">
        <v>33961.1</v>
      </c>
      <c r="DC20" s="264">
        <v>43451.88</v>
      </c>
      <c r="DD20" s="264">
        <v>63828.990000000005</v>
      </c>
      <c r="DE20" s="264">
        <v>45524.04</v>
      </c>
      <c r="DF20" s="264">
        <v>33227</v>
      </c>
      <c r="DG20" s="264">
        <v>22872.89</v>
      </c>
      <c r="DH20" s="264">
        <v>11514.46</v>
      </c>
      <c r="DI20" s="264">
        <v>42267.5</v>
      </c>
      <c r="DJ20" s="264">
        <v>4171</v>
      </c>
      <c r="DK20" s="264">
        <v>49329.279999999999</v>
      </c>
      <c r="DL20" s="264">
        <v>27485.54</v>
      </c>
      <c r="DM20" s="264">
        <v>39312.61</v>
      </c>
      <c r="DN20" s="264">
        <v>67465.399999999994</v>
      </c>
      <c r="DO20" s="264">
        <v>70496.010000000009</v>
      </c>
      <c r="DP20" s="264">
        <v>38452</v>
      </c>
      <c r="DQ20" s="264">
        <v>41328.11</v>
      </c>
      <c r="DR20" s="264">
        <v>19449</v>
      </c>
      <c r="DS20" s="264">
        <v>79067.320000000007</v>
      </c>
      <c r="DT20" s="264">
        <v>14527.5</v>
      </c>
      <c r="DU20" s="264">
        <v>0</v>
      </c>
      <c r="DV20" s="264">
        <v>0</v>
      </c>
      <c r="DW20" s="264">
        <v>0</v>
      </c>
      <c r="DX20" s="264">
        <v>0</v>
      </c>
      <c r="DY20" s="264"/>
      <c r="DZ20" s="264"/>
      <c r="EA20" s="264"/>
      <c r="EB20" s="257">
        <f t="shared" si="0"/>
        <v>0</v>
      </c>
      <c r="EC20" s="257">
        <f t="shared" si="1"/>
        <v>0</v>
      </c>
      <c r="ED20" s="257">
        <f t="shared" si="2"/>
        <v>0</v>
      </c>
      <c r="EE20" s="257">
        <f t="shared" si="3"/>
        <v>0</v>
      </c>
      <c r="EF20" s="257">
        <f t="shared" si="4"/>
        <v>0</v>
      </c>
      <c r="EG20" s="257">
        <f t="shared" si="5"/>
        <v>0</v>
      </c>
      <c r="EH20" s="257">
        <f t="shared" si="6"/>
        <v>0</v>
      </c>
    </row>
    <row r="21" spans="1:138">
      <c r="A21" s="263" t="s">
        <v>126</v>
      </c>
      <c r="B21" s="264">
        <v>3707005.96</v>
      </c>
      <c r="C21" s="264">
        <v>105455.21999999999</v>
      </c>
      <c r="D21" s="264">
        <v>0</v>
      </c>
      <c r="E21" s="264">
        <v>15902.73</v>
      </c>
      <c r="F21" s="264">
        <v>40023.919999999998</v>
      </c>
      <c r="G21" s="264">
        <v>16541.32</v>
      </c>
      <c r="H21" s="264">
        <v>12367.86</v>
      </c>
      <c r="I21" s="264">
        <v>10676.11</v>
      </c>
      <c r="J21" s="264">
        <v>0</v>
      </c>
      <c r="K21" s="264">
        <v>13871.44</v>
      </c>
      <c r="L21" s="264">
        <v>4635.5</v>
      </c>
      <c r="M21" s="264">
        <v>16756.75</v>
      </c>
      <c r="N21" s="264">
        <v>113847.13999999998</v>
      </c>
      <c r="O21" s="264">
        <v>78388.960000000006</v>
      </c>
      <c r="P21" s="264">
        <v>3969.6200000000003</v>
      </c>
      <c r="Q21" s="264">
        <v>20170.37</v>
      </c>
      <c r="R21" s="264">
        <v>21925.620000000003</v>
      </c>
      <c r="S21" s="264">
        <v>0</v>
      </c>
      <c r="T21" s="264">
        <v>0</v>
      </c>
      <c r="U21" s="264">
        <v>6362.08</v>
      </c>
      <c r="V21" s="264">
        <v>0</v>
      </c>
      <c r="W21" s="264">
        <v>0</v>
      </c>
      <c r="X21" s="264">
        <v>189245.46</v>
      </c>
      <c r="Y21" s="264">
        <v>2362483.59</v>
      </c>
      <c r="Z21" s="264">
        <v>112107.55</v>
      </c>
      <c r="AA21" s="264">
        <v>48630.01</v>
      </c>
      <c r="AB21" s="264">
        <v>16611.260000000002</v>
      </c>
      <c r="AC21" s="264">
        <v>21873.58</v>
      </c>
      <c r="AD21" s="264">
        <v>0</v>
      </c>
      <c r="AE21" s="264">
        <v>10391.169999999998</v>
      </c>
      <c r="AF21" s="264">
        <v>464768.7</v>
      </c>
      <c r="AG21" s="264">
        <v>13002.400000000001</v>
      </c>
      <c r="AH21" s="264">
        <v>32814.61</v>
      </c>
      <c r="AI21" s="264">
        <v>23685.82</v>
      </c>
      <c r="AJ21" s="264">
        <v>42233.26</v>
      </c>
      <c r="AK21" s="264">
        <v>18975.86</v>
      </c>
      <c r="AL21" s="264">
        <v>20533.5</v>
      </c>
      <c r="AM21" s="264">
        <v>38000.009999999995</v>
      </c>
      <c r="AN21" s="264">
        <v>155787.18</v>
      </c>
      <c r="AO21" s="264">
        <v>979136.49</v>
      </c>
      <c r="AP21" s="264">
        <v>287022.45</v>
      </c>
      <c r="AQ21" s="264">
        <v>343761.21</v>
      </c>
      <c r="AR21" s="264">
        <v>197486.99</v>
      </c>
      <c r="AS21" s="264">
        <v>317843.83999999997</v>
      </c>
      <c r="AT21" s="264">
        <v>81445.429999999993</v>
      </c>
      <c r="AU21" s="264">
        <v>0</v>
      </c>
      <c r="AV21" s="264">
        <v>15670.55</v>
      </c>
      <c r="AW21" s="264">
        <v>57197.72</v>
      </c>
      <c r="AX21" s="264">
        <v>24735.78</v>
      </c>
      <c r="AY21" s="264">
        <v>14503.5</v>
      </c>
      <c r="AZ21" s="264">
        <v>13301.37</v>
      </c>
      <c r="BA21" s="264">
        <v>3309.89</v>
      </c>
      <c r="BB21" s="264">
        <v>57581.24</v>
      </c>
      <c r="BC21" s="264">
        <v>37062.17</v>
      </c>
      <c r="BD21" s="264">
        <v>41551.949999999997</v>
      </c>
      <c r="BE21" s="264">
        <v>36977.57</v>
      </c>
      <c r="BF21" s="264">
        <v>291595.76999999996</v>
      </c>
      <c r="BG21" s="264">
        <v>4949.53</v>
      </c>
      <c r="BH21" s="264">
        <v>6938.35</v>
      </c>
      <c r="BI21" s="264">
        <v>3637.5</v>
      </c>
      <c r="BJ21" s="264">
        <v>4945</v>
      </c>
      <c r="BK21" s="264">
        <v>4607</v>
      </c>
      <c r="BL21" s="264">
        <v>4280.6499999999996</v>
      </c>
      <c r="BM21" s="264">
        <v>2063.29</v>
      </c>
      <c r="BN21" s="264">
        <v>4951.8600000000006</v>
      </c>
      <c r="BO21" s="264">
        <v>13330.260000000002</v>
      </c>
      <c r="BP21" s="264">
        <v>6937.83</v>
      </c>
      <c r="BQ21" s="264">
        <v>8614.7900000000009</v>
      </c>
      <c r="BR21" s="264">
        <v>2851.75</v>
      </c>
      <c r="BS21" s="264">
        <v>4520.42</v>
      </c>
      <c r="BT21" s="264">
        <v>3430.35</v>
      </c>
      <c r="BU21" s="264">
        <v>835.33</v>
      </c>
      <c r="BV21" s="264">
        <v>1758.4</v>
      </c>
      <c r="BW21" s="264">
        <v>778.96</v>
      </c>
      <c r="BX21" s="264">
        <v>6954.98</v>
      </c>
      <c r="BY21" s="264">
        <v>693</v>
      </c>
      <c r="BZ21" s="264">
        <v>5534.49</v>
      </c>
      <c r="CA21" s="264">
        <v>401</v>
      </c>
      <c r="CB21" s="264">
        <v>100</v>
      </c>
      <c r="CC21" s="264">
        <v>2436.44</v>
      </c>
      <c r="CD21" s="264">
        <v>568</v>
      </c>
      <c r="CE21" s="264">
        <v>1401.5</v>
      </c>
      <c r="CF21" s="264">
        <v>0</v>
      </c>
      <c r="CG21" s="264">
        <v>240</v>
      </c>
      <c r="CH21" s="264">
        <v>242</v>
      </c>
      <c r="CI21" s="264">
        <v>151</v>
      </c>
      <c r="CJ21" s="264">
        <v>20460.969999999998</v>
      </c>
      <c r="CK21" s="264">
        <v>3068.68</v>
      </c>
      <c r="CL21" s="264">
        <v>0</v>
      </c>
      <c r="CM21" s="264">
        <v>813</v>
      </c>
      <c r="CN21" s="264">
        <v>340</v>
      </c>
      <c r="CO21" s="264">
        <v>0</v>
      </c>
      <c r="CP21" s="264">
        <v>637.11</v>
      </c>
      <c r="CQ21" s="264">
        <v>5194.5</v>
      </c>
      <c r="CR21" s="264">
        <v>7988.5</v>
      </c>
      <c r="CS21" s="264">
        <v>2933.23</v>
      </c>
      <c r="CT21" s="264">
        <v>804</v>
      </c>
      <c r="CU21" s="264">
        <v>3057</v>
      </c>
      <c r="CV21" s="264">
        <v>5883.52</v>
      </c>
      <c r="CW21" s="264">
        <v>10332.799999999999</v>
      </c>
      <c r="CX21" s="264">
        <v>12040.310000000001</v>
      </c>
      <c r="CY21" s="264">
        <v>7963.92</v>
      </c>
      <c r="CZ21" s="264">
        <v>17400.239999999998</v>
      </c>
      <c r="DA21" s="264">
        <v>7405.5</v>
      </c>
      <c r="DB21" s="264">
        <v>3186.1099999999997</v>
      </c>
      <c r="DC21" s="264">
        <v>3391</v>
      </c>
      <c r="DD21" s="264">
        <v>2939.95</v>
      </c>
      <c r="DE21" s="264">
        <v>12521.02</v>
      </c>
      <c r="DF21" s="264">
        <v>7322.45</v>
      </c>
      <c r="DG21" s="264">
        <v>2140.1999999999998</v>
      </c>
      <c r="DH21" s="264">
        <v>6284.4</v>
      </c>
      <c r="DI21" s="264">
        <v>5128.6000000000004</v>
      </c>
      <c r="DJ21" s="264">
        <v>2040.4</v>
      </c>
      <c r="DK21" s="264">
        <v>4360.8899999999994</v>
      </c>
      <c r="DL21" s="264">
        <v>3368.5</v>
      </c>
      <c r="DM21" s="264">
        <v>9974.4</v>
      </c>
      <c r="DN21" s="264">
        <v>5037.08</v>
      </c>
      <c r="DO21" s="264">
        <v>3856.41</v>
      </c>
      <c r="DP21" s="264">
        <v>343</v>
      </c>
      <c r="DQ21" s="264">
        <v>2020</v>
      </c>
      <c r="DR21" s="264">
        <v>378</v>
      </c>
      <c r="DS21" s="264">
        <v>11505.5</v>
      </c>
      <c r="DT21" s="264">
        <v>1320.9</v>
      </c>
      <c r="DU21" s="264">
        <v>0</v>
      </c>
      <c r="DV21" s="264">
        <v>0</v>
      </c>
      <c r="DW21" s="264">
        <v>0</v>
      </c>
      <c r="DX21" s="264">
        <v>0</v>
      </c>
      <c r="DY21" s="264"/>
      <c r="DZ21" s="264"/>
      <c r="EA21" s="264"/>
      <c r="EB21" s="257">
        <f t="shared" si="0"/>
        <v>0</v>
      </c>
      <c r="EC21" s="257">
        <f t="shared" si="1"/>
        <v>0</v>
      </c>
      <c r="ED21" s="257">
        <f t="shared" si="2"/>
        <v>0</v>
      </c>
      <c r="EE21" s="257">
        <f t="shared" si="3"/>
        <v>0</v>
      </c>
      <c r="EF21" s="257">
        <f t="shared" si="4"/>
        <v>0</v>
      </c>
      <c r="EG21" s="257">
        <f t="shared" si="5"/>
        <v>0</v>
      </c>
      <c r="EH21" s="257">
        <f t="shared" si="6"/>
        <v>0</v>
      </c>
    </row>
    <row r="22" spans="1:138">
      <c r="A22" s="263" t="s">
        <v>127</v>
      </c>
      <c r="B22" s="264">
        <v>759862.61999999988</v>
      </c>
      <c r="C22" s="264">
        <v>0</v>
      </c>
      <c r="D22" s="264">
        <v>0</v>
      </c>
      <c r="E22" s="264">
        <v>4218.8599999999997</v>
      </c>
      <c r="F22" s="264">
        <v>90042.64</v>
      </c>
      <c r="G22" s="264">
        <v>9790.2800000000007</v>
      </c>
      <c r="H22" s="264">
        <v>2566.0500000000002</v>
      </c>
      <c r="I22" s="264">
        <v>5634.4800000000005</v>
      </c>
      <c r="J22" s="264">
        <v>0</v>
      </c>
      <c r="K22" s="264">
        <v>4194.9399999999996</v>
      </c>
      <c r="L22" s="264">
        <v>3369.49</v>
      </c>
      <c r="M22" s="264">
        <v>2890.62</v>
      </c>
      <c r="N22" s="264">
        <v>9693.5600000000013</v>
      </c>
      <c r="O22" s="264">
        <v>8250.5</v>
      </c>
      <c r="P22" s="264">
        <v>5358.9</v>
      </c>
      <c r="Q22" s="264">
        <v>19413.940000000002</v>
      </c>
      <c r="R22" s="264">
        <v>12282.869999999999</v>
      </c>
      <c r="S22" s="264">
        <v>2321.38</v>
      </c>
      <c r="T22" s="264">
        <v>0</v>
      </c>
      <c r="U22" s="264">
        <v>0</v>
      </c>
      <c r="V22" s="264">
        <v>711.46</v>
      </c>
      <c r="W22" s="264">
        <v>0</v>
      </c>
      <c r="X22" s="264">
        <v>64352.38</v>
      </c>
      <c r="Y22" s="264">
        <v>53150.98</v>
      </c>
      <c r="Z22" s="264">
        <v>33066.25</v>
      </c>
      <c r="AA22" s="264">
        <v>7791.42</v>
      </c>
      <c r="AB22" s="264">
        <v>7995.9</v>
      </c>
      <c r="AC22" s="264">
        <v>6503.6</v>
      </c>
      <c r="AD22" s="264">
        <v>0</v>
      </c>
      <c r="AE22" s="264">
        <v>18506.96</v>
      </c>
      <c r="AF22" s="264">
        <v>387755.16000000003</v>
      </c>
      <c r="AG22" s="264">
        <v>31305.949999999997</v>
      </c>
      <c r="AH22" s="264">
        <v>4528.42</v>
      </c>
      <c r="AI22" s="264">
        <v>6380.42</v>
      </c>
      <c r="AJ22" s="264">
        <v>7874.83</v>
      </c>
      <c r="AK22" s="264">
        <v>5495.92</v>
      </c>
      <c r="AL22" s="264">
        <v>5162.92</v>
      </c>
      <c r="AM22" s="264">
        <v>3603.92</v>
      </c>
      <c r="AN22" s="264">
        <v>4044.86</v>
      </c>
      <c r="AO22" s="264">
        <v>17368.36</v>
      </c>
      <c r="AP22" s="264">
        <v>7093.74</v>
      </c>
      <c r="AQ22" s="264">
        <v>6082.8499999999995</v>
      </c>
      <c r="AR22" s="264">
        <v>4968.3099999999995</v>
      </c>
      <c r="AS22" s="264">
        <v>12959.84</v>
      </c>
      <c r="AT22" s="264">
        <v>633.02</v>
      </c>
      <c r="AU22" s="264">
        <v>0</v>
      </c>
      <c r="AV22" s="264">
        <v>5115.92</v>
      </c>
      <c r="AW22" s="264">
        <v>19271.21</v>
      </c>
      <c r="AX22" s="264">
        <v>3191.4</v>
      </c>
      <c r="AY22" s="264">
        <v>5487.72</v>
      </c>
      <c r="AZ22" s="264">
        <v>7995.9</v>
      </c>
      <c r="BA22" s="264">
        <v>0</v>
      </c>
      <c r="BB22" s="264">
        <v>13989.18</v>
      </c>
      <c r="BC22" s="264">
        <v>3253.01</v>
      </c>
      <c r="BD22" s="264">
        <v>1272.81</v>
      </c>
      <c r="BE22" s="264">
        <v>2900.1899999999996</v>
      </c>
      <c r="BF22" s="264">
        <v>366339.97000000003</v>
      </c>
      <c r="BG22" s="264">
        <v>27258.85</v>
      </c>
      <c r="BH22" s="264">
        <v>13505.84</v>
      </c>
      <c r="BI22" s="264">
        <v>8315.08</v>
      </c>
      <c r="BJ22" s="264">
        <v>11197.56</v>
      </c>
      <c r="BK22" s="264">
        <v>19533.57</v>
      </c>
      <c r="BL22" s="264">
        <v>28516.79</v>
      </c>
      <c r="BM22" s="264">
        <v>4105</v>
      </c>
      <c r="BN22" s="264">
        <v>8547</v>
      </c>
      <c r="BO22" s="264">
        <v>6800.1900000000005</v>
      </c>
      <c r="BP22" s="264">
        <v>7658.5700000000006</v>
      </c>
      <c r="BQ22" s="264">
        <v>11903.34</v>
      </c>
      <c r="BR22" s="264">
        <v>7319.83</v>
      </c>
      <c r="BS22" s="264">
        <v>20250.75</v>
      </c>
      <c r="BT22" s="264">
        <v>31079.339999999997</v>
      </c>
      <c r="BU22" s="264">
        <v>7343</v>
      </c>
      <c r="BV22" s="264">
        <v>3930</v>
      </c>
      <c r="BW22" s="264">
        <v>2877.6</v>
      </c>
      <c r="BX22" s="264">
        <v>12332.61</v>
      </c>
      <c r="BY22" s="264">
        <v>3654</v>
      </c>
      <c r="BZ22" s="264">
        <v>3228</v>
      </c>
      <c r="CA22" s="264">
        <v>154.41999999999999</v>
      </c>
      <c r="CB22" s="264">
        <v>9881.75</v>
      </c>
      <c r="CC22" s="264">
        <v>7041.48</v>
      </c>
      <c r="CD22" s="264">
        <v>2561.33</v>
      </c>
      <c r="CE22" s="264">
        <v>4268.3999999999996</v>
      </c>
      <c r="CF22" s="264">
        <v>3045.71</v>
      </c>
      <c r="CG22" s="264">
        <v>3924.7</v>
      </c>
      <c r="CH22" s="264">
        <v>1561</v>
      </c>
      <c r="CI22" s="264">
        <v>860</v>
      </c>
      <c r="CJ22" s="264">
        <v>5837.7699999999995</v>
      </c>
      <c r="CK22" s="264">
        <v>3665.7</v>
      </c>
      <c r="CL22" s="264">
        <v>3384.88</v>
      </c>
      <c r="CM22" s="264">
        <v>348</v>
      </c>
      <c r="CN22" s="264">
        <v>3505</v>
      </c>
      <c r="CO22" s="264">
        <v>612.9</v>
      </c>
      <c r="CP22" s="264">
        <v>5452.15</v>
      </c>
      <c r="CQ22" s="264">
        <v>687.25</v>
      </c>
      <c r="CR22" s="264">
        <v>615</v>
      </c>
      <c r="CS22" s="264">
        <v>3284.25</v>
      </c>
      <c r="CT22" s="264">
        <v>739.6</v>
      </c>
      <c r="CU22" s="264">
        <v>2335.35</v>
      </c>
      <c r="CV22" s="264">
        <v>541.30000000000007</v>
      </c>
      <c r="CW22" s="264">
        <v>150</v>
      </c>
      <c r="CX22" s="264">
        <v>2280.1999999999998</v>
      </c>
      <c r="CY22" s="264">
        <v>6112.45</v>
      </c>
      <c r="CZ22" s="264">
        <v>747.31</v>
      </c>
      <c r="DA22" s="264">
        <v>2367.02</v>
      </c>
      <c r="DB22" s="264">
        <v>1168</v>
      </c>
      <c r="DC22" s="264">
        <v>2600.6</v>
      </c>
      <c r="DD22" s="264">
        <v>4064.21</v>
      </c>
      <c r="DE22" s="264">
        <v>2803.2700000000004</v>
      </c>
      <c r="DF22" s="264">
        <v>4627.7</v>
      </c>
      <c r="DG22" s="264">
        <v>600</v>
      </c>
      <c r="DH22" s="264">
        <v>929</v>
      </c>
      <c r="DI22" s="264">
        <v>1862.3400000000001</v>
      </c>
      <c r="DJ22" s="264">
        <v>280</v>
      </c>
      <c r="DK22" s="264">
        <v>4612.57</v>
      </c>
      <c r="DL22" s="264">
        <v>532.9</v>
      </c>
      <c r="DM22" s="264">
        <v>2876.95</v>
      </c>
      <c r="DN22" s="264">
        <v>465.81000000000006</v>
      </c>
      <c r="DO22" s="264">
        <v>4539.369999999999</v>
      </c>
      <c r="DP22" s="264">
        <v>1268.74</v>
      </c>
      <c r="DQ22" s="264">
        <v>2760.9900000000002</v>
      </c>
      <c r="DR22" s="264">
        <v>1521</v>
      </c>
      <c r="DS22" s="264">
        <v>2724.1</v>
      </c>
      <c r="DT22" s="264">
        <v>1566</v>
      </c>
      <c r="DU22" s="264">
        <v>3414.75</v>
      </c>
      <c r="DV22" s="264">
        <v>3479.83</v>
      </c>
      <c r="DW22" s="264">
        <v>1160</v>
      </c>
      <c r="DX22" s="264">
        <v>1160</v>
      </c>
      <c r="DY22" s="264"/>
      <c r="DZ22" s="264"/>
      <c r="EA22" s="264"/>
      <c r="EB22" s="257">
        <f t="shared" si="0"/>
        <v>0</v>
      </c>
      <c r="EC22" s="257">
        <f t="shared" si="1"/>
        <v>0</v>
      </c>
      <c r="ED22" s="257">
        <f t="shared" si="2"/>
        <v>0</v>
      </c>
      <c r="EE22" s="257">
        <f t="shared" si="3"/>
        <v>0</v>
      </c>
      <c r="EF22" s="257">
        <f t="shared" si="4"/>
        <v>0</v>
      </c>
      <c r="EG22" s="257">
        <f t="shared" si="5"/>
        <v>0</v>
      </c>
      <c r="EH22" s="257">
        <f t="shared" si="6"/>
        <v>0</v>
      </c>
    </row>
    <row r="23" spans="1:138">
      <c r="A23" s="263" t="s">
        <v>128</v>
      </c>
      <c r="B23" s="264">
        <v>384817.86</v>
      </c>
      <c r="C23" s="264">
        <v>0</v>
      </c>
      <c r="D23" s="264">
        <v>72995.740000000005</v>
      </c>
      <c r="E23" s="264">
        <v>2441.75</v>
      </c>
      <c r="F23" s="264">
        <v>15475.27</v>
      </c>
      <c r="G23" s="264">
        <v>4927.1900000000005</v>
      </c>
      <c r="H23" s="264">
        <v>1713.59</v>
      </c>
      <c r="I23" s="264">
        <v>2524.27</v>
      </c>
      <c r="J23" s="264">
        <v>0</v>
      </c>
      <c r="K23" s="264">
        <v>1330.1</v>
      </c>
      <c r="L23" s="264">
        <v>2886.66</v>
      </c>
      <c r="M23" s="264">
        <v>723.84999999999991</v>
      </c>
      <c r="N23" s="264">
        <v>1441.75</v>
      </c>
      <c r="O23" s="264">
        <v>184.47000000000003</v>
      </c>
      <c r="P23" s="264">
        <v>2077.67</v>
      </c>
      <c r="Q23" s="264">
        <v>26042.78</v>
      </c>
      <c r="R23" s="264">
        <v>8868.33</v>
      </c>
      <c r="S23" s="264">
        <v>0</v>
      </c>
      <c r="T23" s="264">
        <v>0</v>
      </c>
      <c r="U23" s="264">
        <v>0</v>
      </c>
      <c r="V23" s="264">
        <v>82.52</v>
      </c>
      <c r="W23" s="264">
        <v>0</v>
      </c>
      <c r="X23" s="264">
        <v>3502.96</v>
      </c>
      <c r="Y23" s="264">
        <v>18525.68</v>
      </c>
      <c r="Z23" s="264">
        <v>4034.38</v>
      </c>
      <c r="AA23" s="264">
        <v>1004</v>
      </c>
      <c r="AB23" s="264">
        <v>550</v>
      </c>
      <c r="AC23" s="264">
        <v>1394.6</v>
      </c>
      <c r="AD23" s="264">
        <v>0</v>
      </c>
      <c r="AE23" s="264">
        <v>2898.06</v>
      </c>
      <c r="AF23" s="264">
        <v>209192.24</v>
      </c>
      <c r="AG23" s="264">
        <v>62.230000000000004</v>
      </c>
      <c r="AH23" s="264">
        <v>370.15</v>
      </c>
      <c r="AI23" s="264">
        <v>1188.1500000000001</v>
      </c>
      <c r="AJ23" s="264">
        <v>739.33</v>
      </c>
      <c r="AK23" s="264">
        <v>62.150000000000006</v>
      </c>
      <c r="AL23" s="264">
        <v>37.71</v>
      </c>
      <c r="AM23" s="264">
        <v>1043.24</v>
      </c>
      <c r="AN23" s="264">
        <v>2718.45</v>
      </c>
      <c r="AO23" s="264">
        <v>11266.99</v>
      </c>
      <c r="AP23" s="264">
        <v>1262.1400000000001</v>
      </c>
      <c r="AQ23" s="264">
        <v>1786.74</v>
      </c>
      <c r="AR23" s="264">
        <v>1240.49</v>
      </c>
      <c r="AS23" s="264">
        <v>0</v>
      </c>
      <c r="AT23" s="264">
        <v>250.87</v>
      </c>
      <c r="AU23" s="264">
        <v>0</v>
      </c>
      <c r="AV23" s="264">
        <v>312.14999999999998</v>
      </c>
      <c r="AW23" s="264">
        <v>2383.4899999999998</v>
      </c>
      <c r="AX23" s="264">
        <v>412.62</v>
      </c>
      <c r="AY23" s="264">
        <v>926.12000000000012</v>
      </c>
      <c r="AZ23" s="264">
        <v>550</v>
      </c>
      <c r="BA23" s="264">
        <v>0</v>
      </c>
      <c r="BB23" s="264">
        <v>5131.6900000000005</v>
      </c>
      <c r="BC23" s="264">
        <v>5859.05</v>
      </c>
      <c r="BD23" s="264">
        <v>330.09</v>
      </c>
      <c r="BE23" s="264">
        <v>3932.04</v>
      </c>
      <c r="BF23" s="264">
        <v>193939.37</v>
      </c>
      <c r="BG23" s="264">
        <v>4550</v>
      </c>
      <c r="BH23" s="264">
        <v>13250</v>
      </c>
      <c r="BI23" s="264">
        <v>4240.3900000000003</v>
      </c>
      <c r="BJ23" s="264">
        <v>12886.61</v>
      </c>
      <c r="BK23" s="264">
        <v>8248.24</v>
      </c>
      <c r="BL23" s="264">
        <v>698.39</v>
      </c>
      <c r="BM23" s="264">
        <v>4836</v>
      </c>
      <c r="BN23" s="264">
        <v>6352</v>
      </c>
      <c r="BO23" s="264">
        <v>2679.3100000000004</v>
      </c>
      <c r="BP23" s="264">
        <v>170.19</v>
      </c>
      <c r="BQ23" s="264">
        <v>11596.189999999999</v>
      </c>
      <c r="BR23" s="264">
        <v>8650.86</v>
      </c>
      <c r="BS23" s="264">
        <v>13113</v>
      </c>
      <c r="BT23" s="264">
        <v>2667.29</v>
      </c>
      <c r="BU23" s="264">
        <v>4690</v>
      </c>
      <c r="BV23" s="264">
        <v>0</v>
      </c>
      <c r="BW23" s="264">
        <v>1122.8499999999999</v>
      </c>
      <c r="BX23" s="264">
        <v>5907.05</v>
      </c>
      <c r="BY23" s="264">
        <v>3600</v>
      </c>
      <c r="BZ23" s="264">
        <v>2285.06</v>
      </c>
      <c r="CA23" s="264">
        <v>3343</v>
      </c>
      <c r="CB23" s="264">
        <v>4696.41</v>
      </c>
      <c r="CC23" s="264">
        <v>1087</v>
      </c>
      <c r="CD23" s="264">
        <v>6661.84</v>
      </c>
      <c r="CE23" s="264">
        <v>2130</v>
      </c>
      <c r="CF23" s="264">
        <v>2350.8000000000002</v>
      </c>
      <c r="CG23" s="264">
        <v>0</v>
      </c>
      <c r="CH23" s="264">
        <v>1610</v>
      </c>
      <c r="CI23" s="264">
        <v>333.92999999999995</v>
      </c>
      <c r="CJ23" s="264">
        <v>2215.0500000000002</v>
      </c>
      <c r="CK23" s="264">
        <v>3799.53</v>
      </c>
      <c r="CL23" s="264">
        <v>1430.1100000000001</v>
      </c>
      <c r="CM23" s="264">
        <v>0</v>
      </c>
      <c r="CN23" s="264">
        <v>1288</v>
      </c>
      <c r="CO23" s="264">
        <v>0</v>
      </c>
      <c r="CP23" s="264">
        <v>814.56999999999994</v>
      </c>
      <c r="CQ23" s="264">
        <v>3069.48</v>
      </c>
      <c r="CR23" s="264">
        <v>697.9</v>
      </c>
      <c r="CS23" s="264">
        <v>879.3</v>
      </c>
      <c r="CT23" s="264">
        <v>0</v>
      </c>
      <c r="CU23" s="264">
        <v>477.89</v>
      </c>
      <c r="CV23" s="264">
        <v>456.5</v>
      </c>
      <c r="CW23" s="264">
        <v>147.9</v>
      </c>
      <c r="CX23" s="264">
        <v>2124.62</v>
      </c>
      <c r="CY23" s="264">
        <v>398.97</v>
      </c>
      <c r="CZ23" s="264">
        <v>736</v>
      </c>
      <c r="DA23" s="264">
        <v>2075.2800000000002</v>
      </c>
      <c r="DB23" s="264">
        <v>1306.79</v>
      </c>
      <c r="DC23" s="264">
        <v>4389</v>
      </c>
      <c r="DD23" s="264">
        <v>1148.9000000000001</v>
      </c>
      <c r="DE23" s="264">
        <v>0</v>
      </c>
      <c r="DF23" s="264">
        <v>563</v>
      </c>
      <c r="DG23" s="264">
        <v>600</v>
      </c>
      <c r="DH23" s="264">
        <v>259</v>
      </c>
      <c r="DI23" s="264">
        <v>480</v>
      </c>
      <c r="DJ23" s="264">
        <v>0</v>
      </c>
      <c r="DK23" s="264">
        <v>1988.85</v>
      </c>
      <c r="DL23" s="264">
        <v>0</v>
      </c>
      <c r="DM23" s="264">
        <v>797.94</v>
      </c>
      <c r="DN23" s="264">
        <v>0</v>
      </c>
      <c r="DO23" s="264">
        <v>6268.5</v>
      </c>
      <c r="DP23" s="264">
        <v>0</v>
      </c>
      <c r="DQ23" s="264">
        <v>1610.8899999999999</v>
      </c>
      <c r="DR23" s="264">
        <v>0</v>
      </c>
      <c r="DS23" s="264">
        <v>0</v>
      </c>
      <c r="DT23" s="264">
        <v>5503</v>
      </c>
      <c r="DU23" s="264">
        <v>4872</v>
      </c>
      <c r="DV23" s="264">
        <v>2370.5100000000002</v>
      </c>
      <c r="DW23" s="264">
        <v>7413.48</v>
      </c>
      <c r="DX23" s="264">
        <v>0</v>
      </c>
      <c r="DY23" s="264"/>
      <c r="DZ23" s="264"/>
      <c r="EA23" s="264"/>
      <c r="EB23" s="257">
        <f t="shared" si="0"/>
        <v>0</v>
      </c>
      <c r="EC23" s="257">
        <f t="shared" si="1"/>
        <v>0</v>
      </c>
      <c r="ED23" s="257">
        <f t="shared" si="2"/>
        <v>0</v>
      </c>
      <c r="EE23" s="257">
        <f t="shared" si="3"/>
        <v>0</v>
      </c>
      <c r="EF23" s="257">
        <f t="shared" si="4"/>
        <v>0</v>
      </c>
      <c r="EG23" s="257">
        <f t="shared" si="5"/>
        <v>0</v>
      </c>
      <c r="EH23" s="257">
        <f t="shared" si="6"/>
        <v>0</v>
      </c>
    </row>
    <row r="24" spans="1:138">
      <c r="A24" s="263" t="s">
        <v>129</v>
      </c>
      <c r="B24" s="264">
        <v>1227240.01</v>
      </c>
      <c r="C24" s="264">
        <v>0</v>
      </c>
      <c r="D24" s="264">
        <v>0</v>
      </c>
      <c r="E24" s="264">
        <v>402765.6</v>
      </c>
      <c r="F24" s="264">
        <v>0</v>
      </c>
      <c r="G24" s="264">
        <v>0</v>
      </c>
      <c r="H24" s="264">
        <v>0</v>
      </c>
      <c r="I24" s="264">
        <v>0</v>
      </c>
      <c r="J24" s="264">
        <v>0</v>
      </c>
      <c r="K24" s="264">
        <v>0</v>
      </c>
      <c r="L24" s="264">
        <v>0</v>
      </c>
      <c r="M24" s="264">
        <v>0</v>
      </c>
      <c r="N24" s="264">
        <v>0</v>
      </c>
      <c r="O24" s="264">
        <v>0</v>
      </c>
      <c r="P24" s="264">
        <v>0</v>
      </c>
      <c r="Q24" s="264">
        <v>0</v>
      </c>
      <c r="R24" s="264">
        <v>2300</v>
      </c>
      <c r="S24" s="264">
        <v>0</v>
      </c>
      <c r="T24" s="264">
        <v>0</v>
      </c>
      <c r="U24" s="264">
        <v>0</v>
      </c>
      <c r="V24" s="264">
        <v>0</v>
      </c>
      <c r="W24" s="264">
        <v>0</v>
      </c>
      <c r="X24" s="264">
        <v>0</v>
      </c>
      <c r="Y24" s="264">
        <v>5055</v>
      </c>
      <c r="Z24" s="264">
        <v>367</v>
      </c>
      <c r="AA24" s="264">
        <v>638657.16</v>
      </c>
      <c r="AB24" s="264">
        <v>0</v>
      </c>
      <c r="AC24" s="264">
        <v>0</v>
      </c>
      <c r="AD24" s="264">
        <v>0</v>
      </c>
      <c r="AE24" s="264">
        <v>0</v>
      </c>
      <c r="AF24" s="264">
        <v>178095.25</v>
      </c>
      <c r="AG24" s="264">
        <v>0</v>
      </c>
      <c r="AH24" s="264">
        <v>0</v>
      </c>
      <c r="AI24" s="264">
        <v>0</v>
      </c>
      <c r="AJ24" s="264">
        <v>0</v>
      </c>
      <c r="AK24" s="264">
        <v>0</v>
      </c>
      <c r="AL24" s="264">
        <v>0</v>
      </c>
      <c r="AM24" s="264">
        <v>0</v>
      </c>
      <c r="AN24" s="264">
        <v>0</v>
      </c>
      <c r="AO24" s="264">
        <v>0</v>
      </c>
      <c r="AP24" s="264">
        <v>0</v>
      </c>
      <c r="AQ24" s="264">
        <v>5055</v>
      </c>
      <c r="AR24" s="264">
        <v>0</v>
      </c>
      <c r="AS24" s="264">
        <v>0</v>
      </c>
      <c r="AT24" s="264">
        <v>0</v>
      </c>
      <c r="AU24" s="264">
        <v>0</v>
      </c>
      <c r="AV24" s="264">
        <v>0</v>
      </c>
      <c r="AW24" s="264">
        <v>367</v>
      </c>
      <c r="AX24" s="264">
        <v>0</v>
      </c>
      <c r="AY24" s="264">
        <v>0</v>
      </c>
      <c r="AZ24" s="264">
        <v>0</v>
      </c>
      <c r="BA24" s="264">
        <v>0</v>
      </c>
      <c r="BB24" s="264">
        <v>0</v>
      </c>
      <c r="BC24" s="264">
        <v>0</v>
      </c>
      <c r="BD24" s="264">
        <v>1941.75</v>
      </c>
      <c r="BE24" s="264">
        <v>0</v>
      </c>
      <c r="BF24" s="264">
        <v>176153.5</v>
      </c>
      <c r="BG24" s="264">
        <v>0</v>
      </c>
      <c r="BH24" s="264">
        <v>0</v>
      </c>
      <c r="BI24" s="264">
        <v>21269.260000000002</v>
      </c>
      <c r="BJ24" s="264">
        <v>0</v>
      </c>
      <c r="BK24" s="264">
        <v>11934.54</v>
      </c>
      <c r="BL24" s="264">
        <v>0</v>
      </c>
      <c r="BM24" s="264">
        <v>2750</v>
      </c>
      <c r="BN24" s="264">
        <v>9708.74</v>
      </c>
      <c r="BO24" s="264">
        <v>19841.27</v>
      </c>
      <c r="BP24" s="264">
        <v>0</v>
      </c>
      <c r="BQ24" s="264">
        <v>1307</v>
      </c>
      <c r="BR24" s="264">
        <v>0</v>
      </c>
      <c r="BS24" s="264">
        <v>0</v>
      </c>
      <c r="BT24" s="264">
        <v>0</v>
      </c>
      <c r="BU24" s="264">
        <v>40078.639999999999</v>
      </c>
      <c r="BV24" s="264">
        <v>525</v>
      </c>
      <c r="BW24" s="264">
        <v>627</v>
      </c>
      <c r="BX24" s="264">
        <v>4907</v>
      </c>
      <c r="BY24" s="264">
        <v>1200</v>
      </c>
      <c r="BZ24" s="264">
        <v>0</v>
      </c>
      <c r="CA24" s="264">
        <v>280</v>
      </c>
      <c r="CB24" s="264">
        <v>2100</v>
      </c>
      <c r="CC24" s="264">
        <v>4721</v>
      </c>
      <c r="CD24" s="264">
        <v>0</v>
      </c>
      <c r="CE24" s="264">
        <v>6796.18</v>
      </c>
      <c r="CF24" s="264">
        <v>0</v>
      </c>
      <c r="CG24" s="264">
        <v>1400</v>
      </c>
      <c r="CH24" s="264">
        <v>1770</v>
      </c>
      <c r="CI24" s="264">
        <v>0</v>
      </c>
      <c r="CJ24" s="264">
        <v>0</v>
      </c>
      <c r="CK24" s="264">
        <v>3371.3999999999996</v>
      </c>
      <c r="CL24" s="264">
        <v>0</v>
      </c>
      <c r="CM24" s="264">
        <v>0</v>
      </c>
      <c r="CN24" s="264">
        <v>0</v>
      </c>
      <c r="CO24" s="264">
        <v>0</v>
      </c>
      <c r="CP24" s="264">
        <v>6349.21</v>
      </c>
      <c r="CQ24" s="264">
        <v>0</v>
      </c>
      <c r="CR24" s="264">
        <v>10875</v>
      </c>
      <c r="CS24" s="264">
        <v>360</v>
      </c>
      <c r="CT24" s="264">
        <v>70</v>
      </c>
      <c r="CU24" s="264">
        <v>718</v>
      </c>
      <c r="CV24" s="264">
        <v>0</v>
      </c>
      <c r="CW24" s="264">
        <v>0</v>
      </c>
      <c r="CX24" s="264">
        <v>0</v>
      </c>
      <c r="CY24" s="264">
        <v>13433.33</v>
      </c>
      <c r="CZ24" s="264">
        <v>0</v>
      </c>
      <c r="DA24" s="264">
        <v>0</v>
      </c>
      <c r="DB24" s="264">
        <v>360</v>
      </c>
      <c r="DC24" s="264">
        <v>0</v>
      </c>
      <c r="DD24" s="264">
        <v>257</v>
      </c>
      <c r="DE24" s="264">
        <v>0</v>
      </c>
      <c r="DF24" s="264">
        <v>0</v>
      </c>
      <c r="DG24" s="264">
        <v>0</v>
      </c>
      <c r="DH24" s="264">
        <v>0</v>
      </c>
      <c r="DI24" s="264">
        <v>220</v>
      </c>
      <c r="DJ24" s="264">
        <v>0</v>
      </c>
      <c r="DK24" s="264">
        <v>940</v>
      </c>
      <c r="DL24" s="264">
        <v>0</v>
      </c>
      <c r="DM24" s="264">
        <v>0</v>
      </c>
      <c r="DN24" s="264">
        <v>1000</v>
      </c>
      <c r="DO24" s="264">
        <v>0</v>
      </c>
      <c r="DP24" s="264">
        <v>0</v>
      </c>
      <c r="DQ24" s="264">
        <v>0</v>
      </c>
      <c r="DR24" s="264">
        <v>0</v>
      </c>
      <c r="DS24" s="264">
        <v>5273.93</v>
      </c>
      <c r="DT24" s="264">
        <v>1210</v>
      </c>
      <c r="DU24" s="264">
        <v>0</v>
      </c>
      <c r="DV24" s="264">
        <v>500</v>
      </c>
      <c r="DW24" s="264">
        <v>0</v>
      </c>
      <c r="DX24" s="264">
        <v>0</v>
      </c>
      <c r="DY24" s="264"/>
      <c r="DZ24" s="264"/>
      <c r="EA24" s="264"/>
      <c r="EB24" s="257">
        <f t="shared" si="0"/>
        <v>0</v>
      </c>
      <c r="EC24" s="257">
        <f t="shared" si="1"/>
        <v>0</v>
      </c>
      <c r="ED24" s="257">
        <f t="shared" si="2"/>
        <v>0</v>
      </c>
      <c r="EE24" s="257">
        <f t="shared" si="3"/>
        <v>0</v>
      </c>
      <c r="EF24" s="257">
        <f t="shared" si="4"/>
        <v>0</v>
      </c>
      <c r="EG24" s="257">
        <f t="shared" si="5"/>
        <v>0</v>
      </c>
      <c r="EH24" s="257">
        <f t="shared" si="6"/>
        <v>0</v>
      </c>
    </row>
    <row r="25" spans="1:138">
      <c r="A25" s="263" t="s">
        <v>130</v>
      </c>
      <c r="B25" s="264">
        <v>887080.41</v>
      </c>
      <c r="C25" s="264">
        <v>0</v>
      </c>
      <c r="D25" s="264">
        <v>0</v>
      </c>
      <c r="E25" s="264">
        <v>0</v>
      </c>
      <c r="F25" s="264">
        <v>0</v>
      </c>
      <c r="G25" s="264">
        <v>0</v>
      </c>
      <c r="H25" s="264">
        <v>0</v>
      </c>
      <c r="I25" s="264">
        <v>0</v>
      </c>
      <c r="J25" s="264">
        <v>0</v>
      </c>
      <c r="K25" s="264">
        <v>0</v>
      </c>
      <c r="L25" s="264">
        <v>0</v>
      </c>
      <c r="M25" s="264">
        <v>141509.43</v>
      </c>
      <c r="N25" s="264">
        <v>0</v>
      </c>
      <c r="O25" s="264">
        <v>0</v>
      </c>
      <c r="P25" s="264">
        <v>0</v>
      </c>
      <c r="Q25" s="264">
        <v>0</v>
      </c>
      <c r="R25" s="264">
        <v>0</v>
      </c>
      <c r="S25" s="264">
        <v>0</v>
      </c>
      <c r="T25" s="264">
        <v>0</v>
      </c>
      <c r="U25" s="264">
        <v>0</v>
      </c>
      <c r="V25" s="264">
        <v>0</v>
      </c>
      <c r="W25" s="264">
        <v>0</v>
      </c>
      <c r="X25" s="264">
        <v>125320.78</v>
      </c>
      <c r="Y25" s="264">
        <v>43600</v>
      </c>
      <c r="Z25" s="264">
        <v>98618.51</v>
      </c>
      <c r="AA25" s="264">
        <v>378228.22</v>
      </c>
      <c r="AB25" s="264">
        <v>0</v>
      </c>
      <c r="AC25" s="264">
        <v>0</v>
      </c>
      <c r="AD25" s="264">
        <v>0</v>
      </c>
      <c r="AE25" s="264">
        <v>0</v>
      </c>
      <c r="AF25" s="264">
        <v>99803.47</v>
      </c>
      <c r="AG25" s="264">
        <v>0</v>
      </c>
      <c r="AH25" s="264">
        <v>0</v>
      </c>
      <c r="AI25" s="264">
        <v>0</v>
      </c>
      <c r="AJ25" s="264">
        <v>102201.29999999999</v>
      </c>
      <c r="AK25" s="264">
        <v>0</v>
      </c>
      <c r="AL25" s="264">
        <v>23119.480000000003</v>
      </c>
      <c r="AM25" s="264">
        <v>0</v>
      </c>
      <c r="AN25" s="264">
        <v>0</v>
      </c>
      <c r="AO25" s="264">
        <v>23600</v>
      </c>
      <c r="AP25" s="264">
        <v>0</v>
      </c>
      <c r="AQ25" s="264">
        <v>20000</v>
      </c>
      <c r="AR25" s="264">
        <v>0</v>
      </c>
      <c r="AS25" s="264">
        <v>0</v>
      </c>
      <c r="AT25" s="264">
        <v>0</v>
      </c>
      <c r="AU25" s="264">
        <v>0</v>
      </c>
      <c r="AV25" s="264">
        <v>0</v>
      </c>
      <c r="AW25" s="264">
        <v>98618.51</v>
      </c>
      <c r="AX25" s="264">
        <v>0</v>
      </c>
      <c r="AY25" s="264">
        <v>0</v>
      </c>
      <c r="AZ25" s="264">
        <v>0</v>
      </c>
      <c r="BA25" s="264">
        <v>0</v>
      </c>
      <c r="BB25" s="264">
        <v>0</v>
      </c>
      <c r="BC25" s="264">
        <v>26613.26</v>
      </c>
      <c r="BD25" s="264">
        <v>0</v>
      </c>
      <c r="BE25" s="264">
        <v>0</v>
      </c>
      <c r="BF25" s="264">
        <v>73190.209999999992</v>
      </c>
      <c r="BG25" s="264">
        <v>2364.91</v>
      </c>
      <c r="BH25" s="264">
        <v>2437.16</v>
      </c>
      <c r="BI25" s="264">
        <v>3172.09</v>
      </c>
      <c r="BJ25" s="264">
        <v>1395.38</v>
      </c>
      <c r="BK25" s="264">
        <v>6722.33</v>
      </c>
      <c r="BL25" s="264">
        <v>4423.46</v>
      </c>
      <c r="BM25" s="264">
        <v>1673.8400000000001</v>
      </c>
      <c r="BN25" s="264">
        <v>6018.82</v>
      </c>
      <c r="BO25" s="264">
        <v>1044.77</v>
      </c>
      <c r="BP25" s="264">
        <v>976.3</v>
      </c>
      <c r="BQ25" s="264">
        <v>4064.09</v>
      </c>
      <c r="BR25" s="264">
        <v>2410.65</v>
      </c>
      <c r="BS25" s="264">
        <v>1527.31</v>
      </c>
      <c r="BT25" s="264">
        <v>839.71</v>
      </c>
      <c r="BU25" s="264">
        <v>909.23</v>
      </c>
      <c r="BV25" s="264">
        <v>3137.93</v>
      </c>
      <c r="BW25" s="264">
        <v>1975.49</v>
      </c>
      <c r="BX25" s="264">
        <v>1643.29</v>
      </c>
      <c r="BY25" s="264">
        <v>1369.54</v>
      </c>
      <c r="BZ25" s="264">
        <v>1627.94</v>
      </c>
      <c r="CA25" s="264">
        <v>1763.24</v>
      </c>
      <c r="CB25" s="264">
        <v>2295.0299999999997</v>
      </c>
      <c r="CC25" s="264">
        <v>622.42000000000007</v>
      </c>
      <c r="CD25" s="264">
        <v>674.91000000000008</v>
      </c>
      <c r="CE25" s="264">
        <v>879.72</v>
      </c>
      <c r="CF25" s="264">
        <v>723.99</v>
      </c>
      <c r="CG25" s="264">
        <v>1037.94</v>
      </c>
      <c r="CH25" s="264">
        <v>2336.61</v>
      </c>
      <c r="CI25" s="264">
        <v>1131.6500000000001</v>
      </c>
      <c r="CJ25" s="264">
        <v>917.84</v>
      </c>
      <c r="CK25" s="264">
        <v>408.17999999999995</v>
      </c>
      <c r="CL25" s="264">
        <v>471.56000000000006</v>
      </c>
      <c r="CM25" s="264">
        <v>366.13</v>
      </c>
      <c r="CN25" s="264">
        <v>464.57000000000005</v>
      </c>
      <c r="CO25" s="264">
        <v>687.55</v>
      </c>
      <c r="CP25" s="264">
        <v>1388.79</v>
      </c>
      <c r="CQ25" s="264">
        <v>2287.2800000000002</v>
      </c>
      <c r="CR25" s="264">
        <v>223.35999999999999</v>
      </c>
      <c r="CS25" s="264">
        <v>128.99</v>
      </c>
      <c r="CT25" s="264">
        <v>43.17</v>
      </c>
      <c r="CU25" s="264">
        <v>215.11</v>
      </c>
      <c r="CV25" s="264">
        <v>115.05</v>
      </c>
      <c r="CW25" s="264">
        <v>369.24</v>
      </c>
      <c r="CX25" s="264">
        <v>164.03</v>
      </c>
      <c r="CY25" s="264">
        <v>140.46</v>
      </c>
      <c r="CZ25" s="264">
        <v>110.77000000000001</v>
      </c>
      <c r="DA25" s="264">
        <v>119.98</v>
      </c>
      <c r="DB25" s="264">
        <v>201.22</v>
      </c>
      <c r="DC25" s="264">
        <v>210.36</v>
      </c>
      <c r="DD25" s="264">
        <v>358.15</v>
      </c>
      <c r="DE25" s="264">
        <v>141.86000000000001</v>
      </c>
      <c r="DF25" s="264">
        <v>151.95999999999998</v>
      </c>
      <c r="DG25" s="264">
        <v>97.99</v>
      </c>
      <c r="DH25" s="264">
        <v>233.92000000000002</v>
      </c>
      <c r="DI25" s="264">
        <v>100.25</v>
      </c>
      <c r="DJ25" s="264">
        <v>88.7</v>
      </c>
      <c r="DK25" s="264">
        <v>50.55</v>
      </c>
      <c r="DL25" s="264">
        <v>192.3</v>
      </c>
      <c r="DM25" s="264">
        <v>113.05</v>
      </c>
      <c r="DN25" s="264">
        <v>232.07</v>
      </c>
      <c r="DO25" s="264">
        <v>486.83000000000004</v>
      </c>
      <c r="DP25" s="264">
        <v>175.86</v>
      </c>
      <c r="DQ25" s="264">
        <v>47.230000000000004</v>
      </c>
      <c r="DR25" s="264">
        <v>222.25</v>
      </c>
      <c r="DS25" s="264">
        <v>117.91</v>
      </c>
      <c r="DT25" s="264">
        <v>145.94</v>
      </c>
      <c r="DU25" s="264">
        <v>0</v>
      </c>
      <c r="DV25" s="264">
        <v>0</v>
      </c>
      <c r="DW25" s="264">
        <v>0</v>
      </c>
      <c r="DX25" s="264">
        <v>0</v>
      </c>
      <c r="DY25" s="264"/>
      <c r="DZ25" s="264"/>
      <c r="EA25" s="264"/>
      <c r="EB25" s="257">
        <f t="shared" si="0"/>
        <v>0</v>
      </c>
      <c r="EC25" s="257">
        <f t="shared" si="1"/>
        <v>0</v>
      </c>
      <c r="ED25" s="257">
        <f t="shared" si="2"/>
        <v>0</v>
      </c>
      <c r="EE25" s="257">
        <f t="shared" si="3"/>
        <v>0</v>
      </c>
      <c r="EF25" s="257">
        <f t="shared" si="4"/>
        <v>0</v>
      </c>
      <c r="EG25" s="257">
        <f t="shared" si="5"/>
        <v>0</v>
      </c>
      <c r="EH25" s="257">
        <f t="shared" si="6"/>
        <v>0</v>
      </c>
    </row>
    <row r="26" spans="1:138">
      <c r="A26" s="263" t="s">
        <v>131</v>
      </c>
      <c r="B26" s="264">
        <v>316042.88</v>
      </c>
      <c r="C26" s="264">
        <v>0</v>
      </c>
      <c r="D26" s="264">
        <v>0</v>
      </c>
      <c r="E26" s="264">
        <v>0</v>
      </c>
      <c r="F26" s="264">
        <v>71929.87</v>
      </c>
      <c r="G26" s="264">
        <v>0</v>
      </c>
      <c r="H26" s="264">
        <v>0</v>
      </c>
      <c r="I26" s="264">
        <v>0</v>
      </c>
      <c r="J26" s="264">
        <v>0</v>
      </c>
      <c r="K26" s="264">
        <v>0</v>
      </c>
      <c r="L26" s="264">
        <v>0</v>
      </c>
      <c r="M26" s="264">
        <v>0</v>
      </c>
      <c r="N26" s="264">
        <v>0</v>
      </c>
      <c r="O26" s="264">
        <v>0</v>
      </c>
      <c r="P26" s="264">
        <v>0</v>
      </c>
      <c r="Q26" s="264">
        <v>0</v>
      </c>
      <c r="R26" s="264">
        <v>0</v>
      </c>
      <c r="S26" s="264">
        <v>0</v>
      </c>
      <c r="T26" s="264">
        <v>0</v>
      </c>
      <c r="U26" s="264">
        <v>0</v>
      </c>
      <c r="V26" s="264">
        <v>0</v>
      </c>
      <c r="W26" s="264">
        <v>0</v>
      </c>
      <c r="X26" s="264">
        <v>5283.02</v>
      </c>
      <c r="Y26" s="264">
        <v>54534.92</v>
      </c>
      <c r="Z26" s="264">
        <v>0</v>
      </c>
      <c r="AA26" s="264">
        <v>5000</v>
      </c>
      <c r="AB26" s="264">
        <v>0</v>
      </c>
      <c r="AC26" s="264">
        <v>0</v>
      </c>
      <c r="AD26" s="264">
        <v>0</v>
      </c>
      <c r="AE26" s="264">
        <v>16601.939999999999</v>
      </c>
      <c r="AF26" s="264">
        <v>162693.13</v>
      </c>
      <c r="AG26" s="264">
        <v>0</v>
      </c>
      <c r="AH26" s="264">
        <v>0</v>
      </c>
      <c r="AI26" s="264">
        <v>0</v>
      </c>
      <c r="AJ26" s="264">
        <v>0</v>
      </c>
      <c r="AK26" s="264">
        <v>0</v>
      </c>
      <c r="AL26" s="264">
        <v>0</v>
      </c>
      <c r="AM26" s="264">
        <v>5283.02</v>
      </c>
      <c r="AN26" s="264">
        <v>-10603.09</v>
      </c>
      <c r="AO26" s="264">
        <v>39082.81</v>
      </c>
      <c r="AP26" s="264">
        <v>0</v>
      </c>
      <c r="AQ26" s="264">
        <v>23449.68</v>
      </c>
      <c r="AR26" s="264">
        <v>2605.52</v>
      </c>
      <c r="AS26" s="264">
        <v>0</v>
      </c>
      <c r="AT26" s="264">
        <v>0</v>
      </c>
      <c r="AU26" s="264">
        <v>0</v>
      </c>
      <c r="AV26" s="264">
        <v>0</v>
      </c>
      <c r="AW26" s="264">
        <v>0</v>
      </c>
      <c r="AX26" s="264">
        <v>0</v>
      </c>
      <c r="AY26" s="264">
        <v>0</v>
      </c>
      <c r="AZ26" s="264">
        <v>0</v>
      </c>
      <c r="BA26" s="264">
        <v>0</v>
      </c>
      <c r="BB26" s="264">
        <v>0</v>
      </c>
      <c r="BC26" s="264">
        <v>5000</v>
      </c>
      <c r="BD26" s="264">
        <v>0</v>
      </c>
      <c r="BE26" s="264">
        <v>0</v>
      </c>
      <c r="BF26" s="264">
        <v>157693.13</v>
      </c>
      <c r="BG26" s="264">
        <v>8440</v>
      </c>
      <c r="BH26" s="264">
        <v>3205</v>
      </c>
      <c r="BI26" s="264">
        <v>0</v>
      </c>
      <c r="BJ26" s="264">
        <v>0</v>
      </c>
      <c r="BK26" s="264">
        <v>1170</v>
      </c>
      <c r="BL26" s="264">
        <v>0</v>
      </c>
      <c r="BM26" s="264">
        <v>78</v>
      </c>
      <c r="BN26" s="264">
        <v>0</v>
      </c>
      <c r="BO26" s="264">
        <v>30750.940000000002</v>
      </c>
      <c r="BP26" s="264">
        <v>1887</v>
      </c>
      <c r="BQ26" s="264">
        <v>42226.16</v>
      </c>
      <c r="BR26" s="264">
        <v>2730</v>
      </c>
      <c r="BS26" s="264">
        <v>0</v>
      </c>
      <c r="BT26" s="264">
        <v>7800</v>
      </c>
      <c r="BU26" s="264">
        <v>0</v>
      </c>
      <c r="BV26" s="264">
        <v>0</v>
      </c>
      <c r="BW26" s="264">
        <v>624</v>
      </c>
      <c r="BX26" s="264">
        <v>0</v>
      </c>
      <c r="BY26" s="264">
        <v>0</v>
      </c>
      <c r="BZ26" s="264">
        <v>0</v>
      </c>
      <c r="CA26" s="264">
        <v>0</v>
      </c>
      <c r="CB26" s="264">
        <v>1170</v>
      </c>
      <c r="CC26" s="264">
        <v>0</v>
      </c>
      <c r="CD26" s="264">
        <v>0</v>
      </c>
      <c r="CE26" s="264">
        <v>0</v>
      </c>
      <c r="CF26" s="264">
        <v>0</v>
      </c>
      <c r="CG26" s="264">
        <v>0</v>
      </c>
      <c r="CH26" s="264">
        <v>936</v>
      </c>
      <c r="CI26" s="264">
        <v>0</v>
      </c>
      <c r="CJ26" s="264">
        <v>0</v>
      </c>
      <c r="CK26" s="264">
        <v>0</v>
      </c>
      <c r="CL26" s="264">
        <v>0</v>
      </c>
      <c r="CM26" s="264">
        <v>0</v>
      </c>
      <c r="CN26" s="264">
        <v>0</v>
      </c>
      <c r="CO26" s="264">
        <v>546</v>
      </c>
      <c r="CP26" s="264">
        <v>0</v>
      </c>
      <c r="CQ26" s="264">
        <v>2544</v>
      </c>
      <c r="CR26" s="264">
        <v>0</v>
      </c>
      <c r="CS26" s="264">
        <v>312</v>
      </c>
      <c r="CT26" s="264">
        <v>936</v>
      </c>
      <c r="CU26" s="264">
        <v>0</v>
      </c>
      <c r="CV26" s="264">
        <v>312</v>
      </c>
      <c r="CW26" s="264">
        <v>0</v>
      </c>
      <c r="CX26" s="264">
        <v>0</v>
      </c>
      <c r="CY26" s="264">
        <v>3672</v>
      </c>
      <c r="CZ26" s="264">
        <v>0</v>
      </c>
      <c r="DA26" s="264">
        <v>6375.9</v>
      </c>
      <c r="DB26" s="264">
        <v>0</v>
      </c>
      <c r="DC26" s="264">
        <v>0</v>
      </c>
      <c r="DD26" s="264">
        <v>0</v>
      </c>
      <c r="DE26" s="264">
        <v>4697.2</v>
      </c>
      <c r="DF26" s="264">
        <v>624</v>
      </c>
      <c r="DG26" s="264">
        <v>4967.6000000000004</v>
      </c>
      <c r="DH26" s="264">
        <v>17292</v>
      </c>
      <c r="DI26" s="264">
        <v>0</v>
      </c>
      <c r="DJ26" s="264">
        <v>0</v>
      </c>
      <c r="DK26" s="264">
        <v>4468.46</v>
      </c>
      <c r="DL26" s="264">
        <v>858</v>
      </c>
      <c r="DM26" s="264">
        <v>1275</v>
      </c>
      <c r="DN26" s="264">
        <v>0</v>
      </c>
      <c r="DO26" s="264">
        <v>546</v>
      </c>
      <c r="DP26" s="264">
        <v>0</v>
      </c>
      <c r="DQ26" s="264">
        <v>7249.87</v>
      </c>
      <c r="DR26" s="264">
        <v>0</v>
      </c>
      <c r="DS26" s="264">
        <v>0</v>
      </c>
      <c r="DT26" s="264">
        <v>0</v>
      </c>
      <c r="DU26" s="264">
        <v>0</v>
      </c>
      <c r="DV26" s="264">
        <v>0</v>
      </c>
      <c r="DW26" s="264">
        <v>0</v>
      </c>
      <c r="DX26" s="264">
        <v>0</v>
      </c>
      <c r="DY26" s="264"/>
      <c r="DZ26" s="264"/>
      <c r="EA26" s="264"/>
      <c r="EB26" s="257">
        <f t="shared" si="0"/>
        <v>0</v>
      </c>
      <c r="EC26" s="257">
        <f t="shared" si="1"/>
        <v>0</v>
      </c>
      <c r="ED26" s="257">
        <f t="shared" si="2"/>
        <v>0</v>
      </c>
      <c r="EE26" s="257">
        <f t="shared" si="3"/>
        <v>0</v>
      </c>
      <c r="EF26" s="257">
        <f t="shared" si="4"/>
        <v>0</v>
      </c>
      <c r="EG26" s="257">
        <f t="shared" si="5"/>
        <v>0</v>
      </c>
      <c r="EH26" s="257">
        <f t="shared" si="6"/>
        <v>0</v>
      </c>
    </row>
    <row r="27" spans="1:138">
      <c r="A27" s="263" t="s">
        <v>132</v>
      </c>
      <c r="B27" s="264">
        <v>324053.18000000005</v>
      </c>
      <c r="C27" s="264">
        <v>0</v>
      </c>
      <c r="D27" s="264">
        <v>0</v>
      </c>
      <c r="E27" s="264">
        <v>4199.03</v>
      </c>
      <c r="F27" s="264">
        <v>59862.67</v>
      </c>
      <c r="G27" s="264">
        <v>12734.02</v>
      </c>
      <c r="H27" s="264">
        <v>0</v>
      </c>
      <c r="I27" s="264">
        <v>2760</v>
      </c>
      <c r="J27" s="264">
        <v>0</v>
      </c>
      <c r="K27" s="264">
        <v>1084.9499999999998</v>
      </c>
      <c r="L27" s="264">
        <v>19.420000000000002</v>
      </c>
      <c r="M27" s="264">
        <v>0</v>
      </c>
      <c r="N27" s="264">
        <v>512.62</v>
      </c>
      <c r="O27" s="264">
        <v>378.64</v>
      </c>
      <c r="P27" s="264">
        <v>0</v>
      </c>
      <c r="Q27" s="264">
        <v>244.66</v>
      </c>
      <c r="R27" s="264">
        <v>0</v>
      </c>
      <c r="S27" s="264">
        <v>0</v>
      </c>
      <c r="T27" s="264">
        <v>0</v>
      </c>
      <c r="U27" s="264">
        <v>0</v>
      </c>
      <c r="V27" s="264">
        <v>187</v>
      </c>
      <c r="W27" s="264">
        <v>0</v>
      </c>
      <c r="X27" s="264">
        <v>8135</v>
      </c>
      <c r="Y27" s="264">
        <v>105152.85</v>
      </c>
      <c r="Z27" s="264">
        <v>1619.33</v>
      </c>
      <c r="AA27" s="264">
        <v>12840.08</v>
      </c>
      <c r="AB27" s="264">
        <v>500.85</v>
      </c>
      <c r="AC27" s="264">
        <v>1023.88</v>
      </c>
      <c r="AD27" s="264">
        <v>0</v>
      </c>
      <c r="AE27" s="264">
        <v>0</v>
      </c>
      <c r="AF27" s="264">
        <v>112798.18</v>
      </c>
      <c r="AG27" s="264">
        <v>5966.84</v>
      </c>
      <c r="AH27" s="264">
        <v>780</v>
      </c>
      <c r="AI27" s="264">
        <v>900</v>
      </c>
      <c r="AJ27" s="264">
        <v>0</v>
      </c>
      <c r="AK27" s="264">
        <v>60</v>
      </c>
      <c r="AL27" s="264">
        <v>188.16</v>
      </c>
      <c r="AM27" s="264">
        <v>240</v>
      </c>
      <c r="AN27" s="264">
        <v>13257.97</v>
      </c>
      <c r="AO27" s="264">
        <v>65155.8</v>
      </c>
      <c r="AP27" s="264">
        <v>7474.47</v>
      </c>
      <c r="AQ27" s="264">
        <v>4810.97</v>
      </c>
      <c r="AR27" s="264">
        <v>3848.4300000000003</v>
      </c>
      <c r="AS27" s="264">
        <v>7097.49</v>
      </c>
      <c r="AT27" s="264">
        <v>3507.7200000000003</v>
      </c>
      <c r="AU27" s="264">
        <v>0</v>
      </c>
      <c r="AV27" s="264">
        <v>120</v>
      </c>
      <c r="AW27" s="264">
        <v>725.74</v>
      </c>
      <c r="AX27" s="264">
        <v>413.59000000000003</v>
      </c>
      <c r="AY27" s="264">
        <v>360</v>
      </c>
      <c r="AZ27" s="264">
        <v>500.85</v>
      </c>
      <c r="BA27" s="264">
        <v>0</v>
      </c>
      <c r="BB27" s="264">
        <v>172.24</v>
      </c>
      <c r="BC27" s="264">
        <v>423.3</v>
      </c>
      <c r="BD27" s="264">
        <v>922.33</v>
      </c>
      <c r="BE27" s="264">
        <v>1520.29</v>
      </c>
      <c r="BF27" s="264">
        <v>109760.01999999999</v>
      </c>
      <c r="BG27" s="264">
        <v>11328.009999999998</v>
      </c>
      <c r="BH27" s="264">
        <v>2987.95</v>
      </c>
      <c r="BI27" s="264">
        <v>942.22</v>
      </c>
      <c r="BJ27" s="264">
        <v>8533.66</v>
      </c>
      <c r="BK27" s="264">
        <v>2997.26</v>
      </c>
      <c r="BL27" s="264">
        <v>1200.8600000000001</v>
      </c>
      <c r="BM27" s="264">
        <v>338.65999999999997</v>
      </c>
      <c r="BN27" s="264">
        <v>1373.21</v>
      </c>
      <c r="BO27" s="264">
        <v>278.21000000000004</v>
      </c>
      <c r="BP27" s="264">
        <v>106.84</v>
      </c>
      <c r="BQ27" s="264">
        <v>1260.1099999999999</v>
      </c>
      <c r="BR27" s="264">
        <v>179.49</v>
      </c>
      <c r="BS27" s="264">
        <v>4091.75</v>
      </c>
      <c r="BT27" s="264">
        <v>3375.2200000000003</v>
      </c>
      <c r="BU27" s="264">
        <v>2216.58</v>
      </c>
      <c r="BV27" s="264">
        <v>7632.82</v>
      </c>
      <c r="BW27" s="264">
        <v>3898.3</v>
      </c>
      <c r="BX27" s="264">
        <v>1304.28</v>
      </c>
      <c r="BY27" s="264">
        <v>252.13</v>
      </c>
      <c r="BZ27" s="264">
        <v>123.93</v>
      </c>
      <c r="CA27" s="264">
        <v>1161.54</v>
      </c>
      <c r="CB27" s="264">
        <v>2610.29</v>
      </c>
      <c r="CC27" s="264">
        <v>4619.55</v>
      </c>
      <c r="CD27" s="264">
        <v>1484.98</v>
      </c>
      <c r="CE27" s="264">
        <v>963.93</v>
      </c>
      <c r="CF27" s="264">
        <v>757.78</v>
      </c>
      <c r="CG27" s="264">
        <v>3171.21</v>
      </c>
      <c r="CH27" s="264">
        <v>8009.84</v>
      </c>
      <c r="CI27" s="264">
        <v>572.22</v>
      </c>
      <c r="CJ27" s="264">
        <v>1231.1999999999998</v>
      </c>
      <c r="CK27" s="264">
        <v>1253.46</v>
      </c>
      <c r="CL27" s="264">
        <v>447.62</v>
      </c>
      <c r="CM27" s="264">
        <v>425.81</v>
      </c>
      <c r="CN27" s="264">
        <v>983.68</v>
      </c>
      <c r="CO27" s="264">
        <v>162.05000000000001</v>
      </c>
      <c r="CP27" s="264">
        <v>177.2</v>
      </c>
      <c r="CQ27" s="264">
        <v>1485.6699999999998</v>
      </c>
      <c r="CR27" s="264">
        <v>775.85</v>
      </c>
      <c r="CS27" s="264">
        <v>1215.18</v>
      </c>
      <c r="CT27" s="264">
        <v>1173.42</v>
      </c>
      <c r="CU27" s="264">
        <v>2502.56</v>
      </c>
      <c r="CV27" s="264">
        <v>466.5</v>
      </c>
      <c r="CW27" s="264">
        <v>1216.69</v>
      </c>
      <c r="CX27" s="264">
        <v>428.12</v>
      </c>
      <c r="CY27" s="264">
        <v>1838.62</v>
      </c>
      <c r="CZ27" s="264">
        <v>41</v>
      </c>
      <c r="DA27" s="264">
        <v>675.02</v>
      </c>
      <c r="DB27" s="264">
        <v>310</v>
      </c>
      <c r="DC27" s="264">
        <v>495.73</v>
      </c>
      <c r="DD27" s="264">
        <v>1190.1300000000001</v>
      </c>
      <c r="DE27" s="264">
        <v>1328.12</v>
      </c>
      <c r="DF27" s="264">
        <v>2479.23</v>
      </c>
      <c r="DG27" s="264">
        <v>191.11</v>
      </c>
      <c r="DH27" s="264">
        <v>778.32</v>
      </c>
      <c r="DI27" s="264">
        <v>156.41</v>
      </c>
      <c r="DJ27" s="264">
        <v>0</v>
      </c>
      <c r="DK27" s="264">
        <v>788.56999999999994</v>
      </c>
      <c r="DL27" s="264">
        <v>1494.4</v>
      </c>
      <c r="DM27" s="264">
        <v>549.53</v>
      </c>
      <c r="DN27" s="264">
        <v>801.2</v>
      </c>
      <c r="DO27" s="264">
        <v>1920.98</v>
      </c>
      <c r="DP27" s="264">
        <v>0</v>
      </c>
      <c r="DQ27" s="264">
        <v>180</v>
      </c>
      <c r="DR27" s="264">
        <v>323.58999999999997</v>
      </c>
      <c r="DS27" s="264">
        <v>817.18000000000006</v>
      </c>
      <c r="DT27" s="264">
        <v>1683.04</v>
      </c>
      <c r="DU27" s="264">
        <v>0</v>
      </c>
      <c r="DV27" s="264">
        <v>0</v>
      </c>
      <c r="DW27" s="264">
        <v>0</v>
      </c>
      <c r="DX27" s="264">
        <v>0</v>
      </c>
      <c r="DY27" s="264"/>
      <c r="DZ27" s="264"/>
      <c r="EA27" s="264"/>
      <c r="EB27" s="257">
        <f t="shared" si="0"/>
        <v>0</v>
      </c>
      <c r="EC27" s="257">
        <f t="shared" si="1"/>
        <v>0</v>
      </c>
      <c r="ED27" s="257">
        <f t="shared" si="2"/>
        <v>0</v>
      </c>
      <c r="EE27" s="257">
        <f t="shared" si="3"/>
        <v>0</v>
      </c>
      <c r="EF27" s="257">
        <f t="shared" si="4"/>
        <v>0</v>
      </c>
      <c r="EG27" s="257">
        <f t="shared" si="5"/>
        <v>0</v>
      </c>
      <c r="EH27" s="257">
        <f t="shared" si="6"/>
        <v>0</v>
      </c>
    </row>
    <row r="28" spans="1:138">
      <c r="A28" s="263" t="s">
        <v>133</v>
      </c>
      <c r="B28" s="264">
        <v>54528.520000000004</v>
      </c>
      <c r="C28" s="264">
        <v>0</v>
      </c>
      <c r="D28" s="264">
        <v>0</v>
      </c>
      <c r="E28" s="264">
        <v>558</v>
      </c>
      <c r="F28" s="264">
        <v>1641.96</v>
      </c>
      <c r="G28" s="264">
        <v>0</v>
      </c>
      <c r="H28" s="264">
        <v>0</v>
      </c>
      <c r="I28" s="264">
        <v>0</v>
      </c>
      <c r="J28" s="264">
        <v>0</v>
      </c>
      <c r="K28" s="264">
        <v>0</v>
      </c>
      <c r="L28" s="264">
        <v>0</v>
      </c>
      <c r="M28" s="264">
        <v>0</v>
      </c>
      <c r="N28" s="264">
        <v>0</v>
      </c>
      <c r="O28" s="264">
        <v>2659.9900000000002</v>
      </c>
      <c r="P28" s="264">
        <v>0</v>
      </c>
      <c r="Q28" s="264">
        <v>0</v>
      </c>
      <c r="R28" s="264">
        <v>0</v>
      </c>
      <c r="S28" s="264">
        <v>0</v>
      </c>
      <c r="T28" s="264">
        <v>0</v>
      </c>
      <c r="U28" s="264">
        <v>0</v>
      </c>
      <c r="V28" s="264">
        <v>0</v>
      </c>
      <c r="W28" s="264">
        <v>0</v>
      </c>
      <c r="X28" s="264">
        <v>796.8</v>
      </c>
      <c r="Y28" s="264">
        <v>595.70000000000005</v>
      </c>
      <c r="Z28" s="264">
        <v>887.15</v>
      </c>
      <c r="AA28" s="264">
        <v>907.80000000000007</v>
      </c>
      <c r="AB28" s="264">
        <v>0</v>
      </c>
      <c r="AC28" s="264">
        <v>0</v>
      </c>
      <c r="AD28" s="264">
        <v>0</v>
      </c>
      <c r="AE28" s="264">
        <v>158.4</v>
      </c>
      <c r="AF28" s="264">
        <v>46322.720000000008</v>
      </c>
      <c r="AG28" s="264">
        <v>0</v>
      </c>
      <c r="AH28" s="264">
        <v>0</v>
      </c>
      <c r="AI28" s="264">
        <v>0</v>
      </c>
      <c r="AJ28" s="264">
        <v>796.8</v>
      </c>
      <c r="AK28" s="264">
        <v>0</v>
      </c>
      <c r="AL28" s="264">
        <v>0</v>
      </c>
      <c r="AM28" s="264">
        <v>0</v>
      </c>
      <c r="AN28" s="264">
        <v>0</v>
      </c>
      <c r="AO28" s="264">
        <v>327.7</v>
      </c>
      <c r="AP28" s="264">
        <v>0</v>
      </c>
      <c r="AQ28" s="264">
        <v>268</v>
      </c>
      <c r="AR28" s="264">
        <v>0</v>
      </c>
      <c r="AS28" s="264">
        <v>0</v>
      </c>
      <c r="AT28" s="264">
        <v>0</v>
      </c>
      <c r="AU28" s="264">
        <v>0</v>
      </c>
      <c r="AV28" s="264">
        <v>0</v>
      </c>
      <c r="AW28" s="264">
        <v>0</v>
      </c>
      <c r="AX28" s="264">
        <v>887.15</v>
      </c>
      <c r="AY28" s="264">
        <v>0</v>
      </c>
      <c r="AZ28" s="264">
        <v>0</v>
      </c>
      <c r="BA28" s="264">
        <v>0</v>
      </c>
      <c r="BB28" s="264">
        <v>0</v>
      </c>
      <c r="BC28" s="264">
        <v>0</v>
      </c>
      <c r="BD28" s="264">
        <v>0</v>
      </c>
      <c r="BE28" s="264">
        <v>0</v>
      </c>
      <c r="BF28" s="264">
        <v>46322.720000000008</v>
      </c>
      <c r="BG28" s="264">
        <v>1176</v>
      </c>
      <c r="BH28" s="264">
        <v>0</v>
      </c>
      <c r="BI28" s="264">
        <v>0</v>
      </c>
      <c r="BJ28" s="264">
        <v>1168</v>
      </c>
      <c r="BK28" s="264">
        <v>0</v>
      </c>
      <c r="BL28" s="264">
        <v>600</v>
      </c>
      <c r="BM28" s="264">
        <v>4320</v>
      </c>
      <c r="BN28" s="264">
        <v>406</v>
      </c>
      <c r="BO28" s="264">
        <v>0</v>
      </c>
      <c r="BP28" s="264">
        <v>0</v>
      </c>
      <c r="BQ28" s="264">
        <v>305.41000000000003</v>
      </c>
      <c r="BR28" s="264">
        <v>0</v>
      </c>
      <c r="BS28" s="264">
        <v>21405.41</v>
      </c>
      <c r="BT28" s="264">
        <v>0</v>
      </c>
      <c r="BU28" s="264">
        <v>0</v>
      </c>
      <c r="BV28" s="264">
        <v>0</v>
      </c>
      <c r="BW28" s="264">
        <v>0</v>
      </c>
      <c r="BX28" s="264">
        <v>0</v>
      </c>
      <c r="BY28" s="264">
        <v>0</v>
      </c>
      <c r="BZ28" s="264">
        <v>0</v>
      </c>
      <c r="CA28" s="264">
        <v>0</v>
      </c>
      <c r="CB28" s="264">
        <v>0</v>
      </c>
      <c r="CC28" s="264">
        <v>0</v>
      </c>
      <c r="CD28" s="264">
        <v>0</v>
      </c>
      <c r="CE28" s="264">
        <v>0</v>
      </c>
      <c r="CF28" s="264">
        <v>0</v>
      </c>
      <c r="CG28" s="264">
        <v>0</v>
      </c>
      <c r="CH28" s="264">
        <v>1974.6000000000001</v>
      </c>
      <c r="CI28" s="264">
        <v>0</v>
      </c>
      <c r="CJ28" s="264">
        <v>197</v>
      </c>
      <c r="CK28" s="264">
        <v>0</v>
      </c>
      <c r="CL28" s="264">
        <v>0</v>
      </c>
      <c r="CM28" s="264">
        <v>0</v>
      </c>
      <c r="CN28" s="264">
        <v>0</v>
      </c>
      <c r="CO28" s="264">
        <v>0</v>
      </c>
      <c r="CP28" s="264">
        <v>1320</v>
      </c>
      <c r="CQ28" s="264">
        <v>0</v>
      </c>
      <c r="CR28" s="264">
        <v>0</v>
      </c>
      <c r="CS28" s="264">
        <v>283.39999999999998</v>
      </c>
      <c r="CT28" s="264">
        <v>0</v>
      </c>
      <c r="CU28" s="264">
        <v>540</v>
      </c>
      <c r="CV28" s="264">
        <v>0</v>
      </c>
      <c r="CW28" s="264">
        <v>0</v>
      </c>
      <c r="CX28" s="264">
        <v>715</v>
      </c>
      <c r="CY28" s="264">
        <v>0</v>
      </c>
      <c r="CZ28" s="264">
        <v>0</v>
      </c>
      <c r="DA28" s="264">
        <v>0</v>
      </c>
      <c r="DB28" s="264">
        <v>1952.1</v>
      </c>
      <c r="DC28" s="264">
        <v>763.85</v>
      </c>
      <c r="DD28" s="264">
        <v>367.2</v>
      </c>
      <c r="DE28" s="264">
        <v>0</v>
      </c>
      <c r="DF28" s="264">
        <v>188</v>
      </c>
      <c r="DG28" s="264">
        <v>0</v>
      </c>
      <c r="DH28" s="264">
        <v>0</v>
      </c>
      <c r="DI28" s="264">
        <v>0</v>
      </c>
      <c r="DJ28" s="264">
        <v>0</v>
      </c>
      <c r="DK28" s="264">
        <v>0</v>
      </c>
      <c r="DL28" s="264">
        <v>0</v>
      </c>
      <c r="DM28" s="264">
        <v>2360</v>
      </c>
      <c r="DN28" s="264">
        <v>0</v>
      </c>
      <c r="DO28" s="264">
        <v>0</v>
      </c>
      <c r="DP28" s="264">
        <v>0</v>
      </c>
      <c r="DQ28" s="264">
        <v>2780.75</v>
      </c>
      <c r="DR28" s="264">
        <v>0</v>
      </c>
      <c r="DS28" s="264">
        <v>3500</v>
      </c>
      <c r="DT28" s="264">
        <v>0</v>
      </c>
      <c r="DU28" s="264">
        <v>0</v>
      </c>
      <c r="DV28" s="264">
        <v>0</v>
      </c>
      <c r="DW28" s="264">
        <v>0</v>
      </c>
      <c r="DX28" s="264">
        <v>0</v>
      </c>
      <c r="DY28" s="264"/>
      <c r="DZ28" s="264"/>
      <c r="EA28" s="264"/>
      <c r="EB28" s="257">
        <f t="shared" si="0"/>
        <v>0</v>
      </c>
      <c r="EC28" s="257">
        <f t="shared" si="1"/>
        <v>0</v>
      </c>
      <c r="ED28" s="257">
        <f t="shared" si="2"/>
        <v>0</v>
      </c>
      <c r="EE28" s="257">
        <f t="shared" si="3"/>
        <v>0</v>
      </c>
      <c r="EF28" s="257">
        <f t="shared" si="4"/>
        <v>0</v>
      </c>
      <c r="EG28" s="257">
        <f t="shared" si="5"/>
        <v>0</v>
      </c>
      <c r="EH28" s="257">
        <f t="shared" si="6"/>
        <v>0</v>
      </c>
    </row>
    <row r="29" spans="1:138">
      <c r="A29" s="263" t="s">
        <v>134</v>
      </c>
      <c r="B29" s="264">
        <v>76890.100000000006</v>
      </c>
      <c r="C29" s="264">
        <v>5016.4599999999991</v>
      </c>
      <c r="D29" s="264">
        <v>0</v>
      </c>
      <c r="E29" s="264">
        <v>452.40999999999997</v>
      </c>
      <c r="F29" s="264">
        <v>3072.61</v>
      </c>
      <c r="G29" s="264">
        <v>2777.2200000000003</v>
      </c>
      <c r="H29" s="264">
        <v>747.42</v>
      </c>
      <c r="I29" s="264">
        <v>927.4</v>
      </c>
      <c r="J29" s="264">
        <v>0</v>
      </c>
      <c r="K29" s="264">
        <v>5382.5</v>
      </c>
      <c r="L29" s="264">
        <v>469.53</v>
      </c>
      <c r="M29" s="264">
        <v>69.88</v>
      </c>
      <c r="N29" s="264">
        <v>1081.8200000000002</v>
      </c>
      <c r="O29" s="264">
        <v>927.03</v>
      </c>
      <c r="P29" s="264">
        <v>112.91</v>
      </c>
      <c r="Q29" s="264">
        <v>447.66</v>
      </c>
      <c r="R29" s="264">
        <v>222.64</v>
      </c>
      <c r="S29" s="264">
        <v>0</v>
      </c>
      <c r="T29" s="264">
        <v>0</v>
      </c>
      <c r="U29" s="264">
        <v>0</v>
      </c>
      <c r="V29" s="264">
        <v>66</v>
      </c>
      <c r="W29" s="264">
        <v>0</v>
      </c>
      <c r="X29" s="264">
        <v>3108.71</v>
      </c>
      <c r="Y29" s="264">
        <v>39736.33</v>
      </c>
      <c r="Z29" s="264">
        <v>3644.77</v>
      </c>
      <c r="AA29" s="264">
        <v>1166.1600000000001</v>
      </c>
      <c r="AB29" s="264">
        <v>2034.31</v>
      </c>
      <c r="AC29" s="264">
        <v>2017.59</v>
      </c>
      <c r="AD29" s="264">
        <v>0</v>
      </c>
      <c r="AE29" s="264">
        <v>0</v>
      </c>
      <c r="AF29" s="264">
        <v>3408.74</v>
      </c>
      <c r="AG29" s="264">
        <v>807.8</v>
      </c>
      <c r="AH29" s="264">
        <v>140.31</v>
      </c>
      <c r="AI29" s="264">
        <v>324.77999999999997</v>
      </c>
      <c r="AJ29" s="264">
        <v>0</v>
      </c>
      <c r="AK29" s="264">
        <v>1268.8</v>
      </c>
      <c r="AL29" s="264">
        <v>305.5</v>
      </c>
      <c r="AM29" s="264">
        <v>261.52</v>
      </c>
      <c r="AN29" s="264">
        <v>1340.94</v>
      </c>
      <c r="AO29" s="264">
        <v>7368.26</v>
      </c>
      <c r="AP29" s="264">
        <v>3757.3900000000003</v>
      </c>
      <c r="AQ29" s="264">
        <v>8143.39</v>
      </c>
      <c r="AR29" s="264">
        <v>12101.24</v>
      </c>
      <c r="AS29" s="264">
        <v>5948.91</v>
      </c>
      <c r="AT29" s="264">
        <v>1076.2</v>
      </c>
      <c r="AU29" s="264">
        <v>0</v>
      </c>
      <c r="AV29" s="264">
        <v>1684.45</v>
      </c>
      <c r="AW29" s="264">
        <v>175.24</v>
      </c>
      <c r="AX29" s="264">
        <v>1395.18</v>
      </c>
      <c r="AY29" s="264">
        <v>389.9</v>
      </c>
      <c r="AZ29" s="264">
        <v>701.33999999999992</v>
      </c>
      <c r="BA29" s="264">
        <v>1332.97</v>
      </c>
      <c r="BB29" s="264">
        <v>1020.77</v>
      </c>
      <c r="BC29" s="264">
        <v>421.22</v>
      </c>
      <c r="BD29" s="264">
        <v>1454.22</v>
      </c>
      <c r="BE29" s="264">
        <v>139.91</v>
      </c>
      <c r="BF29" s="264">
        <v>372.62</v>
      </c>
      <c r="BG29" s="264">
        <v>0</v>
      </c>
      <c r="BH29" s="264">
        <v>0</v>
      </c>
      <c r="BI29" s="264">
        <v>0</v>
      </c>
      <c r="BJ29" s="264">
        <v>0</v>
      </c>
      <c r="BK29" s="264">
        <v>0</v>
      </c>
      <c r="BL29" s="264">
        <v>0</v>
      </c>
      <c r="BM29" s="264">
        <v>0</v>
      </c>
      <c r="BN29" s="264">
        <v>0</v>
      </c>
      <c r="BO29" s="264">
        <v>0</v>
      </c>
      <c r="BP29" s="264">
        <v>46</v>
      </c>
      <c r="BQ29" s="264">
        <v>0</v>
      </c>
      <c r="BR29" s="264">
        <v>0</v>
      </c>
      <c r="BS29" s="264">
        <v>0</v>
      </c>
      <c r="BT29" s="264">
        <v>0</v>
      </c>
      <c r="BU29" s="264">
        <v>0</v>
      </c>
      <c r="BV29" s="264">
        <v>0</v>
      </c>
      <c r="BW29" s="264">
        <v>0</v>
      </c>
      <c r="BX29" s="264">
        <v>0</v>
      </c>
      <c r="BY29" s="264">
        <v>0</v>
      </c>
      <c r="BZ29" s="264">
        <v>0</v>
      </c>
      <c r="CA29" s="264">
        <v>0</v>
      </c>
      <c r="CB29" s="264">
        <v>0</v>
      </c>
      <c r="CC29" s="264">
        <v>36.619999999999997</v>
      </c>
      <c r="CD29" s="264">
        <v>42</v>
      </c>
      <c r="CE29" s="264">
        <v>0</v>
      </c>
      <c r="CF29" s="264">
        <v>0</v>
      </c>
      <c r="CG29" s="264">
        <v>0</v>
      </c>
      <c r="CH29" s="264">
        <v>0</v>
      </c>
      <c r="CI29" s="264">
        <v>0</v>
      </c>
      <c r="CJ29" s="264">
        <v>0</v>
      </c>
      <c r="CK29" s="264">
        <v>0</v>
      </c>
      <c r="CL29" s="264">
        <v>0</v>
      </c>
      <c r="CM29" s="264">
        <v>0</v>
      </c>
      <c r="CN29" s="264">
        <v>0</v>
      </c>
      <c r="CO29" s="264">
        <v>0</v>
      </c>
      <c r="CP29" s="264">
        <v>222</v>
      </c>
      <c r="CQ29" s="264">
        <v>0</v>
      </c>
      <c r="CR29" s="264">
        <v>0</v>
      </c>
      <c r="CS29" s="264">
        <v>0</v>
      </c>
      <c r="CT29" s="264">
        <v>0</v>
      </c>
      <c r="CU29" s="264">
        <v>0</v>
      </c>
      <c r="CV29" s="264">
        <v>0</v>
      </c>
      <c r="CW29" s="264">
        <v>0</v>
      </c>
      <c r="CX29" s="264">
        <v>0</v>
      </c>
      <c r="CY29" s="264">
        <v>26</v>
      </c>
      <c r="CZ29" s="264">
        <v>0</v>
      </c>
      <c r="DA29" s="264">
        <v>0</v>
      </c>
      <c r="DB29" s="264">
        <v>0</v>
      </c>
      <c r="DC29" s="264">
        <v>0</v>
      </c>
      <c r="DD29" s="264">
        <v>0</v>
      </c>
      <c r="DE29" s="264">
        <v>0</v>
      </c>
      <c r="DF29" s="264">
        <v>0</v>
      </c>
      <c r="DG29" s="264">
        <v>0</v>
      </c>
      <c r="DH29" s="264">
        <v>0</v>
      </c>
      <c r="DI29" s="264">
        <v>0</v>
      </c>
      <c r="DJ29" s="264">
        <v>0</v>
      </c>
      <c r="DK29" s="264">
        <v>0</v>
      </c>
      <c r="DL29" s="264">
        <v>0</v>
      </c>
      <c r="DM29" s="264">
        <v>0</v>
      </c>
      <c r="DN29" s="264">
        <v>0</v>
      </c>
      <c r="DO29" s="264">
        <v>0</v>
      </c>
      <c r="DP29" s="264">
        <v>0</v>
      </c>
      <c r="DQ29" s="264">
        <v>0</v>
      </c>
      <c r="DR29" s="264">
        <v>0</v>
      </c>
      <c r="DS29" s="264">
        <v>0</v>
      </c>
      <c r="DT29" s="264">
        <v>0</v>
      </c>
      <c r="DU29" s="264">
        <v>0</v>
      </c>
      <c r="DV29" s="264">
        <v>0</v>
      </c>
      <c r="DW29" s="264">
        <v>0</v>
      </c>
      <c r="DX29" s="264">
        <v>0</v>
      </c>
      <c r="DY29" s="264"/>
      <c r="DZ29" s="264"/>
      <c r="EA29" s="264"/>
      <c r="EB29" s="257">
        <f t="shared" si="0"/>
        <v>0</v>
      </c>
      <c r="EC29" s="257">
        <f t="shared" si="1"/>
        <v>0</v>
      </c>
      <c r="ED29" s="257">
        <f t="shared" si="2"/>
        <v>0</v>
      </c>
      <c r="EE29" s="257">
        <f t="shared" si="3"/>
        <v>0</v>
      </c>
      <c r="EF29" s="257">
        <f t="shared" si="4"/>
        <v>0</v>
      </c>
      <c r="EG29" s="257">
        <f t="shared" si="5"/>
        <v>0</v>
      </c>
      <c r="EH29" s="257">
        <f t="shared" si="6"/>
        <v>0</v>
      </c>
    </row>
    <row r="30" spans="1:138">
      <c r="A30" s="263" t="s">
        <v>135</v>
      </c>
      <c r="B30" s="264">
        <v>442325.08</v>
      </c>
      <c r="C30" s="264">
        <v>0</v>
      </c>
      <c r="D30" s="264">
        <v>0</v>
      </c>
      <c r="E30" s="264">
        <v>0</v>
      </c>
      <c r="F30" s="264">
        <v>219660.95</v>
      </c>
      <c r="G30" s="264">
        <v>0</v>
      </c>
      <c r="H30" s="264">
        <v>0</v>
      </c>
      <c r="I30" s="264">
        <v>0</v>
      </c>
      <c r="J30" s="264">
        <v>0</v>
      </c>
      <c r="K30" s="264">
        <v>9783</v>
      </c>
      <c r="L30" s="264">
        <v>0</v>
      </c>
      <c r="M30" s="264">
        <v>0</v>
      </c>
      <c r="N30" s="264">
        <v>0</v>
      </c>
      <c r="O30" s="264">
        <v>0</v>
      </c>
      <c r="P30" s="264">
        <v>0</v>
      </c>
      <c r="Q30" s="264">
        <v>195</v>
      </c>
      <c r="R30" s="264">
        <v>0</v>
      </c>
      <c r="S30" s="264">
        <v>0</v>
      </c>
      <c r="T30" s="264">
        <v>0</v>
      </c>
      <c r="U30" s="264">
        <v>0</v>
      </c>
      <c r="V30" s="264">
        <v>0</v>
      </c>
      <c r="W30" s="264">
        <v>0</v>
      </c>
      <c r="X30" s="264">
        <v>23342.6</v>
      </c>
      <c r="Y30" s="264">
        <v>0</v>
      </c>
      <c r="Z30" s="264">
        <v>0</v>
      </c>
      <c r="AA30" s="264">
        <v>25249.89</v>
      </c>
      <c r="AB30" s="264">
        <v>21247.85</v>
      </c>
      <c r="AC30" s="264">
        <v>0</v>
      </c>
      <c r="AD30" s="264">
        <v>0</v>
      </c>
      <c r="AE30" s="264">
        <v>0</v>
      </c>
      <c r="AF30" s="264">
        <v>142845.78999999998</v>
      </c>
      <c r="AG30" s="264">
        <v>23342.6</v>
      </c>
      <c r="AH30" s="264">
        <v>0</v>
      </c>
      <c r="AI30" s="264">
        <v>0</v>
      </c>
      <c r="AJ30" s="264">
        <v>0</v>
      </c>
      <c r="AK30" s="264">
        <v>0</v>
      </c>
      <c r="AL30" s="264">
        <v>0</v>
      </c>
      <c r="AM30" s="264">
        <v>0</v>
      </c>
      <c r="AN30" s="264">
        <v>0</v>
      </c>
      <c r="AO30" s="264">
        <v>0</v>
      </c>
      <c r="AP30" s="264">
        <v>0</v>
      </c>
      <c r="AQ30" s="264">
        <v>0</v>
      </c>
      <c r="AR30" s="264">
        <v>0</v>
      </c>
      <c r="AS30" s="264">
        <v>0</v>
      </c>
      <c r="AT30" s="264">
        <v>0</v>
      </c>
      <c r="AU30" s="264">
        <v>0</v>
      </c>
      <c r="AV30" s="264">
        <v>0</v>
      </c>
      <c r="AW30" s="264">
        <v>0</v>
      </c>
      <c r="AX30" s="264">
        <v>0</v>
      </c>
      <c r="AY30" s="264">
        <v>0</v>
      </c>
      <c r="AZ30" s="264">
        <v>21247.85</v>
      </c>
      <c r="BA30" s="264">
        <v>0</v>
      </c>
      <c r="BB30" s="264">
        <v>0</v>
      </c>
      <c r="BC30" s="264">
        <v>0</v>
      </c>
      <c r="BD30" s="264">
        <v>0</v>
      </c>
      <c r="BE30" s="264">
        <v>0</v>
      </c>
      <c r="BF30" s="264">
        <v>142845.78999999998</v>
      </c>
      <c r="BG30" s="264">
        <v>6240</v>
      </c>
      <c r="BH30" s="264">
        <v>0</v>
      </c>
      <c r="BI30" s="264">
        <v>8146</v>
      </c>
      <c r="BJ30" s="264">
        <v>15116.1</v>
      </c>
      <c r="BK30" s="264">
        <v>0</v>
      </c>
      <c r="BL30" s="264">
        <v>6000</v>
      </c>
      <c r="BM30" s="264">
        <v>17670.7</v>
      </c>
      <c r="BN30" s="264">
        <v>4726</v>
      </c>
      <c r="BO30" s="264">
        <v>12271.730000000001</v>
      </c>
      <c r="BP30" s="264">
        <v>0</v>
      </c>
      <c r="BQ30" s="264">
        <v>8446.7799999999988</v>
      </c>
      <c r="BR30" s="264">
        <v>0</v>
      </c>
      <c r="BS30" s="264">
        <v>-1375</v>
      </c>
      <c r="BT30" s="264">
        <v>6716</v>
      </c>
      <c r="BU30" s="264">
        <v>7539.55</v>
      </c>
      <c r="BV30" s="264">
        <v>14375</v>
      </c>
      <c r="BW30" s="264">
        <v>3552</v>
      </c>
      <c r="BX30" s="264">
        <v>0</v>
      </c>
      <c r="BY30" s="264">
        <v>1879</v>
      </c>
      <c r="BZ30" s="264">
        <v>3850</v>
      </c>
      <c r="CA30" s="264">
        <v>12301.98</v>
      </c>
      <c r="CB30" s="264">
        <v>0</v>
      </c>
      <c r="CC30" s="264">
        <v>0</v>
      </c>
      <c r="CD30" s="264">
        <v>0</v>
      </c>
      <c r="CE30" s="264">
        <v>0</v>
      </c>
      <c r="CF30" s="264">
        <v>0</v>
      </c>
      <c r="CG30" s="264">
        <v>0</v>
      </c>
      <c r="CH30" s="264">
        <v>0</v>
      </c>
      <c r="CI30" s="264">
        <v>0</v>
      </c>
      <c r="CJ30" s="264">
        <v>0</v>
      </c>
      <c r="CK30" s="264">
        <v>0</v>
      </c>
      <c r="CL30" s="264">
        <v>0</v>
      </c>
      <c r="CM30" s="264">
        <v>0</v>
      </c>
      <c r="CN30" s="264">
        <v>0</v>
      </c>
      <c r="CO30" s="264">
        <v>0</v>
      </c>
      <c r="CP30" s="264">
        <v>520</v>
      </c>
      <c r="CQ30" s="264">
        <v>7885.95</v>
      </c>
      <c r="CR30" s="264">
        <v>0</v>
      </c>
      <c r="CS30" s="264">
        <v>0</v>
      </c>
      <c r="CT30" s="264">
        <v>0</v>
      </c>
      <c r="CU30" s="264">
        <v>0</v>
      </c>
      <c r="CV30" s="264">
        <v>0</v>
      </c>
      <c r="CW30" s="264">
        <v>6984</v>
      </c>
      <c r="CX30" s="264">
        <v>0</v>
      </c>
      <c r="CY30" s="264">
        <v>0</v>
      </c>
      <c r="CZ30" s="264">
        <v>0</v>
      </c>
      <c r="DA30" s="264">
        <v>0</v>
      </c>
      <c r="DB30" s="264">
        <v>0</v>
      </c>
      <c r="DC30" s="264">
        <v>0</v>
      </c>
      <c r="DD30" s="264">
        <v>0</v>
      </c>
      <c r="DE30" s="264">
        <v>0</v>
      </c>
      <c r="DF30" s="264">
        <v>0</v>
      </c>
      <c r="DG30" s="264">
        <v>0</v>
      </c>
      <c r="DH30" s="264">
        <v>0</v>
      </c>
      <c r="DI30" s="264">
        <v>0</v>
      </c>
      <c r="DJ30" s="264">
        <v>0</v>
      </c>
      <c r="DK30" s="264">
        <v>0</v>
      </c>
      <c r="DL30" s="264">
        <v>0</v>
      </c>
      <c r="DM30" s="264">
        <v>0</v>
      </c>
      <c r="DN30" s="264">
        <v>0</v>
      </c>
      <c r="DO30" s="264">
        <v>0</v>
      </c>
      <c r="DP30" s="264">
        <v>0</v>
      </c>
      <c r="DQ30" s="264">
        <v>0</v>
      </c>
      <c r="DR30" s="264">
        <v>0</v>
      </c>
      <c r="DS30" s="264">
        <v>0</v>
      </c>
      <c r="DT30" s="264">
        <v>0</v>
      </c>
      <c r="DU30" s="264">
        <v>0</v>
      </c>
      <c r="DV30" s="264">
        <v>0</v>
      </c>
      <c r="DW30" s="264">
        <v>0</v>
      </c>
      <c r="DX30" s="264">
        <v>0</v>
      </c>
      <c r="DY30" s="264"/>
      <c r="DZ30" s="264"/>
      <c r="EA30" s="264"/>
      <c r="EB30" s="257">
        <f t="shared" si="0"/>
        <v>0</v>
      </c>
      <c r="EC30" s="257">
        <f t="shared" si="1"/>
        <v>0</v>
      </c>
      <c r="ED30" s="257">
        <f t="shared" si="2"/>
        <v>0</v>
      </c>
      <c r="EE30" s="257">
        <f t="shared" si="3"/>
        <v>0</v>
      </c>
      <c r="EF30" s="257">
        <f t="shared" si="4"/>
        <v>0</v>
      </c>
      <c r="EG30" s="257">
        <f t="shared" si="5"/>
        <v>0</v>
      </c>
      <c r="EH30" s="257">
        <f t="shared" si="6"/>
        <v>0</v>
      </c>
    </row>
    <row r="31" spans="1:138">
      <c r="A31" s="263" t="s">
        <v>136</v>
      </c>
      <c r="B31" s="264">
        <v>1912901.16</v>
      </c>
      <c r="C31" s="264">
        <v>0</v>
      </c>
      <c r="D31" s="264">
        <v>0</v>
      </c>
      <c r="E31" s="264">
        <v>0</v>
      </c>
      <c r="F31" s="264">
        <v>0</v>
      </c>
      <c r="G31" s="264">
        <v>0</v>
      </c>
      <c r="H31" s="264">
        <v>0</v>
      </c>
      <c r="I31" s="264">
        <v>0</v>
      </c>
      <c r="J31" s="264">
        <v>0</v>
      </c>
      <c r="K31" s="264">
        <v>0</v>
      </c>
      <c r="L31" s="264">
        <v>0</v>
      </c>
      <c r="M31" s="264">
        <v>0</v>
      </c>
      <c r="N31" s="264">
        <v>0</v>
      </c>
      <c r="O31" s="264">
        <v>0</v>
      </c>
      <c r="P31" s="264">
        <v>0</v>
      </c>
      <c r="Q31" s="264">
        <v>0</v>
      </c>
      <c r="R31" s="264">
        <v>0</v>
      </c>
      <c r="S31" s="264">
        <v>0</v>
      </c>
      <c r="T31" s="264">
        <v>0</v>
      </c>
      <c r="U31" s="264">
        <v>0</v>
      </c>
      <c r="V31" s="264">
        <v>0</v>
      </c>
      <c r="W31" s="264">
        <v>0</v>
      </c>
      <c r="X31" s="264">
        <v>0</v>
      </c>
      <c r="Y31" s="264">
        <v>0</v>
      </c>
      <c r="Z31" s="264">
        <v>0</v>
      </c>
      <c r="AA31" s="264">
        <v>19500</v>
      </c>
      <c r="AB31" s="264">
        <v>0</v>
      </c>
      <c r="AC31" s="264">
        <v>0</v>
      </c>
      <c r="AD31" s="264">
        <v>0</v>
      </c>
      <c r="AE31" s="264">
        <v>0</v>
      </c>
      <c r="AF31" s="264">
        <v>1893401.16</v>
      </c>
      <c r="AG31" s="264">
        <v>0</v>
      </c>
      <c r="AH31" s="264">
        <v>0</v>
      </c>
      <c r="AI31" s="264">
        <v>0</v>
      </c>
      <c r="AJ31" s="264">
        <v>0</v>
      </c>
      <c r="AK31" s="264">
        <v>0</v>
      </c>
      <c r="AL31" s="264">
        <v>0</v>
      </c>
      <c r="AM31" s="264">
        <v>0</v>
      </c>
      <c r="AN31" s="264">
        <v>0</v>
      </c>
      <c r="AO31" s="264">
        <v>0</v>
      </c>
      <c r="AP31" s="264">
        <v>0</v>
      </c>
      <c r="AQ31" s="264">
        <v>0</v>
      </c>
      <c r="AR31" s="264">
        <v>0</v>
      </c>
      <c r="AS31" s="264">
        <v>0</v>
      </c>
      <c r="AT31" s="264">
        <v>0</v>
      </c>
      <c r="AU31" s="264">
        <v>0</v>
      </c>
      <c r="AV31" s="264">
        <v>0</v>
      </c>
      <c r="AW31" s="264">
        <v>0</v>
      </c>
      <c r="AX31" s="264">
        <v>0</v>
      </c>
      <c r="AY31" s="264">
        <v>0</v>
      </c>
      <c r="AZ31" s="264">
        <v>0</v>
      </c>
      <c r="BA31" s="264">
        <v>0</v>
      </c>
      <c r="BB31" s="264">
        <v>0</v>
      </c>
      <c r="BC31" s="264">
        <v>147687</v>
      </c>
      <c r="BD31" s="264">
        <v>0</v>
      </c>
      <c r="BE31" s="264">
        <v>135310.04</v>
      </c>
      <c r="BF31" s="264">
        <v>1610404.12</v>
      </c>
      <c r="BG31" s="264">
        <v>37670</v>
      </c>
      <c r="BH31" s="264">
        <v>118735</v>
      </c>
      <c r="BI31" s="264">
        <v>171266</v>
      </c>
      <c r="BJ31" s="264">
        <v>29274</v>
      </c>
      <c r="BK31" s="264">
        <v>21404</v>
      </c>
      <c r="BL31" s="264">
        <v>13445</v>
      </c>
      <c r="BM31" s="264">
        <v>7801</v>
      </c>
      <c r="BN31" s="264">
        <v>22623</v>
      </c>
      <c r="BO31" s="264">
        <v>94098</v>
      </c>
      <c r="BP31" s="264">
        <v>11616</v>
      </c>
      <c r="BQ31" s="264">
        <v>1375</v>
      </c>
      <c r="BR31" s="264">
        <v>15744</v>
      </c>
      <c r="BS31" s="264">
        <v>25263.98</v>
      </c>
      <c r="BT31" s="264">
        <v>3123</v>
      </c>
      <c r="BU31" s="264">
        <v>1700</v>
      </c>
      <c r="BV31" s="264">
        <v>-18313.400000000001</v>
      </c>
      <c r="BW31" s="264">
        <v>4120</v>
      </c>
      <c r="BX31" s="264">
        <v>40401</v>
      </c>
      <c r="BY31" s="264">
        <v>2793</v>
      </c>
      <c r="BZ31" s="264">
        <v>29566</v>
      </c>
      <c r="CA31" s="264">
        <v>7185</v>
      </c>
      <c r="CB31" s="264">
        <v>5414</v>
      </c>
      <c r="CC31" s="264">
        <v>34500.11</v>
      </c>
      <c r="CD31" s="264">
        <v>1154</v>
      </c>
      <c r="CE31" s="264">
        <v>2163</v>
      </c>
      <c r="CF31" s="264">
        <v>17300</v>
      </c>
      <c r="CG31" s="264">
        <v>14490</v>
      </c>
      <c r="CH31" s="264">
        <v>31631</v>
      </c>
      <c r="CI31" s="264">
        <v>12774</v>
      </c>
      <c r="CJ31" s="264">
        <v>272089</v>
      </c>
      <c r="CK31" s="264">
        <v>10427</v>
      </c>
      <c r="CL31" s="264">
        <v>2543</v>
      </c>
      <c r="CM31" s="264">
        <v>770</v>
      </c>
      <c r="CN31" s="264">
        <v>1128</v>
      </c>
      <c r="CO31" s="264">
        <v>4943</v>
      </c>
      <c r="CP31" s="264">
        <v>12944</v>
      </c>
      <c r="CQ31" s="264">
        <v>81041</v>
      </c>
      <c r="CR31" s="264">
        <v>1040</v>
      </c>
      <c r="CS31" s="264">
        <v>2050</v>
      </c>
      <c r="CT31" s="264">
        <v>4542</v>
      </c>
      <c r="CU31" s="264">
        <v>6601</v>
      </c>
      <c r="CV31" s="264">
        <v>611</v>
      </c>
      <c r="CW31" s="264">
        <v>619</v>
      </c>
      <c r="CX31" s="264">
        <v>35439</v>
      </c>
      <c r="CY31" s="264">
        <v>21593</v>
      </c>
      <c r="CZ31" s="264">
        <v>9454</v>
      </c>
      <c r="DA31" s="264">
        <v>8323</v>
      </c>
      <c r="DB31" s="264">
        <v>83387</v>
      </c>
      <c r="DC31" s="264">
        <v>15306</v>
      </c>
      <c r="DD31" s="264">
        <v>1329</v>
      </c>
      <c r="DE31" s="264">
        <v>13445</v>
      </c>
      <c r="DF31" s="264">
        <v>14924</v>
      </c>
      <c r="DG31" s="264">
        <v>5129</v>
      </c>
      <c r="DH31" s="264">
        <v>2495</v>
      </c>
      <c r="DI31" s="264">
        <v>8131</v>
      </c>
      <c r="DJ31" s="264">
        <v>6323</v>
      </c>
      <c r="DK31" s="264">
        <v>36135</v>
      </c>
      <c r="DL31" s="264">
        <v>494</v>
      </c>
      <c r="DM31" s="264">
        <v>34339.729999999996</v>
      </c>
      <c r="DN31" s="264">
        <v>11865</v>
      </c>
      <c r="DO31" s="264">
        <v>13746.2</v>
      </c>
      <c r="DP31" s="264">
        <v>12711.5</v>
      </c>
      <c r="DQ31" s="264">
        <v>7486</v>
      </c>
      <c r="DR31" s="264">
        <v>34610</v>
      </c>
      <c r="DS31" s="264">
        <v>45354</v>
      </c>
      <c r="DT31" s="264">
        <v>26721</v>
      </c>
      <c r="DU31" s="264">
        <v>0</v>
      </c>
      <c r="DV31" s="264">
        <v>0</v>
      </c>
      <c r="DW31" s="264">
        <v>0</v>
      </c>
      <c r="DX31" s="264">
        <v>0</v>
      </c>
      <c r="DY31" s="264"/>
      <c r="DZ31" s="264"/>
      <c r="EA31" s="264"/>
      <c r="EB31" s="257">
        <f t="shared" si="0"/>
        <v>0</v>
      </c>
      <c r="EC31" s="257">
        <f t="shared" si="1"/>
        <v>0</v>
      </c>
      <c r="ED31" s="257">
        <f t="shared" si="2"/>
        <v>0</v>
      </c>
      <c r="EE31" s="257">
        <f t="shared" si="3"/>
        <v>0</v>
      </c>
      <c r="EF31" s="257">
        <f t="shared" si="4"/>
        <v>0</v>
      </c>
      <c r="EG31" s="257">
        <f t="shared" si="5"/>
        <v>0</v>
      </c>
      <c r="EH31" s="257">
        <f t="shared" si="6"/>
        <v>0</v>
      </c>
    </row>
    <row r="32" spans="1:138">
      <c r="A32" s="263" t="s">
        <v>137</v>
      </c>
      <c r="B32" s="264">
        <v>326.2</v>
      </c>
      <c r="C32" s="264">
        <v>0</v>
      </c>
      <c r="D32" s="264">
        <v>0</v>
      </c>
      <c r="E32" s="264">
        <v>0</v>
      </c>
      <c r="F32" s="264">
        <v>0</v>
      </c>
      <c r="G32" s="264">
        <v>0</v>
      </c>
      <c r="H32" s="264">
        <v>0</v>
      </c>
      <c r="I32" s="264">
        <v>0</v>
      </c>
      <c r="J32" s="264">
        <v>0</v>
      </c>
      <c r="K32" s="264">
        <v>0</v>
      </c>
      <c r="L32" s="264">
        <v>0</v>
      </c>
      <c r="M32" s="264">
        <v>0</v>
      </c>
      <c r="N32" s="264">
        <v>0</v>
      </c>
      <c r="O32" s="264">
        <v>0</v>
      </c>
      <c r="P32" s="264">
        <v>0</v>
      </c>
      <c r="Q32" s="264">
        <v>0</v>
      </c>
      <c r="R32" s="264">
        <v>0</v>
      </c>
      <c r="S32" s="264">
        <v>0</v>
      </c>
      <c r="T32" s="264">
        <v>0</v>
      </c>
      <c r="U32" s="264">
        <v>0</v>
      </c>
      <c r="V32" s="264">
        <v>0</v>
      </c>
      <c r="W32" s="264">
        <v>0</v>
      </c>
      <c r="X32" s="264">
        <v>0</v>
      </c>
      <c r="Y32" s="264">
        <v>0</v>
      </c>
      <c r="Z32" s="264">
        <v>0</v>
      </c>
      <c r="AA32" s="264">
        <v>0</v>
      </c>
      <c r="AB32" s="264">
        <v>0</v>
      </c>
      <c r="AC32" s="264">
        <v>0</v>
      </c>
      <c r="AD32" s="264">
        <v>0</v>
      </c>
      <c r="AE32" s="264">
        <v>326.2</v>
      </c>
      <c r="AF32" s="264">
        <v>0</v>
      </c>
      <c r="AG32" s="264">
        <v>0</v>
      </c>
      <c r="AH32" s="264">
        <v>0</v>
      </c>
      <c r="AI32" s="264">
        <v>0</v>
      </c>
      <c r="AJ32" s="264">
        <v>0</v>
      </c>
      <c r="AK32" s="264">
        <v>0</v>
      </c>
      <c r="AL32" s="264">
        <v>0</v>
      </c>
      <c r="AM32" s="264">
        <v>0</v>
      </c>
      <c r="AN32" s="264">
        <v>0</v>
      </c>
      <c r="AO32" s="264">
        <v>0</v>
      </c>
      <c r="AP32" s="264">
        <v>0</v>
      </c>
      <c r="AQ32" s="264">
        <v>0</v>
      </c>
      <c r="AR32" s="264">
        <v>0</v>
      </c>
      <c r="AS32" s="264">
        <v>0</v>
      </c>
      <c r="AT32" s="264">
        <v>0</v>
      </c>
      <c r="AU32" s="264">
        <v>0</v>
      </c>
      <c r="AV32" s="264">
        <v>0</v>
      </c>
      <c r="AW32" s="264">
        <v>0</v>
      </c>
      <c r="AX32" s="264">
        <v>0</v>
      </c>
      <c r="AY32" s="264">
        <v>0</v>
      </c>
      <c r="AZ32" s="264">
        <v>0</v>
      </c>
      <c r="BA32" s="264">
        <v>0</v>
      </c>
      <c r="BB32" s="264">
        <v>0</v>
      </c>
      <c r="BC32" s="264">
        <v>0</v>
      </c>
      <c r="BD32" s="264">
        <v>0</v>
      </c>
      <c r="BE32" s="264">
        <v>0</v>
      </c>
      <c r="BF32" s="264">
        <v>0</v>
      </c>
      <c r="BG32" s="264">
        <v>0</v>
      </c>
      <c r="BH32" s="264">
        <v>0</v>
      </c>
      <c r="BI32" s="264">
        <v>0</v>
      </c>
      <c r="BJ32" s="264">
        <v>0</v>
      </c>
      <c r="BK32" s="264">
        <v>0</v>
      </c>
      <c r="BL32" s="264">
        <v>0</v>
      </c>
      <c r="BM32" s="264">
        <v>0</v>
      </c>
      <c r="BN32" s="264">
        <v>0</v>
      </c>
      <c r="BO32" s="264">
        <v>0</v>
      </c>
      <c r="BP32" s="264">
        <v>0</v>
      </c>
      <c r="BQ32" s="264">
        <v>0</v>
      </c>
      <c r="BR32" s="264">
        <v>0</v>
      </c>
      <c r="BS32" s="264">
        <v>0</v>
      </c>
      <c r="BT32" s="264">
        <v>0</v>
      </c>
      <c r="BU32" s="264">
        <v>0</v>
      </c>
      <c r="BV32" s="264">
        <v>0</v>
      </c>
      <c r="BW32" s="264">
        <v>0</v>
      </c>
      <c r="BX32" s="264">
        <v>0</v>
      </c>
      <c r="BY32" s="264">
        <v>0</v>
      </c>
      <c r="BZ32" s="264">
        <v>0</v>
      </c>
      <c r="CA32" s="264">
        <v>0</v>
      </c>
      <c r="CB32" s="264">
        <v>0</v>
      </c>
      <c r="CC32" s="264">
        <v>0</v>
      </c>
      <c r="CD32" s="264">
        <v>0</v>
      </c>
      <c r="CE32" s="264">
        <v>0</v>
      </c>
      <c r="CF32" s="264">
        <v>0</v>
      </c>
      <c r="CG32" s="264">
        <v>0</v>
      </c>
      <c r="CH32" s="264">
        <v>0</v>
      </c>
      <c r="CI32" s="264">
        <v>0</v>
      </c>
      <c r="CJ32" s="264">
        <v>0</v>
      </c>
      <c r="CK32" s="264">
        <v>0</v>
      </c>
      <c r="CL32" s="264">
        <v>0</v>
      </c>
      <c r="CM32" s="264">
        <v>0</v>
      </c>
      <c r="CN32" s="264">
        <v>0</v>
      </c>
      <c r="CO32" s="264">
        <v>0</v>
      </c>
      <c r="CP32" s="264">
        <v>0</v>
      </c>
      <c r="CQ32" s="264">
        <v>0</v>
      </c>
      <c r="CR32" s="264">
        <v>0</v>
      </c>
      <c r="CS32" s="264">
        <v>0</v>
      </c>
      <c r="CT32" s="264">
        <v>0</v>
      </c>
      <c r="CU32" s="264">
        <v>0</v>
      </c>
      <c r="CV32" s="264">
        <v>0</v>
      </c>
      <c r="CW32" s="264">
        <v>0</v>
      </c>
      <c r="CX32" s="264">
        <v>0</v>
      </c>
      <c r="CY32" s="264">
        <v>0</v>
      </c>
      <c r="CZ32" s="264">
        <v>0</v>
      </c>
      <c r="DA32" s="264">
        <v>0</v>
      </c>
      <c r="DB32" s="264">
        <v>0</v>
      </c>
      <c r="DC32" s="264">
        <v>0</v>
      </c>
      <c r="DD32" s="264">
        <v>0</v>
      </c>
      <c r="DE32" s="264">
        <v>0</v>
      </c>
      <c r="DF32" s="264">
        <v>0</v>
      </c>
      <c r="DG32" s="264">
        <v>0</v>
      </c>
      <c r="DH32" s="264">
        <v>0</v>
      </c>
      <c r="DI32" s="264">
        <v>0</v>
      </c>
      <c r="DJ32" s="264">
        <v>0</v>
      </c>
      <c r="DK32" s="264">
        <v>0</v>
      </c>
      <c r="DL32" s="264">
        <v>0</v>
      </c>
      <c r="DM32" s="264">
        <v>0</v>
      </c>
      <c r="DN32" s="264">
        <v>0</v>
      </c>
      <c r="DO32" s="264">
        <v>0</v>
      </c>
      <c r="DP32" s="264">
        <v>0</v>
      </c>
      <c r="DQ32" s="264">
        <v>0</v>
      </c>
      <c r="DR32" s="264">
        <v>0</v>
      </c>
      <c r="DS32" s="264">
        <v>0</v>
      </c>
      <c r="DT32" s="264">
        <v>0</v>
      </c>
      <c r="DU32" s="264">
        <v>0</v>
      </c>
      <c r="DV32" s="264">
        <v>0</v>
      </c>
      <c r="DW32" s="264">
        <v>0</v>
      </c>
      <c r="DX32" s="264">
        <v>0</v>
      </c>
      <c r="DY32" s="264"/>
      <c r="DZ32" s="264"/>
      <c r="EA32" s="264"/>
      <c r="EB32" s="257">
        <f t="shared" si="0"/>
        <v>0</v>
      </c>
      <c r="EC32" s="257">
        <f t="shared" si="1"/>
        <v>0</v>
      </c>
      <c r="ED32" s="257">
        <f t="shared" si="2"/>
        <v>0</v>
      </c>
      <c r="EE32" s="257">
        <f t="shared" si="3"/>
        <v>0</v>
      </c>
      <c r="EF32" s="257">
        <f t="shared" si="4"/>
        <v>0</v>
      </c>
      <c r="EG32" s="257">
        <f t="shared" si="5"/>
        <v>0</v>
      </c>
      <c r="EH32" s="257">
        <f t="shared" si="6"/>
        <v>0</v>
      </c>
    </row>
    <row r="33" spans="1:138" s="267" customFormat="1">
      <c r="A33" s="265" t="s">
        <v>117</v>
      </c>
      <c r="B33" s="264">
        <v>16793037.509999998</v>
      </c>
      <c r="C33" s="264">
        <v>156735.99</v>
      </c>
      <c r="D33" s="264">
        <v>78935.740000000005</v>
      </c>
      <c r="E33" s="264">
        <v>450097.38</v>
      </c>
      <c r="F33" s="264">
        <v>668918.1399999999</v>
      </c>
      <c r="G33" s="264">
        <v>89129.959999999992</v>
      </c>
      <c r="H33" s="264">
        <v>88428.32</v>
      </c>
      <c r="I33" s="264">
        <v>42046.239999999998</v>
      </c>
      <c r="J33" s="264">
        <v>0</v>
      </c>
      <c r="K33" s="264">
        <v>69624.930000000008</v>
      </c>
      <c r="L33" s="264">
        <v>30956.2</v>
      </c>
      <c r="M33" s="264">
        <v>164223.52999999997</v>
      </c>
      <c r="N33" s="264">
        <v>143605.43</v>
      </c>
      <c r="O33" s="264">
        <v>139167.59</v>
      </c>
      <c r="P33" s="264">
        <v>21501.1</v>
      </c>
      <c r="Q33" s="264">
        <v>88922.41</v>
      </c>
      <c r="R33" s="264">
        <v>48386.46</v>
      </c>
      <c r="S33" s="264">
        <v>2321.38</v>
      </c>
      <c r="T33" s="264">
        <v>0</v>
      </c>
      <c r="U33" s="264">
        <v>6362.08</v>
      </c>
      <c r="V33" s="264">
        <v>1790.98</v>
      </c>
      <c r="W33" s="264">
        <v>0</v>
      </c>
      <c r="X33" s="264">
        <v>628133.30000000005</v>
      </c>
      <c r="Y33" s="264">
        <v>4758128.34</v>
      </c>
      <c r="Z33" s="264">
        <v>576564.57999999996</v>
      </c>
      <c r="AA33" s="264">
        <v>1225209.3199999998</v>
      </c>
      <c r="AB33" s="264">
        <v>131646.57</v>
      </c>
      <c r="AC33" s="264">
        <v>141646.15</v>
      </c>
      <c r="AD33" s="264">
        <v>0</v>
      </c>
      <c r="AE33" s="264">
        <v>100487.43999999999</v>
      </c>
      <c r="AF33" s="264">
        <v>6940067.9499999993</v>
      </c>
      <c r="AG33" s="264">
        <v>143949.65</v>
      </c>
      <c r="AH33" s="264">
        <v>60524.490000000005</v>
      </c>
      <c r="AI33" s="264">
        <v>46969.67</v>
      </c>
      <c r="AJ33" s="264">
        <v>194522.28000000003</v>
      </c>
      <c r="AK33" s="264">
        <v>46531.729999999996</v>
      </c>
      <c r="AL33" s="264">
        <v>58086.77</v>
      </c>
      <c r="AM33" s="264">
        <v>77548.709999999992</v>
      </c>
      <c r="AN33" s="264">
        <v>289701.61</v>
      </c>
      <c r="AO33" s="264">
        <v>2097419.63</v>
      </c>
      <c r="AP33" s="264">
        <v>465834.58</v>
      </c>
      <c r="AQ33" s="264">
        <v>851942.05999999994</v>
      </c>
      <c r="AR33" s="264">
        <v>427700.58</v>
      </c>
      <c r="AS33" s="264">
        <v>507143.07999999996</v>
      </c>
      <c r="AT33" s="264">
        <v>118386.8</v>
      </c>
      <c r="AU33" s="264">
        <v>0</v>
      </c>
      <c r="AV33" s="264">
        <v>50204.07</v>
      </c>
      <c r="AW33" s="264">
        <v>348659.34</v>
      </c>
      <c r="AX33" s="264">
        <v>112049.81999999999</v>
      </c>
      <c r="AY33" s="264">
        <v>65651.350000000006</v>
      </c>
      <c r="AZ33" s="264">
        <v>117987.67</v>
      </c>
      <c r="BA33" s="264">
        <v>13658.900000000001</v>
      </c>
      <c r="BB33" s="264">
        <v>90134.12</v>
      </c>
      <c r="BC33" s="264">
        <v>313469.99</v>
      </c>
      <c r="BD33" s="264">
        <v>104648.15</v>
      </c>
      <c r="BE33" s="264">
        <v>223232.09</v>
      </c>
      <c r="BF33" s="264">
        <v>6208583.6000000006</v>
      </c>
      <c r="BG33" s="264">
        <v>238942.22999999998</v>
      </c>
      <c r="BH33" s="264">
        <v>228026.35000000003</v>
      </c>
      <c r="BI33" s="264">
        <v>299057.8</v>
      </c>
      <c r="BJ33" s="264">
        <v>135433.61000000002</v>
      </c>
      <c r="BK33" s="264">
        <v>122696.13</v>
      </c>
      <c r="BL33" s="264">
        <v>145575.35999999999</v>
      </c>
      <c r="BM33" s="264">
        <v>116311.49</v>
      </c>
      <c r="BN33" s="264">
        <v>124654.93</v>
      </c>
      <c r="BO33" s="264">
        <v>277588.56</v>
      </c>
      <c r="BP33" s="264">
        <v>90641.639999999985</v>
      </c>
      <c r="BQ33" s="264">
        <v>235246.24000000002</v>
      </c>
      <c r="BR33" s="264">
        <v>81492.38</v>
      </c>
      <c r="BS33" s="264">
        <v>206548.32</v>
      </c>
      <c r="BT33" s="264">
        <v>129059.92000000001</v>
      </c>
      <c r="BU33" s="264">
        <v>83609.330000000016</v>
      </c>
      <c r="BV33" s="264">
        <v>59792.250000000007</v>
      </c>
      <c r="BW33" s="264">
        <v>47370.2</v>
      </c>
      <c r="BX33" s="264">
        <v>126388.61000000002</v>
      </c>
      <c r="BY33" s="264">
        <v>40779.919999999998</v>
      </c>
      <c r="BZ33" s="264">
        <v>65077.320000000007</v>
      </c>
      <c r="CA33" s="264">
        <v>65730.179999999993</v>
      </c>
      <c r="CB33" s="264">
        <v>74984.78</v>
      </c>
      <c r="CC33" s="264">
        <v>112917.87</v>
      </c>
      <c r="CD33" s="264">
        <v>36931.06</v>
      </c>
      <c r="CE33" s="264">
        <v>51550.23</v>
      </c>
      <c r="CF33" s="264">
        <v>70497.989999999991</v>
      </c>
      <c r="CG33" s="264">
        <v>30684.179999999997</v>
      </c>
      <c r="CH33" s="264">
        <v>80832.989999999991</v>
      </c>
      <c r="CI33" s="264">
        <v>111344.59000000001</v>
      </c>
      <c r="CJ33" s="264">
        <v>365844.88</v>
      </c>
      <c r="CK33" s="264">
        <v>66048.62</v>
      </c>
      <c r="CL33" s="264">
        <v>27875.039999999997</v>
      </c>
      <c r="CM33" s="264">
        <v>22941.030000000002</v>
      </c>
      <c r="CN33" s="264">
        <v>58099.95</v>
      </c>
      <c r="CO33" s="264">
        <v>25336.430000000004</v>
      </c>
      <c r="CP33" s="264">
        <v>61747.930000000008</v>
      </c>
      <c r="CQ33" s="264">
        <v>142960.85999999999</v>
      </c>
      <c r="CR33" s="264">
        <v>33887.53</v>
      </c>
      <c r="CS33" s="264">
        <v>40914.050000000003</v>
      </c>
      <c r="CT33" s="264">
        <v>48667.69</v>
      </c>
      <c r="CU33" s="264">
        <v>52431.909999999996</v>
      </c>
      <c r="CV33" s="264">
        <v>20819.28</v>
      </c>
      <c r="CW33" s="264">
        <v>46566.63</v>
      </c>
      <c r="CX33" s="264">
        <v>102303.07999999999</v>
      </c>
      <c r="CY33" s="264">
        <v>108938.73999999999</v>
      </c>
      <c r="CZ33" s="264">
        <v>46799.92</v>
      </c>
      <c r="DA33" s="264">
        <v>64754.81</v>
      </c>
      <c r="DB33" s="264">
        <v>125832.32000000001</v>
      </c>
      <c r="DC33" s="264">
        <v>70608.420000000013</v>
      </c>
      <c r="DD33" s="264">
        <v>75483.53</v>
      </c>
      <c r="DE33" s="264">
        <v>80460.509999999995</v>
      </c>
      <c r="DF33" s="264">
        <v>64107.340000000004</v>
      </c>
      <c r="DG33" s="264">
        <v>36598.790000000008</v>
      </c>
      <c r="DH33" s="264">
        <v>39786.1</v>
      </c>
      <c r="DI33" s="264">
        <v>58346.1</v>
      </c>
      <c r="DJ33" s="264">
        <v>12903.1</v>
      </c>
      <c r="DK33" s="264">
        <v>102674.17000000001</v>
      </c>
      <c r="DL33" s="264">
        <v>34425.640000000007</v>
      </c>
      <c r="DM33" s="264">
        <v>91599.21</v>
      </c>
      <c r="DN33" s="264">
        <v>86866.559999999998</v>
      </c>
      <c r="DO33" s="264">
        <v>101860.3</v>
      </c>
      <c r="DP33" s="264">
        <v>52951.100000000006</v>
      </c>
      <c r="DQ33" s="264">
        <v>65463.840000000004</v>
      </c>
      <c r="DR33" s="264">
        <v>56503.839999999997</v>
      </c>
      <c r="DS33" s="264">
        <v>148359.94</v>
      </c>
      <c r="DT33" s="264">
        <v>52677.380000000005</v>
      </c>
      <c r="DU33" s="264">
        <v>8286.75</v>
      </c>
      <c r="DV33" s="264">
        <v>6350.34</v>
      </c>
      <c r="DW33" s="264">
        <v>8573.48</v>
      </c>
      <c r="DX33" s="264">
        <v>1160</v>
      </c>
      <c r="DY33" s="266"/>
      <c r="DZ33" s="266"/>
      <c r="EA33" s="266"/>
      <c r="EB33" s="257">
        <f t="shared" si="0"/>
        <v>0</v>
      </c>
      <c r="EC33" s="257">
        <f t="shared" si="1"/>
        <v>0</v>
      </c>
      <c r="ED33" s="257">
        <f t="shared" si="2"/>
        <v>0</v>
      </c>
      <c r="EE33" s="257">
        <f t="shared" si="3"/>
        <v>0</v>
      </c>
      <c r="EF33" s="257">
        <f t="shared" si="4"/>
        <v>0</v>
      </c>
      <c r="EG33" s="257">
        <f t="shared" si="5"/>
        <v>0</v>
      </c>
      <c r="EH33" s="257">
        <f t="shared" si="6"/>
        <v>0</v>
      </c>
    </row>
    <row r="34" spans="1:138">
      <c r="A34" s="263" t="s">
        <v>139</v>
      </c>
      <c r="B34" s="264">
        <v>1481428.69</v>
      </c>
      <c r="C34" s="264">
        <v>0</v>
      </c>
      <c r="D34" s="264">
        <v>0</v>
      </c>
      <c r="E34" s="264">
        <v>0</v>
      </c>
      <c r="F34" s="264">
        <v>374397.11</v>
      </c>
      <c r="G34" s="264">
        <v>0</v>
      </c>
      <c r="H34" s="264">
        <v>0</v>
      </c>
      <c r="I34" s="264">
        <v>0</v>
      </c>
      <c r="J34" s="264">
        <v>0</v>
      </c>
      <c r="K34" s="264">
        <v>0</v>
      </c>
      <c r="L34" s="264">
        <v>0</v>
      </c>
      <c r="M34" s="264">
        <v>0</v>
      </c>
      <c r="N34" s="264">
        <v>0</v>
      </c>
      <c r="O34" s="264">
        <v>0</v>
      </c>
      <c r="P34" s="264">
        <v>0</v>
      </c>
      <c r="Q34" s="264">
        <v>14364.96</v>
      </c>
      <c r="R34" s="264">
        <v>0</v>
      </c>
      <c r="S34" s="264">
        <v>0</v>
      </c>
      <c r="T34" s="264">
        <v>0</v>
      </c>
      <c r="U34" s="264">
        <v>0</v>
      </c>
      <c r="V34" s="264">
        <v>0</v>
      </c>
      <c r="W34" s="264">
        <v>0</v>
      </c>
      <c r="X34" s="264">
        <v>61930.78</v>
      </c>
      <c r="Y34" s="264">
        <v>30710.440000000002</v>
      </c>
      <c r="Z34" s="264">
        <v>4749.66</v>
      </c>
      <c r="AA34" s="264">
        <v>27415.919999999998</v>
      </c>
      <c r="AB34" s="264">
        <v>12315.379999999997</v>
      </c>
      <c r="AC34" s="264">
        <v>0</v>
      </c>
      <c r="AD34" s="264">
        <v>0</v>
      </c>
      <c r="AE34" s="264">
        <v>0</v>
      </c>
      <c r="AF34" s="264">
        <v>955544.44</v>
      </c>
      <c r="AG34" s="264">
        <v>47681.8</v>
      </c>
      <c r="AH34" s="264">
        <v>2374.83</v>
      </c>
      <c r="AI34" s="264">
        <v>2374.83</v>
      </c>
      <c r="AJ34" s="264">
        <v>2374.83</v>
      </c>
      <c r="AK34" s="264">
        <v>2374.83</v>
      </c>
      <c r="AL34" s="264">
        <v>2374.83</v>
      </c>
      <c r="AM34" s="264">
        <v>2374.83</v>
      </c>
      <c r="AN34" s="264">
        <v>0</v>
      </c>
      <c r="AO34" s="264">
        <v>18426.260000000002</v>
      </c>
      <c r="AP34" s="264">
        <v>12284.18</v>
      </c>
      <c r="AQ34" s="264">
        <v>0</v>
      </c>
      <c r="AR34" s="264">
        <v>0</v>
      </c>
      <c r="AS34" s="264">
        <v>0</v>
      </c>
      <c r="AT34" s="264">
        <v>0</v>
      </c>
      <c r="AU34" s="264">
        <v>0</v>
      </c>
      <c r="AV34" s="264">
        <v>2374.83</v>
      </c>
      <c r="AW34" s="264">
        <v>0</v>
      </c>
      <c r="AX34" s="264">
        <v>0</v>
      </c>
      <c r="AY34" s="264">
        <v>2374.83</v>
      </c>
      <c r="AZ34" s="264">
        <v>12315.379999999997</v>
      </c>
      <c r="BA34" s="264">
        <v>0</v>
      </c>
      <c r="BB34" s="264">
        <v>52961.279999999999</v>
      </c>
      <c r="BC34" s="264">
        <v>0</v>
      </c>
      <c r="BD34" s="264">
        <v>0</v>
      </c>
      <c r="BE34" s="264">
        <v>0</v>
      </c>
      <c r="BF34" s="264">
        <v>902583.16</v>
      </c>
      <c r="BG34" s="264">
        <v>74226.44</v>
      </c>
      <c r="BH34" s="264">
        <v>49537.310000000005</v>
      </c>
      <c r="BI34" s="264">
        <v>10471.75</v>
      </c>
      <c r="BJ34" s="264">
        <v>0</v>
      </c>
      <c r="BK34" s="264">
        <v>28619.68</v>
      </c>
      <c r="BL34" s="264">
        <v>59077.439999999995</v>
      </c>
      <c r="BM34" s="264">
        <v>20688.669999999998</v>
      </c>
      <c r="BN34" s="264">
        <v>69752</v>
      </c>
      <c r="BO34" s="264">
        <v>0</v>
      </c>
      <c r="BP34" s="264">
        <v>8547.01</v>
      </c>
      <c r="BQ34" s="264">
        <v>50364.9</v>
      </c>
      <c r="BR34" s="264">
        <v>24139.87</v>
      </c>
      <c r="BS34" s="264">
        <v>43471.659999999996</v>
      </c>
      <c r="BT34" s="264">
        <v>17313.07</v>
      </c>
      <c r="BU34" s="264">
        <v>29546.010000000006</v>
      </c>
      <c r="BV34" s="264">
        <v>0</v>
      </c>
      <c r="BW34" s="264">
        <v>36020.07</v>
      </c>
      <c r="BX34" s="264">
        <v>34378.620000000003</v>
      </c>
      <c r="BY34" s="264">
        <v>22691</v>
      </c>
      <c r="BZ34" s="264">
        <v>35670.14</v>
      </c>
      <c r="CA34" s="264">
        <v>24666.420000000002</v>
      </c>
      <c r="CB34" s="264">
        <v>75803.69</v>
      </c>
      <c r="CC34" s="264">
        <v>0</v>
      </c>
      <c r="CD34" s="264">
        <v>3398.06</v>
      </c>
      <c r="CE34" s="264">
        <v>6746.2999999999993</v>
      </c>
      <c r="CF34" s="264">
        <v>8904</v>
      </c>
      <c r="CG34" s="264">
        <v>5053</v>
      </c>
      <c r="CH34" s="264">
        <v>8808.73</v>
      </c>
      <c r="CI34" s="264">
        <v>7789</v>
      </c>
      <c r="CJ34" s="264">
        <v>9567.91</v>
      </c>
      <c r="CK34" s="264">
        <v>3418.8</v>
      </c>
      <c r="CL34" s="264">
        <v>8796.119999999999</v>
      </c>
      <c r="CM34" s="264">
        <v>1668.6399999999999</v>
      </c>
      <c r="CN34" s="264">
        <v>7180</v>
      </c>
      <c r="CO34" s="264">
        <v>3000</v>
      </c>
      <c r="CP34" s="264">
        <v>9661.11</v>
      </c>
      <c r="CQ34" s="264">
        <v>7170.3200000000006</v>
      </c>
      <c r="CR34" s="264">
        <v>1500</v>
      </c>
      <c r="CS34" s="264">
        <v>3063.3399999999997</v>
      </c>
      <c r="CT34" s="264">
        <v>957.41</v>
      </c>
      <c r="CU34" s="264">
        <v>6372</v>
      </c>
      <c r="CV34" s="264">
        <v>0</v>
      </c>
      <c r="CW34" s="264">
        <v>5100.76</v>
      </c>
      <c r="CX34" s="264">
        <v>0</v>
      </c>
      <c r="CY34" s="264">
        <v>523.70000000000005</v>
      </c>
      <c r="CZ34" s="264">
        <v>996.1</v>
      </c>
      <c r="DA34" s="264">
        <v>2718</v>
      </c>
      <c r="DB34" s="264">
        <v>1773.1200000000001</v>
      </c>
      <c r="DC34" s="264">
        <v>3009.1</v>
      </c>
      <c r="DD34" s="264">
        <v>1585.2</v>
      </c>
      <c r="DE34" s="264">
        <v>3800</v>
      </c>
      <c r="DF34" s="264">
        <v>5269.28</v>
      </c>
      <c r="DG34" s="264">
        <v>1500</v>
      </c>
      <c r="DH34" s="264">
        <v>664</v>
      </c>
      <c r="DI34" s="264">
        <v>2330.6999999999998</v>
      </c>
      <c r="DJ34" s="264">
        <v>3200</v>
      </c>
      <c r="DK34" s="264">
        <v>4635</v>
      </c>
      <c r="DL34" s="264">
        <v>5609.51</v>
      </c>
      <c r="DM34" s="264">
        <v>0</v>
      </c>
      <c r="DN34" s="264">
        <v>4992.49</v>
      </c>
      <c r="DO34" s="264">
        <v>4375.4400000000005</v>
      </c>
      <c r="DP34" s="264">
        <v>4648.3499999999995</v>
      </c>
      <c r="DQ34" s="264">
        <v>9281.7199999999993</v>
      </c>
      <c r="DR34" s="264">
        <v>2719.8</v>
      </c>
      <c r="DS34" s="264">
        <v>7430.4999999999991</v>
      </c>
      <c r="DT34" s="264">
        <v>7579.9000000000005</v>
      </c>
      <c r="DU34" s="264">
        <v>0</v>
      </c>
      <c r="DV34" s="264">
        <v>0</v>
      </c>
      <c r="DW34" s="264">
        <v>0</v>
      </c>
      <c r="DX34" s="264">
        <v>800</v>
      </c>
      <c r="DY34" s="264"/>
      <c r="DZ34" s="264"/>
      <c r="EA34" s="264"/>
      <c r="EB34" s="257">
        <f t="shared" si="0"/>
        <v>0</v>
      </c>
      <c r="EC34" s="257">
        <f t="shared" si="1"/>
        <v>0</v>
      </c>
      <c r="ED34" s="257">
        <f t="shared" si="2"/>
        <v>0</v>
      </c>
      <c r="EE34" s="257">
        <f t="shared" si="3"/>
        <v>0</v>
      </c>
      <c r="EF34" s="257">
        <f t="shared" si="4"/>
        <v>0</v>
      </c>
      <c r="EG34" s="257">
        <f t="shared" si="5"/>
        <v>0</v>
      </c>
      <c r="EH34" s="257">
        <f t="shared" si="6"/>
        <v>0</v>
      </c>
    </row>
    <row r="35" spans="1:138">
      <c r="A35" s="263" t="s">
        <v>140</v>
      </c>
      <c r="B35" s="264">
        <v>940490.95</v>
      </c>
      <c r="C35" s="264">
        <v>5764.0399999999991</v>
      </c>
      <c r="D35" s="264">
        <v>25</v>
      </c>
      <c r="E35" s="264">
        <v>3101.67</v>
      </c>
      <c r="F35" s="264">
        <v>156504.37</v>
      </c>
      <c r="G35" s="264">
        <v>4396.29</v>
      </c>
      <c r="H35" s="264">
        <v>1549.43</v>
      </c>
      <c r="I35" s="264">
        <v>2240.4</v>
      </c>
      <c r="J35" s="264">
        <v>0</v>
      </c>
      <c r="K35" s="264">
        <v>3612.96</v>
      </c>
      <c r="L35" s="264">
        <v>4400.8100000000004</v>
      </c>
      <c r="M35" s="264">
        <v>43.06</v>
      </c>
      <c r="N35" s="264">
        <v>596.56999999999994</v>
      </c>
      <c r="O35" s="264">
        <v>2964.8199999999997</v>
      </c>
      <c r="P35" s="264">
        <v>552.42999999999995</v>
      </c>
      <c r="Q35" s="264">
        <v>7408.6900000000005</v>
      </c>
      <c r="R35" s="264">
        <v>667.91000000000008</v>
      </c>
      <c r="S35" s="264">
        <v>93.699999999999989</v>
      </c>
      <c r="T35" s="264">
        <v>0</v>
      </c>
      <c r="U35" s="264">
        <v>0</v>
      </c>
      <c r="V35" s="264">
        <v>10.68</v>
      </c>
      <c r="W35" s="264">
        <v>0</v>
      </c>
      <c r="X35" s="264">
        <v>169811.39</v>
      </c>
      <c r="Y35" s="264">
        <v>27030.31</v>
      </c>
      <c r="Z35" s="264">
        <v>15506.779999999999</v>
      </c>
      <c r="AA35" s="264">
        <v>52933.3</v>
      </c>
      <c r="AB35" s="264">
        <v>3220.99</v>
      </c>
      <c r="AC35" s="264">
        <v>3080.5899999999997</v>
      </c>
      <c r="AD35" s="264">
        <v>0</v>
      </c>
      <c r="AE35" s="264">
        <v>38789.279999999999</v>
      </c>
      <c r="AF35" s="264">
        <v>436185.48000000004</v>
      </c>
      <c r="AG35" s="264">
        <v>138887.50999999998</v>
      </c>
      <c r="AH35" s="264">
        <v>3908.5199999999995</v>
      </c>
      <c r="AI35" s="264">
        <v>8025.7899999999991</v>
      </c>
      <c r="AJ35" s="264">
        <v>4650.25</v>
      </c>
      <c r="AK35" s="264">
        <v>7370.98</v>
      </c>
      <c r="AL35" s="264">
        <v>1190.8200000000002</v>
      </c>
      <c r="AM35" s="264">
        <v>5777.52</v>
      </c>
      <c r="AN35" s="264">
        <v>4118.96</v>
      </c>
      <c r="AO35" s="264">
        <v>4715.9099999999989</v>
      </c>
      <c r="AP35" s="264">
        <v>6016</v>
      </c>
      <c r="AQ35" s="264">
        <v>2804.79</v>
      </c>
      <c r="AR35" s="264">
        <v>1292.1099999999999</v>
      </c>
      <c r="AS35" s="264">
        <v>6779.18</v>
      </c>
      <c r="AT35" s="264">
        <v>1303.3600000000001</v>
      </c>
      <c r="AU35" s="264">
        <v>0</v>
      </c>
      <c r="AV35" s="264">
        <v>7219.42</v>
      </c>
      <c r="AW35" s="264">
        <v>3418.22</v>
      </c>
      <c r="AX35" s="264">
        <v>539.72</v>
      </c>
      <c r="AY35" s="264">
        <v>4329.42</v>
      </c>
      <c r="AZ35" s="264">
        <v>3199.6299999999997</v>
      </c>
      <c r="BA35" s="264">
        <v>21.36</v>
      </c>
      <c r="BB35" s="264">
        <v>12827.07</v>
      </c>
      <c r="BC35" s="264">
        <v>2000.75</v>
      </c>
      <c r="BD35" s="264">
        <v>2972</v>
      </c>
      <c r="BE35" s="264">
        <v>1772.3400000000001</v>
      </c>
      <c r="BF35" s="264">
        <v>416613.32</v>
      </c>
      <c r="BG35" s="264">
        <v>8741.85</v>
      </c>
      <c r="BH35" s="264">
        <v>21400.2</v>
      </c>
      <c r="BI35" s="264">
        <v>24110.6</v>
      </c>
      <c r="BJ35" s="264">
        <v>11766.82</v>
      </c>
      <c r="BK35" s="264">
        <v>15666.36</v>
      </c>
      <c r="BL35" s="264">
        <v>16842.239999999998</v>
      </c>
      <c r="BM35" s="264">
        <v>3237.0299999999997</v>
      </c>
      <c r="BN35" s="264">
        <v>9657.369999999999</v>
      </c>
      <c r="BO35" s="264">
        <v>10319.800000000001</v>
      </c>
      <c r="BP35" s="264">
        <v>14829.699999999999</v>
      </c>
      <c r="BQ35" s="264">
        <v>14573.800000000001</v>
      </c>
      <c r="BR35" s="264">
        <v>18686.629999999997</v>
      </c>
      <c r="BS35" s="264">
        <v>31988.270000000004</v>
      </c>
      <c r="BT35" s="264">
        <v>29522.87</v>
      </c>
      <c r="BU35" s="264">
        <v>4321.4400000000005</v>
      </c>
      <c r="BV35" s="264">
        <v>4057.46</v>
      </c>
      <c r="BW35" s="264">
        <v>9493.7199999999993</v>
      </c>
      <c r="BX35" s="264">
        <v>3173.31</v>
      </c>
      <c r="BY35" s="264">
        <v>2983.38</v>
      </c>
      <c r="BZ35" s="264">
        <v>9724.57</v>
      </c>
      <c r="CA35" s="264">
        <v>9708.89</v>
      </c>
      <c r="CB35" s="264">
        <v>4973.42</v>
      </c>
      <c r="CC35" s="264">
        <v>3851.11</v>
      </c>
      <c r="CD35" s="264">
        <v>4167.43</v>
      </c>
      <c r="CE35" s="264">
        <v>5840.9699999999993</v>
      </c>
      <c r="CF35" s="264">
        <v>2134.17</v>
      </c>
      <c r="CG35" s="264">
        <v>1465.1</v>
      </c>
      <c r="CH35" s="264">
        <v>2218.38</v>
      </c>
      <c r="CI35" s="264">
        <v>2327.83</v>
      </c>
      <c r="CJ35" s="264">
        <v>847.6400000000001</v>
      </c>
      <c r="CK35" s="264">
        <v>3420.8</v>
      </c>
      <c r="CL35" s="264">
        <v>2430.6400000000003</v>
      </c>
      <c r="CM35" s="264">
        <v>1665.1299999999999</v>
      </c>
      <c r="CN35" s="264">
        <v>3431.85</v>
      </c>
      <c r="CO35" s="264">
        <v>2080.5100000000002</v>
      </c>
      <c r="CP35" s="264">
        <v>7531.89</v>
      </c>
      <c r="CQ35" s="264">
        <v>8320.57</v>
      </c>
      <c r="CR35" s="264">
        <v>2270.6</v>
      </c>
      <c r="CS35" s="264">
        <v>4382.5599999999995</v>
      </c>
      <c r="CT35" s="264">
        <v>1559.03</v>
      </c>
      <c r="CU35" s="264">
        <v>1247.33</v>
      </c>
      <c r="CV35" s="264">
        <v>3787.3600000000006</v>
      </c>
      <c r="CW35" s="264">
        <v>2202.34</v>
      </c>
      <c r="CX35" s="264">
        <v>3123.92</v>
      </c>
      <c r="CY35" s="264">
        <v>818.93000000000006</v>
      </c>
      <c r="CZ35" s="264">
        <v>3152.94</v>
      </c>
      <c r="DA35" s="264">
        <v>3590.0499999999997</v>
      </c>
      <c r="DB35" s="264">
        <v>2668.63</v>
      </c>
      <c r="DC35" s="264">
        <v>2530.08</v>
      </c>
      <c r="DD35" s="264">
        <v>4225.05</v>
      </c>
      <c r="DE35" s="264">
        <v>1193.5999999999999</v>
      </c>
      <c r="DF35" s="264">
        <v>2750.31</v>
      </c>
      <c r="DG35" s="264">
        <v>639.98</v>
      </c>
      <c r="DH35" s="264">
        <v>370.09000000000003</v>
      </c>
      <c r="DI35" s="264">
        <v>2797.77</v>
      </c>
      <c r="DJ35" s="264">
        <v>711.41000000000008</v>
      </c>
      <c r="DK35" s="264">
        <v>1076.3700000000001</v>
      </c>
      <c r="DL35" s="264">
        <v>3938.8599999999997</v>
      </c>
      <c r="DM35" s="264">
        <v>2942.73</v>
      </c>
      <c r="DN35" s="264">
        <v>4225.95</v>
      </c>
      <c r="DO35" s="264">
        <v>4116.3100000000004</v>
      </c>
      <c r="DP35" s="264">
        <v>5999.7400000000007</v>
      </c>
      <c r="DQ35" s="264">
        <v>11426.779999999999</v>
      </c>
      <c r="DR35" s="264">
        <v>2539.34</v>
      </c>
      <c r="DS35" s="264">
        <v>1711.05</v>
      </c>
      <c r="DT35" s="264">
        <v>2895.46</v>
      </c>
      <c r="DU35" s="264">
        <v>0</v>
      </c>
      <c r="DV35" s="264">
        <v>205</v>
      </c>
      <c r="DW35" s="264">
        <v>0</v>
      </c>
      <c r="DX35" s="264">
        <v>0</v>
      </c>
      <c r="DY35" s="264"/>
      <c r="DZ35" s="264"/>
      <c r="EA35" s="264"/>
      <c r="EB35" s="257">
        <f t="shared" si="0"/>
        <v>0</v>
      </c>
      <c r="EC35" s="257">
        <f t="shared" si="1"/>
        <v>0</v>
      </c>
      <c r="ED35" s="257">
        <f t="shared" si="2"/>
        <v>0</v>
      </c>
      <c r="EE35" s="257">
        <f t="shared" si="3"/>
        <v>0</v>
      </c>
      <c r="EF35" s="257">
        <f t="shared" si="4"/>
        <v>1.2789769243681803E-13</v>
      </c>
      <c r="EG35" s="257">
        <f t="shared" si="5"/>
        <v>0</v>
      </c>
      <c r="EH35" s="257">
        <f t="shared" si="6"/>
        <v>0</v>
      </c>
    </row>
    <row r="36" spans="1:138">
      <c r="A36" s="263" t="s">
        <v>141</v>
      </c>
      <c r="B36" s="264">
        <v>342138</v>
      </c>
      <c r="C36" s="264">
        <v>0</v>
      </c>
      <c r="D36" s="264">
        <v>0</v>
      </c>
      <c r="E36" s="264">
        <v>0</v>
      </c>
      <c r="F36" s="264">
        <v>0</v>
      </c>
      <c r="G36" s="264">
        <v>183027.46</v>
      </c>
      <c r="H36" s="264">
        <v>0</v>
      </c>
      <c r="I36" s="264">
        <v>0</v>
      </c>
      <c r="J36" s="264">
        <v>0</v>
      </c>
      <c r="K36" s="264">
        <v>0</v>
      </c>
      <c r="L36" s="264">
        <v>0</v>
      </c>
      <c r="M36" s="264">
        <v>0</v>
      </c>
      <c r="N36" s="264">
        <v>146226.41999999998</v>
      </c>
      <c r="O36" s="264">
        <v>0</v>
      </c>
      <c r="P36" s="264">
        <v>0</v>
      </c>
      <c r="Q36" s="264">
        <v>0</v>
      </c>
      <c r="R36" s="264">
        <v>0</v>
      </c>
      <c r="S36" s="264">
        <v>0</v>
      </c>
      <c r="T36" s="264">
        <v>0</v>
      </c>
      <c r="U36" s="264">
        <v>0</v>
      </c>
      <c r="V36" s="264">
        <v>0</v>
      </c>
      <c r="W36" s="264">
        <v>0</v>
      </c>
      <c r="X36" s="264">
        <v>0</v>
      </c>
      <c r="Y36" s="264">
        <v>0</v>
      </c>
      <c r="Z36" s="264">
        <v>0</v>
      </c>
      <c r="AA36" s="264">
        <v>0</v>
      </c>
      <c r="AB36" s="264">
        <v>0</v>
      </c>
      <c r="AC36" s="264">
        <v>0</v>
      </c>
      <c r="AD36" s="264">
        <v>0</v>
      </c>
      <c r="AE36" s="264">
        <v>0</v>
      </c>
      <c r="AF36" s="264">
        <v>12884.12</v>
      </c>
      <c r="AG36" s="264">
        <v>0</v>
      </c>
      <c r="AH36" s="264">
        <v>0</v>
      </c>
      <c r="AI36" s="264">
        <v>0</v>
      </c>
      <c r="AJ36" s="264">
        <v>0</v>
      </c>
      <c r="AK36" s="264">
        <v>0</v>
      </c>
      <c r="AL36" s="264">
        <v>0</v>
      </c>
      <c r="AM36" s="264">
        <v>0</v>
      </c>
      <c r="AN36" s="264">
        <v>0</v>
      </c>
      <c r="AO36" s="264">
        <v>0</v>
      </c>
      <c r="AP36" s="264">
        <v>0</v>
      </c>
      <c r="AQ36" s="264">
        <v>0</v>
      </c>
      <c r="AR36" s="264">
        <v>0</v>
      </c>
      <c r="AS36" s="264">
        <v>0</v>
      </c>
      <c r="AT36" s="264">
        <v>0</v>
      </c>
      <c r="AU36" s="264">
        <v>0</v>
      </c>
      <c r="AV36" s="264">
        <v>0</v>
      </c>
      <c r="AW36" s="264">
        <v>0</v>
      </c>
      <c r="AX36" s="264">
        <v>0</v>
      </c>
      <c r="AY36" s="264">
        <v>0</v>
      </c>
      <c r="AZ36" s="264">
        <v>0</v>
      </c>
      <c r="BA36" s="264">
        <v>0</v>
      </c>
      <c r="BB36" s="264">
        <v>0</v>
      </c>
      <c r="BC36" s="264">
        <v>0</v>
      </c>
      <c r="BD36" s="264">
        <v>0</v>
      </c>
      <c r="BE36" s="264">
        <v>0</v>
      </c>
      <c r="BF36" s="264">
        <v>12884.12</v>
      </c>
      <c r="BG36" s="264">
        <v>2830.19</v>
      </c>
      <c r="BH36" s="264">
        <v>0</v>
      </c>
      <c r="BI36" s="264">
        <v>0</v>
      </c>
      <c r="BJ36" s="264">
        <v>0</v>
      </c>
      <c r="BK36" s="264">
        <v>0</v>
      </c>
      <c r="BL36" s="264">
        <v>0</v>
      </c>
      <c r="BM36" s="264">
        <v>0</v>
      </c>
      <c r="BN36" s="264">
        <v>0</v>
      </c>
      <c r="BO36" s="264">
        <v>0</v>
      </c>
      <c r="BP36" s="264">
        <v>0</v>
      </c>
      <c r="BQ36" s="264">
        <v>0</v>
      </c>
      <c r="BR36" s="264">
        <v>0</v>
      </c>
      <c r="BS36" s="264">
        <v>8167.14</v>
      </c>
      <c r="BT36" s="264">
        <v>0</v>
      </c>
      <c r="BU36" s="264">
        <v>0</v>
      </c>
      <c r="BV36" s="264">
        <v>0</v>
      </c>
      <c r="BW36" s="264">
        <v>0</v>
      </c>
      <c r="BX36" s="264">
        <v>0</v>
      </c>
      <c r="BY36" s="264">
        <v>0</v>
      </c>
      <c r="BZ36" s="264">
        <v>0</v>
      </c>
      <c r="CA36" s="264">
        <v>0</v>
      </c>
      <c r="CB36" s="264">
        <v>0</v>
      </c>
      <c r="CC36" s="264">
        <v>0</v>
      </c>
      <c r="CD36" s="264">
        <v>0</v>
      </c>
      <c r="CE36" s="264">
        <v>0</v>
      </c>
      <c r="CF36" s="264">
        <v>0</v>
      </c>
      <c r="CG36" s="264">
        <v>0</v>
      </c>
      <c r="CH36" s="264">
        <v>0</v>
      </c>
      <c r="CI36" s="264">
        <v>0</v>
      </c>
      <c r="CJ36" s="264">
        <v>0</v>
      </c>
      <c r="CK36" s="264">
        <v>0</v>
      </c>
      <c r="CL36" s="264">
        <v>0</v>
      </c>
      <c r="CM36" s="264">
        <v>0</v>
      </c>
      <c r="CN36" s="264">
        <v>0</v>
      </c>
      <c r="CO36" s="264">
        <v>0</v>
      </c>
      <c r="CP36" s="264">
        <v>0</v>
      </c>
      <c r="CQ36" s="264">
        <v>0</v>
      </c>
      <c r="CR36" s="264">
        <v>0</v>
      </c>
      <c r="CS36" s="264">
        <v>0</v>
      </c>
      <c r="CT36" s="264">
        <v>0</v>
      </c>
      <c r="CU36" s="264">
        <v>0</v>
      </c>
      <c r="CV36" s="264">
        <v>0</v>
      </c>
      <c r="CW36" s="264">
        <v>0</v>
      </c>
      <c r="CX36" s="264">
        <v>0</v>
      </c>
      <c r="CY36" s="264">
        <v>0</v>
      </c>
      <c r="CZ36" s="264">
        <v>0</v>
      </c>
      <c r="DA36" s="264">
        <v>0</v>
      </c>
      <c r="DB36" s="264">
        <v>0</v>
      </c>
      <c r="DC36" s="264">
        <v>0</v>
      </c>
      <c r="DD36" s="264">
        <v>0</v>
      </c>
      <c r="DE36" s="264">
        <v>0</v>
      </c>
      <c r="DF36" s="264">
        <v>0</v>
      </c>
      <c r="DG36" s="264">
        <v>0</v>
      </c>
      <c r="DH36" s="264">
        <v>0</v>
      </c>
      <c r="DI36" s="264">
        <v>0</v>
      </c>
      <c r="DJ36" s="264">
        <v>0</v>
      </c>
      <c r="DK36" s="264">
        <v>0</v>
      </c>
      <c r="DL36" s="264">
        <v>0</v>
      </c>
      <c r="DM36" s="264">
        <v>0</v>
      </c>
      <c r="DN36" s="264">
        <v>0</v>
      </c>
      <c r="DO36" s="264">
        <v>0</v>
      </c>
      <c r="DP36" s="264">
        <v>0</v>
      </c>
      <c r="DQ36" s="264">
        <v>1886.79</v>
      </c>
      <c r="DR36" s="264">
        <v>0</v>
      </c>
      <c r="DS36" s="264">
        <v>0</v>
      </c>
      <c r="DT36" s="264">
        <v>0</v>
      </c>
      <c r="DU36" s="264">
        <v>0</v>
      </c>
      <c r="DV36" s="264">
        <v>0</v>
      </c>
      <c r="DW36" s="264">
        <v>0</v>
      </c>
      <c r="DX36" s="264">
        <v>0</v>
      </c>
      <c r="DY36" s="264"/>
      <c r="DZ36" s="264"/>
      <c r="EA36" s="264"/>
      <c r="EB36" s="257">
        <f t="shared" si="0"/>
        <v>0</v>
      </c>
      <c r="EC36" s="257">
        <f t="shared" si="1"/>
        <v>0</v>
      </c>
      <c r="ED36" s="257">
        <f t="shared" si="2"/>
        <v>0</v>
      </c>
      <c r="EE36" s="257">
        <f t="shared" si="3"/>
        <v>0</v>
      </c>
      <c r="EF36" s="257">
        <f t="shared" si="4"/>
        <v>0</v>
      </c>
      <c r="EG36" s="257">
        <f t="shared" si="5"/>
        <v>0</v>
      </c>
      <c r="EH36" s="257">
        <f t="shared" si="6"/>
        <v>0</v>
      </c>
    </row>
    <row r="37" spans="1:138">
      <c r="A37" s="263" t="s">
        <v>142</v>
      </c>
      <c r="B37" s="264">
        <v>1004638.9700000001</v>
      </c>
      <c r="C37" s="264">
        <v>0</v>
      </c>
      <c r="D37" s="264">
        <v>0</v>
      </c>
      <c r="E37" s="264">
        <v>0</v>
      </c>
      <c r="F37" s="264">
        <v>154540.75</v>
      </c>
      <c r="G37" s="264">
        <v>0</v>
      </c>
      <c r="H37" s="264">
        <v>0</v>
      </c>
      <c r="I37" s="264">
        <v>0</v>
      </c>
      <c r="J37" s="264">
        <v>0</v>
      </c>
      <c r="K37" s="264">
        <v>0</v>
      </c>
      <c r="L37" s="264">
        <v>0</v>
      </c>
      <c r="M37" s="264">
        <v>0</v>
      </c>
      <c r="N37" s="264">
        <v>0</v>
      </c>
      <c r="O37" s="264">
        <v>0</v>
      </c>
      <c r="P37" s="264">
        <v>0</v>
      </c>
      <c r="Q37" s="264">
        <v>52050</v>
      </c>
      <c r="R37" s="264">
        <v>0</v>
      </c>
      <c r="S37" s="264">
        <v>0</v>
      </c>
      <c r="T37" s="264">
        <v>0</v>
      </c>
      <c r="U37" s="264">
        <v>0</v>
      </c>
      <c r="V37" s="264">
        <v>0</v>
      </c>
      <c r="W37" s="264">
        <v>0</v>
      </c>
      <c r="X37" s="264">
        <v>22301.359999999997</v>
      </c>
      <c r="Y37" s="264">
        <v>0</v>
      </c>
      <c r="Z37" s="264">
        <v>6634.92</v>
      </c>
      <c r="AA37" s="264">
        <v>9929.3799999999992</v>
      </c>
      <c r="AB37" s="264">
        <v>17672.28</v>
      </c>
      <c r="AC37" s="264">
        <v>0</v>
      </c>
      <c r="AD37" s="264">
        <v>0</v>
      </c>
      <c r="AE37" s="264">
        <v>13690</v>
      </c>
      <c r="AF37" s="264">
        <v>727820.28</v>
      </c>
      <c r="AG37" s="264">
        <v>3317.46</v>
      </c>
      <c r="AH37" s="264">
        <v>3317.46</v>
      </c>
      <c r="AI37" s="264">
        <v>3317.46</v>
      </c>
      <c r="AJ37" s="264">
        <v>2372.16</v>
      </c>
      <c r="AK37" s="264">
        <v>3317.46</v>
      </c>
      <c r="AL37" s="264">
        <v>3341.9</v>
      </c>
      <c r="AM37" s="264">
        <v>3317.46</v>
      </c>
      <c r="AN37" s="264">
        <v>0</v>
      </c>
      <c r="AO37" s="264">
        <v>0</v>
      </c>
      <c r="AP37" s="264">
        <v>0</v>
      </c>
      <c r="AQ37" s="264">
        <v>0</v>
      </c>
      <c r="AR37" s="264">
        <v>0</v>
      </c>
      <c r="AS37" s="264">
        <v>0</v>
      </c>
      <c r="AT37" s="264">
        <v>0</v>
      </c>
      <c r="AU37" s="264">
        <v>0</v>
      </c>
      <c r="AV37" s="264">
        <v>3317.46</v>
      </c>
      <c r="AW37" s="264">
        <v>0</v>
      </c>
      <c r="AX37" s="264">
        <v>0</v>
      </c>
      <c r="AY37" s="264">
        <v>3317.46</v>
      </c>
      <c r="AZ37" s="264">
        <v>17672.28</v>
      </c>
      <c r="BA37" s="264">
        <v>0</v>
      </c>
      <c r="BB37" s="264">
        <v>0</v>
      </c>
      <c r="BC37" s="264">
        <v>0</v>
      </c>
      <c r="BD37" s="264">
        <v>0</v>
      </c>
      <c r="BE37" s="264">
        <v>0</v>
      </c>
      <c r="BF37" s="264">
        <v>727820.28</v>
      </c>
      <c r="BG37" s="264">
        <v>35464.089999999997</v>
      </c>
      <c r="BH37" s="264">
        <v>62866.720000000001</v>
      </c>
      <c r="BI37" s="264">
        <v>17519.18</v>
      </c>
      <c r="BJ37" s="264">
        <v>32897.39</v>
      </c>
      <c r="BK37" s="264">
        <v>51182.1</v>
      </c>
      <c r="BL37" s="264">
        <v>30181.600000000002</v>
      </c>
      <c r="BM37" s="264">
        <v>15138.46</v>
      </c>
      <c r="BN37" s="264">
        <v>46650.350000000006</v>
      </c>
      <c r="BO37" s="264">
        <v>15691.779999999999</v>
      </c>
      <c r="BP37" s="264">
        <v>17396.689999999999</v>
      </c>
      <c r="BQ37" s="264">
        <v>96894.770000000019</v>
      </c>
      <c r="BR37" s="264">
        <v>41452.379999999997</v>
      </c>
      <c r="BS37" s="264">
        <v>51592.219999999994</v>
      </c>
      <c r="BT37" s="264">
        <v>17456.22</v>
      </c>
      <c r="BU37" s="264">
        <v>13381.4</v>
      </c>
      <c r="BV37" s="264">
        <v>6606.1500000000005</v>
      </c>
      <c r="BW37" s="264">
        <v>33829.360000000001</v>
      </c>
      <c r="BX37" s="264">
        <v>835.65</v>
      </c>
      <c r="BY37" s="264">
        <v>8362.4599999999991</v>
      </c>
      <c r="BZ37" s="264">
        <v>1115.01</v>
      </c>
      <c r="CA37" s="264">
        <v>527.74</v>
      </c>
      <c r="CB37" s="264">
        <v>48478.91</v>
      </c>
      <c r="CC37" s="264">
        <v>347.01</v>
      </c>
      <c r="CD37" s="264">
        <v>248.74</v>
      </c>
      <c r="CE37" s="264">
        <v>223.65</v>
      </c>
      <c r="CF37" s="264">
        <v>446.97</v>
      </c>
      <c r="CG37" s="264">
        <v>319.21999999999997</v>
      </c>
      <c r="CH37" s="264">
        <v>3387.74</v>
      </c>
      <c r="CI37" s="264">
        <v>273.03000000000003</v>
      </c>
      <c r="CJ37" s="264">
        <v>261.55</v>
      </c>
      <c r="CK37" s="264">
        <v>216</v>
      </c>
      <c r="CL37" s="264">
        <v>70</v>
      </c>
      <c r="CM37" s="264">
        <v>194.53</v>
      </c>
      <c r="CN37" s="264">
        <v>253.42</v>
      </c>
      <c r="CO37" s="264">
        <v>286.68</v>
      </c>
      <c r="CP37" s="264">
        <v>28914.58</v>
      </c>
      <c r="CQ37" s="264">
        <v>42075.24</v>
      </c>
      <c r="CR37" s="264">
        <v>69</v>
      </c>
      <c r="CS37" s="264">
        <v>211.65</v>
      </c>
      <c r="CT37" s="264">
        <v>28.86</v>
      </c>
      <c r="CU37" s="264">
        <v>174.24</v>
      </c>
      <c r="CV37" s="264">
        <v>25</v>
      </c>
      <c r="CW37" s="264">
        <v>282</v>
      </c>
      <c r="CX37" s="264">
        <v>92</v>
      </c>
      <c r="CY37" s="264">
        <v>77.819999999999993</v>
      </c>
      <c r="CZ37" s="264">
        <v>133</v>
      </c>
      <c r="DA37" s="264">
        <v>91.92</v>
      </c>
      <c r="DB37" s="264">
        <v>172</v>
      </c>
      <c r="DC37" s="264">
        <v>181</v>
      </c>
      <c r="DD37" s="264">
        <v>292.73999999999995</v>
      </c>
      <c r="DE37" s="264">
        <v>227.94</v>
      </c>
      <c r="DF37" s="264">
        <v>148.23000000000002</v>
      </c>
      <c r="DG37" s="264">
        <v>105.92</v>
      </c>
      <c r="DH37" s="264">
        <v>365</v>
      </c>
      <c r="DI37" s="264">
        <v>151</v>
      </c>
      <c r="DJ37" s="264">
        <v>126</v>
      </c>
      <c r="DK37" s="264">
        <v>54</v>
      </c>
      <c r="DL37" s="264">
        <v>261</v>
      </c>
      <c r="DM37" s="264">
        <v>124</v>
      </c>
      <c r="DN37" s="264">
        <v>107</v>
      </c>
      <c r="DO37" s="264">
        <v>124.62</v>
      </c>
      <c r="DP37" s="264">
        <v>70.150000000000006</v>
      </c>
      <c r="DQ37" s="264">
        <v>586</v>
      </c>
      <c r="DR37" s="264">
        <v>277.2</v>
      </c>
      <c r="DS37" s="264">
        <v>89</v>
      </c>
      <c r="DT37" s="264">
        <v>133</v>
      </c>
      <c r="DU37" s="264">
        <v>0</v>
      </c>
      <c r="DV37" s="264">
        <v>0</v>
      </c>
      <c r="DW37" s="264">
        <v>0</v>
      </c>
      <c r="DX37" s="264">
        <v>0</v>
      </c>
      <c r="DY37" s="264"/>
      <c r="DZ37" s="264"/>
      <c r="EA37" s="264"/>
      <c r="EB37" s="257">
        <f t="shared" si="0"/>
        <v>0</v>
      </c>
      <c r="EC37" s="257">
        <f t="shared" si="1"/>
        <v>0</v>
      </c>
      <c r="ED37" s="257">
        <f t="shared" si="2"/>
        <v>0</v>
      </c>
      <c r="EE37" s="257">
        <f t="shared" si="3"/>
        <v>0</v>
      </c>
      <c r="EF37" s="257">
        <f t="shared" si="4"/>
        <v>0</v>
      </c>
      <c r="EG37" s="257">
        <f t="shared" si="5"/>
        <v>0</v>
      </c>
      <c r="EH37" s="257">
        <f t="shared" si="6"/>
        <v>0</v>
      </c>
    </row>
    <row r="38" spans="1:138">
      <c r="A38" s="263" t="s">
        <v>143</v>
      </c>
      <c r="B38" s="264">
        <v>103800</v>
      </c>
      <c r="C38" s="264">
        <v>0</v>
      </c>
      <c r="D38" s="264">
        <v>0</v>
      </c>
      <c r="E38" s="264">
        <v>103800</v>
      </c>
      <c r="F38" s="264">
        <v>0</v>
      </c>
      <c r="G38" s="264">
        <v>0</v>
      </c>
      <c r="H38" s="264">
        <v>0</v>
      </c>
      <c r="I38" s="264">
        <v>0</v>
      </c>
      <c r="J38" s="264">
        <v>0</v>
      </c>
      <c r="K38" s="264">
        <v>0</v>
      </c>
      <c r="L38" s="264">
        <v>0</v>
      </c>
      <c r="M38" s="264">
        <v>0</v>
      </c>
      <c r="N38" s="264">
        <v>0</v>
      </c>
      <c r="O38" s="264">
        <v>0</v>
      </c>
      <c r="P38" s="264">
        <v>0</v>
      </c>
      <c r="Q38" s="264">
        <v>0</v>
      </c>
      <c r="R38" s="264">
        <v>0</v>
      </c>
      <c r="S38" s="264">
        <v>0</v>
      </c>
      <c r="T38" s="264">
        <v>0</v>
      </c>
      <c r="U38" s="264">
        <v>0</v>
      </c>
      <c r="V38" s="264">
        <v>0</v>
      </c>
      <c r="W38" s="264">
        <v>0</v>
      </c>
      <c r="X38" s="264">
        <v>0</v>
      </c>
      <c r="Y38" s="264">
        <v>0</v>
      </c>
      <c r="Z38" s="264">
        <v>0</v>
      </c>
      <c r="AA38" s="264">
        <v>0</v>
      </c>
      <c r="AB38" s="264">
        <v>0</v>
      </c>
      <c r="AC38" s="264">
        <v>0</v>
      </c>
      <c r="AD38" s="264">
        <v>0</v>
      </c>
      <c r="AE38" s="264">
        <v>0</v>
      </c>
      <c r="AF38" s="264">
        <v>0</v>
      </c>
      <c r="AG38" s="264">
        <v>0</v>
      </c>
      <c r="AH38" s="264">
        <v>0</v>
      </c>
      <c r="AI38" s="264">
        <v>0</v>
      </c>
      <c r="AJ38" s="264">
        <v>0</v>
      </c>
      <c r="AK38" s="264">
        <v>0</v>
      </c>
      <c r="AL38" s="264">
        <v>0</v>
      </c>
      <c r="AM38" s="264">
        <v>0</v>
      </c>
      <c r="AN38" s="264">
        <v>0</v>
      </c>
      <c r="AO38" s="264">
        <v>0</v>
      </c>
      <c r="AP38" s="264">
        <v>0</v>
      </c>
      <c r="AQ38" s="264">
        <v>0</v>
      </c>
      <c r="AR38" s="264">
        <v>0</v>
      </c>
      <c r="AS38" s="264">
        <v>0</v>
      </c>
      <c r="AT38" s="264">
        <v>0</v>
      </c>
      <c r="AU38" s="264">
        <v>0</v>
      </c>
      <c r="AV38" s="264">
        <v>0</v>
      </c>
      <c r="AW38" s="264">
        <v>0</v>
      </c>
      <c r="AX38" s="264">
        <v>0</v>
      </c>
      <c r="AY38" s="264">
        <v>0</v>
      </c>
      <c r="AZ38" s="264">
        <v>0</v>
      </c>
      <c r="BA38" s="264">
        <v>0</v>
      </c>
      <c r="BB38" s="264">
        <v>0</v>
      </c>
      <c r="BC38" s="264">
        <v>0</v>
      </c>
      <c r="BD38" s="264">
        <v>0</v>
      </c>
      <c r="BE38" s="264">
        <v>0</v>
      </c>
      <c r="BF38" s="264">
        <v>0</v>
      </c>
      <c r="BG38" s="264">
        <v>0</v>
      </c>
      <c r="BH38" s="264">
        <v>0</v>
      </c>
      <c r="BI38" s="264">
        <v>0</v>
      </c>
      <c r="BJ38" s="264">
        <v>0</v>
      </c>
      <c r="BK38" s="264">
        <v>0</v>
      </c>
      <c r="BL38" s="264">
        <v>0</v>
      </c>
      <c r="BM38" s="264">
        <v>0</v>
      </c>
      <c r="BN38" s="264">
        <v>0</v>
      </c>
      <c r="BO38" s="264">
        <v>0</v>
      </c>
      <c r="BP38" s="264">
        <v>0</v>
      </c>
      <c r="BQ38" s="264">
        <v>0</v>
      </c>
      <c r="BR38" s="264">
        <v>0</v>
      </c>
      <c r="BS38" s="264">
        <v>0</v>
      </c>
      <c r="BT38" s="264">
        <v>0</v>
      </c>
      <c r="BU38" s="264">
        <v>0</v>
      </c>
      <c r="BV38" s="264">
        <v>0</v>
      </c>
      <c r="BW38" s="264">
        <v>0</v>
      </c>
      <c r="BX38" s="264">
        <v>0</v>
      </c>
      <c r="BY38" s="264">
        <v>0</v>
      </c>
      <c r="BZ38" s="264">
        <v>0</v>
      </c>
      <c r="CA38" s="264">
        <v>0</v>
      </c>
      <c r="CB38" s="264">
        <v>0</v>
      </c>
      <c r="CC38" s="264">
        <v>0</v>
      </c>
      <c r="CD38" s="264">
        <v>0</v>
      </c>
      <c r="CE38" s="264">
        <v>0</v>
      </c>
      <c r="CF38" s="264">
        <v>0</v>
      </c>
      <c r="CG38" s="264">
        <v>0</v>
      </c>
      <c r="CH38" s="264">
        <v>0</v>
      </c>
      <c r="CI38" s="264">
        <v>0</v>
      </c>
      <c r="CJ38" s="264">
        <v>0</v>
      </c>
      <c r="CK38" s="264">
        <v>0</v>
      </c>
      <c r="CL38" s="264">
        <v>0</v>
      </c>
      <c r="CM38" s="264">
        <v>0</v>
      </c>
      <c r="CN38" s="264">
        <v>0</v>
      </c>
      <c r="CO38" s="264">
        <v>0</v>
      </c>
      <c r="CP38" s="264">
        <v>0</v>
      </c>
      <c r="CQ38" s="264">
        <v>0</v>
      </c>
      <c r="CR38" s="264">
        <v>0</v>
      </c>
      <c r="CS38" s="264">
        <v>0</v>
      </c>
      <c r="CT38" s="264">
        <v>0</v>
      </c>
      <c r="CU38" s="264">
        <v>0</v>
      </c>
      <c r="CV38" s="264">
        <v>0</v>
      </c>
      <c r="CW38" s="264">
        <v>0</v>
      </c>
      <c r="CX38" s="264">
        <v>0</v>
      </c>
      <c r="CY38" s="264">
        <v>0</v>
      </c>
      <c r="CZ38" s="264">
        <v>0</v>
      </c>
      <c r="DA38" s="264">
        <v>0</v>
      </c>
      <c r="DB38" s="264">
        <v>0</v>
      </c>
      <c r="DC38" s="264">
        <v>0</v>
      </c>
      <c r="DD38" s="264">
        <v>0</v>
      </c>
      <c r="DE38" s="264">
        <v>0</v>
      </c>
      <c r="DF38" s="264">
        <v>0</v>
      </c>
      <c r="DG38" s="264">
        <v>0</v>
      </c>
      <c r="DH38" s="264">
        <v>0</v>
      </c>
      <c r="DI38" s="264">
        <v>0</v>
      </c>
      <c r="DJ38" s="264">
        <v>0</v>
      </c>
      <c r="DK38" s="264">
        <v>0</v>
      </c>
      <c r="DL38" s="264">
        <v>0</v>
      </c>
      <c r="DM38" s="264">
        <v>0</v>
      </c>
      <c r="DN38" s="264">
        <v>0</v>
      </c>
      <c r="DO38" s="264">
        <v>0</v>
      </c>
      <c r="DP38" s="264">
        <v>0</v>
      </c>
      <c r="DQ38" s="264">
        <v>0</v>
      </c>
      <c r="DR38" s="264">
        <v>0</v>
      </c>
      <c r="DS38" s="264">
        <v>0</v>
      </c>
      <c r="DT38" s="264">
        <v>0</v>
      </c>
      <c r="DU38" s="264">
        <v>0</v>
      </c>
      <c r="DV38" s="264">
        <v>0</v>
      </c>
      <c r="DW38" s="264">
        <v>0</v>
      </c>
      <c r="DX38" s="264">
        <v>0</v>
      </c>
      <c r="DY38" s="264"/>
      <c r="DZ38" s="264"/>
      <c r="EA38" s="264"/>
      <c r="EB38" s="257">
        <f t="shared" si="0"/>
        <v>0</v>
      </c>
      <c r="EC38" s="257">
        <f t="shared" si="1"/>
        <v>0</v>
      </c>
      <c r="ED38" s="257">
        <f t="shared" si="2"/>
        <v>0</v>
      </c>
      <c r="EE38" s="257">
        <f t="shared" si="3"/>
        <v>0</v>
      </c>
      <c r="EF38" s="257">
        <f t="shared" si="4"/>
        <v>0</v>
      </c>
      <c r="EG38" s="257">
        <f t="shared" si="5"/>
        <v>0</v>
      </c>
      <c r="EH38" s="257">
        <f t="shared" si="6"/>
        <v>0</v>
      </c>
    </row>
    <row r="39" spans="1:138">
      <c r="A39" s="263" t="s">
        <v>144</v>
      </c>
      <c r="B39" s="264">
        <v>154610.16</v>
      </c>
      <c r="C39" s="264">
        <v>0</v>
      </c>
      <c r="D39" s="264">
        <v>0</v>
      </c>
      <c r="E39" s="264">
        <v>0</v>
      </c>
      <c r="F39" s="264">
        <v>60430.02</v>
      </c>
      <c r="G39" s="264">
        <v>0</v>
      </c>
      <c r="H39" s="264">
        <v>0</v>
      </c>
      <c r="I39" s="264">
        <v>0</v>
      </c>
      <c r="J39" s="264">
        <v>0</v>
      </c>
      <c r="K39" s="264">
        <v>0</v>
      </c>
      <c r="L39" s="264">
        <v>0</v>
      </c>
      <c r="M39" s="264">
        <v>0</v>
      </c>
      <c r="N39" s="264">
        <v>0</v>
      </c>
      <c r="O39" s="264">
        <v>0</v>
      </c>
      <c r="P39" s="264">
        <v>0</v>
      </c>
      <c r="Q39" s="264">
        <v>0</v>
      </c>
      <c r="R39" s="264">
        <v>0</v>
      </c>
      <c r="S39" s="264">
        <v>0</v>
      </c>
      <c r="T39" s="264">
        <v>0</v>
      </c>
      <c r="U39" s="264">
        <v>0</v>
      </c>
      <c r="V39" s="264">
        <v>0</v>
      </c>
      <c r="W39" s="264">
        <v>0</v>
      </c>
      <c r="X39" s="264">
        <v>50</v>
      </c>
      <c r="Y39" s="264">
        <v>1520</v>
      </c>
      <c r="Z39" s="264">
        <v>0</v>
      </c>
      <c r="AA39" s="264">
        <v>840</v>
      </c>
      <c r="AB39" s="264">
        <v>0</v>
      </c>
      <c r="AC39" s="264">
        <v>0</v>
      </c>
      <c r="AD39" s="264">
        <v>0</v>
      </c>
      <c r="AE39" s="264">
        <v>0</v>
      </c>
      <c r="AF39" s="264">
        <v>91770.14</v>
      </c>
      <c r="AG39" s="264">
        <v>0</v>
      </c>
      <c r="AH39" s="264">
        <v>0</v>
      </c>
      <c r="AI39" s="264">
        <v>0</v>
      </c>
      <c r="AJ39" s="264">
        <v>0</v>
      </c>
      <c r="AK39" s="264">
        <v>50</v>
      </c>
      <c r="AL39" s="264">
        <v>0</v>
      </c>
      <c r="AM39" s="264">
        <v>0</v>
      </c>
      <c r="AN39" s="264">
        <v>0</v>
      </c>
      <c r="AO39" s="264">
        <v>0</v>
      </c>
      <c r="AP39" s="264">
        <v>0</v>
      </c>
      <c r="AQ39" s="264">
        <v>1040</v>
      </c>
      <c r="AR39" s="264">
        <v>480</v>
      </c>
      <c r="AS39" s="264">
        <v>0</v>
      </c>
      <c r="AT39" s="264">
        <v>0</v>
      </c>
      <c r="AU39" s="264">
        <v>0</v>
      </c>
      <c r="AV39" s="264">
        <v>0</v>
      </c>
      <c r="AW39" s="264">
        <v>0</v>
      </c>
      <c r="AX39" s="264">
        <v>0</v>
      </c>
      <c r="AY39" s="264">
        <v>0</v>
      </c>
      <c r="AZ39" s="264">
        <v>0</v>
      </c>
      <c r="BA39" s="264">
        <v>0</v>
      </c>
      <c r="BB39" s="264">
        <v>7792.91</v>
      </c>
      <c r="BC39" s="264">
        <v>2850</v>
      </c>
      <c r="BD39" s="264">
        <v>0</v>
      </c>
      <c r="BE39" s="264">
        <v>0</v>
      </c>
      <c r="BF39" s="264">
        <v>81127.23000000001</v>
      </c>
      <c r="BG39" s="264">
        <v>0</v>
      </c>
      <c r="BH39" s="264">
        <v>9694</v>
      </c>
      <c r="BI39" s="264">
        <v>360</v>
      </c>
      <c r="BJ39" s="264">
        <v>18657.52</v>
      </c>
      <c r="BK39" s="264">
        <v>10613.61</v>
      </c>
      <c r="BL39" s="264">
        <v>9376.92</v>
      </c>
      <c r="BM39" s="264">
        <v>0</v>
      </c>
      <c r="BN39" s="264">
        <v>0</v>
      </c>
      <c r="BO39" s="264">
        <v>0</v>
      </c>
      <c r="BP39" s="264">
        <v>0</v>
      </c>
      <c r="BQ39" s="264">
        <v>2618</v>
      </c>
      <c r="BR39" s="264">
        <v>0</v>
      </c>
      <c r="BS39" s="264">
        <v>4450</v>
      </c>
      <c r="BT39" s="264">
        <v>3000</v>
      </c>
      <c r="BU39" s="264">
        <v>1580</v>
      </c>
      <c r="BV39" s="264">
        <v>0</v>
      </c>
      <c r="BW39" s="264">
        <v>6300</v>
      </c>
      <c r="BX39" s="264">
        <v>1200</v>
      </c>
      <c r="BY39" s="264">
        <v>0</v>
      </c>
      <c r="BZ39" s="264">
        <v>504.85</v>
      </c>
      <c r="CA39" s="264">
        <v>0</v>
      </c>
      <c r="CB39" s="264">
        <v>2726</v>
      </c>
      <c r="CC39" s="264">
        <v>0</v>
      </c>
      <c r="CD39" s="264">
        <v>0</v>
      </c>
      <c r="CE39" s="264">
        <v>0</v>
      </c>
      <c r="CF39" s="264">
        <v>5505.5899999999992</v>
      </c>
      <c r="CG39" s="264">
        <v>0</v>
      </c>
      <c r="CH39" s="264">
        <v>0</v>
      </c>
      <c r="CI39" s="264">
        <v>0</v>
      </c>
      <c r="CJ39" s="264">
        <v>0</v>
      </c>
      <c r="CK39" s="264">
        <v>0</v>
      </c>
      <c r="CL39" s="264">
        <v>0</v>
      </c>
      <c r="CM39" s="264">
        <v>0</v>
      </c>
      <c r="CN39" s="264">
        <v>0</v>
      </c>
      <c r="CO39" s="264">
        <v>0</v>
      </c>
      <c r="CP39" s="264">
        <v>542.74</v>
      </c>
      <c r="CQ39" s="264">
        <v>0</v>
      </c>
      <c r="CR39" s="264">
        <v>0</v>
      </c>
      <c r="CS39" s="264">
        <v>0</v>
      </c>
      <c r="CT39" s="264">
        <v>1679</v>
      </c>
      <c r="CU39" s="264">
        <v>0</v>
      </c>
      <c r="CV39" s="264">
        <v>80</v>
      </c>
      <c r="CW39" s="264">
        <v>0</v>
      </c>
      <c r="CX39" s="264">
        <v>459</v>
      </c>
      <c r="CY39" s="264">
        <v>0</v>
      </c>
      <c r="CZ39" s="264">
        <v>0</v>
      </c>
      <c r="DA39" s="264">
        <v>0</v>
      </c>
      <c r="DB39" s="264">
        <v>480</v>
      </c>
      <c r="DC39" s="264">
        <v>0</v>
      </c>
      <c r="DD39" s="264">
        <v>200</v>
      </c>
      <c r="DE39" s="264">
        <v>0</v>
      </c>
      <c r="DF39" s="264">
        <v>0</v>
      </c>
      <c r="DG39" s="264">
        <v>0</v>
      </c>
      <c r="DH39" s="264">
        <v>580</v>
      </c>
      <c r="DI39" s="264">
        <v>520</v>
      </c>
      <c r="DJ39" s="264">
        <v>0</v>
      </c>
      <c r="DK39" s="264">
        <v>0</v>
      </c>
      <c r="DL39" s="264">
        <v>0</v>
      </c>
      <c r="DM39" s="264">
        <v>0</v>
      </c>
      <c r="DN39" s="264">
        <v>0</v>
      </c>
      <c r="DO39" s="264">
        <v>0</v>
      </c>
      <c r="DP39" s="264">
        <v>0</v>
      </c>
      <c r="DQ39" s="264">
        <v>0</v>
      </c>
      <c r="DR39" s="264">
        <v>0</v>
      </c>
      <c r="DS39" s="264">
        <v>0</v>
      </c>
      <c r="DT39" s="264">
        <v>0</v>
      </c>
      <c r="DU39" s="264">
        <v>0</v>
      </c>
      <c r="DV39" s="264">
        <v>0</v>
      </c>
      <c r="DW39" s="264">
        <v>0</v>
      </c>
      <c r="DX39" s="264">
        <v>0</v>
      </c>
      <c r="DY39" s="264"/>
      <c r="DZ39" s="264"/>
      <c r="EA39" s="264"/>
      <c r="EB39" s="257">
        <f t="shared" si="0"/>
        <v>0</v>
      </c>
      <c r="EC39" s="257">
        <f t="shared" si="1"/>
        <v>0</v>
      </c>
      <c r="ED39" s="257">
        <f t="shared" si="2"/>
        <v>0</v>
      </c>
      <c r="EE39" s="257">
        <f t="shared" si="3"/>
        <v>0</v>
      </c>
      <c r="EF39" s="257">
        <f t="shared" si="4"/>
        <v>0</v>
      </c>
      <c r="EG39" s="257">
        <f t="shared" si="5"/>
        <v>0</v>
      </c>
      <c r="EH39" s="257">
        <f t="shared" si="6"/>
        <v>0</v>
      </c>
    </row>
    <row r="40" spans="1:138">
      <c r="A40" s="263" t="s">
        <v>145</v>
      </c>
      <c r="B40" s="264">
        <v>593000</v>
      </c>
      <c r="C40" s="264">
        <v>0</v>
      </c>
      <c r="D40" s="264">
        <v>100000</v>
      </c>
      <c r="E40" s="264">
        <v>0</v>
      </c>
      <c r="F40" s="264">
        <v>0</v>
      </c>
      <c r="G40" s="264">
        <v>0</v>
      </c>
      <c r="H40" s="264">
        <v>0</v>
      </c>
      <c r="I40" s="264">
        <v>0</v>
      </c>
      <c r="J40" s="264">
        <v>0</v>
      </c>
      <c r="K40" s="264">
        <v>0</v>
      </c>
      <c r="L40" s="264">
        <v>0</v>
      </c>
      <c r="M40" s="264">
        <v>0</v>
      </c>
      <c r="N40" s="264">
        <v>0</v>
      </c>
      <c r="O40" s="264">
        <v>0</v>
      </c>
      <c r="P40" s="264">
        <v>0</v>
      </c>
      <c r="Q40" s="264">
        <v>0</v>
      </c>
      <c r="R40" s="264">
        <v>0</v>
      </c>
      <c r="S40" s="264">
        <v>0</v>
      </c>
      <c r="T40" s="264">
        <v>0</v>
      </c>
      <c r="U40" s="264">
        <v>0</v>
      </c>
      <c r="V40" s="264">
        <v>0</v>
      </c>
      <c r="W40" s="264">
        <v>0</v>
      </c>
      <c r="X40" s="264">
        <v>58000</v>
      </c>
      <c r="Y40" s="264">
        <v>0</v>
      </c>
      <c r="Z40" s="264">
        <v>0</v>
      </c>
      <c r="AA40" s="264">
        <v>0</v>
      </c>
      <c r="AB40" s="264">
        <v>20000</v>
      </c>
      <c r="AC40" s="264">
        <v>0</v>
      </c>
      <c r="AD40" s="264">
        <v>0</v>
      </c>
      <c r="AE40" s="264">
        <v>0</v>
      </c>
      <c r="AF40" s="264">
        <v>415000</v>
      </c>
      <c r="AG40" s="264">
        <v>8000</v>
      </c>
      <c r="AH40" s="264">
        <v>0</v>
      </c>
      <c r="AI40" s="264">
        <v>50000</v>
      </c>
      <c r="AJ40" s="264">
        <v>0</v>
      </c>
      <c r="AK40" s="264">
        <v>0</v>
      </c>
      <c r="AL40" s="264">
        <v>0</v>
      </c>
      <c r="AM40" s="264">
        <v>0</v>
      </c>
      <c r="AN40" s="264">
        <v>0</v>
      </c>
      <c r="AO40" s="264">
        <v>0</v>
      </c>
      <c r="AP40" s="264">
        <v>0</v>
      </c>
      <c r="AQ40" s="264">
        <v>0</v>
      </c>
      <c r="AR40" s="264">
        <v>0</v>
      </c>
      <c r="AS40" s="264">
        <v>0</v>
      </c>
      <c r="AT40" s="264">
        <v>0</v>
      </c>
      <c r="AU40" s="264">
        <v>0</v>
      </c>
      <c r="AV40" s="264">
        <v>0</v>
      </c>
      <c r="AW40" s="264">
        <v>0</v>
      </c>
      <c r="AX40" s="264">
        <v>0</v>
      </c>
      <c r="AY40" s="264">
        <v>0</v>
      </c>
      <c r="AZ40" s="264">
        <v>20000</v>
      </c>
      <c r="BA40" s="264">
        <v>0</v>
      </c>
      <c r="BB40" s="264">
        <v>0</v>
      </c>
      <c r="BC40" s="264">
        <v>0</v>
      </c>
      <c r="BD40" s="264">
        <v>0</v>
      </c>
      <c r="BE40" s="264">
        <v>0</v>
      </c>
      <c r="BF40" s="264">
        <v>415000</v>
      </c>
      <c r="BG40" s="264">
        <v>6000</v>
      </c>
      <c r="BH40" s="264">
        <v>6000</v>
      </c>
      <c r="BI40" s="264">
        <v>6000</v>
      </c>
      <c r="BJ40" s="264">
        <v>6000</v>
      </c>
      <c r="BK40" s="264">
        <v>6000</v>
      </c>
      <c r="BL40" s="264">
        <v>6000</v>
      </c>
      <c r="BM40" s="264">
        <v>6000</v>
      </c>
      <c r="BN40" s="264">
        <v>6000</v>
      </c>
      <c r="BO40" s="264">
        <v>0</v>
      </c>
      <c r="BP40" s="264">
        <v>0</v>
      </c>
      <c r="BQ40" s="264">
        <v>45000</v>
      </c>
      <c r="BR40" s="264">
        <v>22000</v>
      </c>
      <c r="BS40" s="264">
        <v>8000</v>
      </c>
      <c r="BT40" s="264">
        <v>8000</v>
      </c>
      <c r="BU40" s="264">
        <v>6000</v>
      </c>
      <c r="BV40" s="264">
        <v>6000</v>
      </c>
      <c r="BW40" s="264">
        <v>6000</v>
      </c>
      <c r="BX40" s="264">
        <v>6000</v>
      </c>
      <c r="BY40" s="264">
        <v>6000</v>
      </c>
      <c r="BZ40" s="264">
        <v>6000</v>
      </c>
      <c r="CA40" s="264">
        <v>6000</v>
      </c>
      <c r="CB40" s="264">
        <v>6000</v>
      </c>
      <c r="CC40" s="264">
        <v>6000</v>
      </c>
      <c r="CD40" s="264">
        <v>6000</v>
      </c>
      <c r="CE40" s="264">
        <v>6000</v>
      </c>
      <c r="CF40" s="264">
        <v>6000</v>
      </c>
      <c r="CG40" s="264">
        <v>6000</v>
      </c>
      <c r="CH40" s="264">
        <v>6000</v>
      </c>
      <c r="CI40" s="264">
        <v>6000</v>
      </c>
      <c r="CJ40" s="264">
        <v>6000</v>
      </c>
      <c r="CK40" s="264">
        <v>6000</v>
      </c>
      <c r="CL40" s="264">
        <v>6000</v>
      </c>
      <c r="CM40" s="264">
        <v>6000</v>
      </c>
      <c r="CN40" s="264">
        <v>6000</v>
      </c>
      <c r="CO40" s="264">
        <v>6000</v>
      </c>
      <c r="CP40" s="264">
        <v>5000</v>
      </c>
      <c r="CQ40" s="264">
        <v>5000</v>
      </c>
      <c r="CR40" s="264">
        <v>0</v>
      </c>
      <c r="CS40" s="264">
        <v>8000</v>
      </c>
      <c r="CT40" s="264">
        <v>13000</v>
      </c>
      <c r="CU40" s="264">
        <v>8000</v>
      </c>
      <c r="CV40" s="264">
        <v>10000</v>
      </c>
      <c r="CW40" s="264">
        <v>0</v>
      </c>
      <c r="CX40" s="264">
        <v>6000</v>
      </c>
      <c r="CY40" s="264">
        <v>0</v>
      </c>
      <c r="CZ40" s="264">
        <v>0</v>
      </c>
      <c r="DA40" s="264">
        <v>0</v>
      </c>
      <c r="DB40" s="264">
        <v>0</v>
      </c>
      <c r="DC40" s="264">
        <v>8000</v>
      </c>
      <c r="DD40" s="264">
        <v>0</v>
      </c>
      <c r="DE40" s="264">
        <v>12000</v>
      </c>
      <c r="DF40" s="264">
        <v>10000</v>
      </c>
      <c r="DG40" s="264">
        <v>10000</v>
      </c>
      <c r="DH40" s="264">
        <v>0</v>
      </c>
      <c r="DI40" s="264">
        <v>0</v>
      </c>
      <c r="DJ40" s="264">
        <v>10000</v>
      </c>
      <c r="DK40" s="264">
        <v>12000</v>
      </c>
      <c r="DL40" s="264">
        <v>0</v>
      </c>
      <c r="DM40" s="264">
        <v>0</v>
      </c>
      <c r="DN40" s="264">
        <v>5000</v>
      </c>
      <c r="DO40" s="264">
        <v>8000</v>
      </c>
      <c r="DP40" s="264">
        <v>5000</v>
      </c>
      <c r="DQ40" s="264">
        <v>8000</v>
      </c>
      <c r="DR40" s="264">
        <v>5000</v>
      </c>
      <c r="DS40" s="264">
        <v>5000</v>
      </c>
      <c r="DT40" s="264">
        <v>5000</v>
      </c>
      <c r="DU40" s="264">
        <v>0</v>
      </c>
      <c r="DV40" s="264">
        <v>0</v>
      </c>
      <c r="DW40" s="264">
        <v>0</v>
      </c>
      <c r="DX40" s="264">
        <v>0</v>
      </c>
      <c r="DY40" s="264"/>
      <c r="DZ40" s="264"/>
      <c r="EA40" s="264"/>
      <c r="EB40" s="257">
        <f t="shared" si="0"/>
        <v>0</v>
      </c>
      <c r="EC40" s="257">
        <f t="shared" si="1"/>
        <v>0</v>
      </c>
      <c r="ED40" s="257">
        <f t="shared" si="2"/>
        <v>0</v>
      </c>
      <c r="EE40" s="257">
        <f t="shared" si="3"/>
        <v>0</v>
      </c>
      <c r="EF40" s="257">
        <f t="shared" si="4"/>
        <v>0</v>
      </c>
      <c r="EG40" s="257">
        <f t="shared" si="5"/>
        <v>0</v>
      </c>
      <c r="EH40" s="257">
        <f t="shared" si="6"/>
        <v>0</v>
      </c>
    </row>
    <row r="41" spans="1:138">
      <c r="A41" s="263" t="s">
        <v>146</v>
      </c>
      <c r="B41" s="264">
        <v>1304660.7399999998</v>
      </c>
      <c r="C41" s="264">
        <v>0</v>
      </c>
      <c r="D41" s="264">
        <v>0</v>
      </c>
      <c r="E41" s="264">
        <v>99056.6</v>
      </c>
      <c r="F41" s="264">
        <v>0</v>
      </c>
      <c r="G41" s="264">
        <v>0</v>
      </c>
      <c r="H41" s="264">
        <v>0</v>
      </c>
      <c r="I41" s="264">
        <v>50000</v>
      </c>
      <c r="J41" s="264">
        <v>0</v>
      </c>
      <c r="K41" s="264">
        <v>0</v>
      </c>
      <c r="L41" s="264">
        <v>216981.13</v>
      </c>
      <c r="M41" s="264">
        <v>0</v>
      </c>
      <c r="N41" s="264">
        <v>0</v>
      </c>
      <c r="O41" s="264">
        <v>0</v>
      </c>
      <c r="P41" s="264">
        <v>0</v>
      </c>
      <c r="Q41" s="264">
        <v>0</v>
      </c>
      <c r="R41" s="264">
        <v>0</v>
      </c>
      <c r="S41" s="264">
        <v>0</v>
      </c>
      <c r="T41" s="264">
        <v>0</v>
      </c>
      <c r="U41" s="264">
        <v>0</v>
      </c>
      <c r="V41" s="264">
        <v>0</v>
      </c>
      <c r="W41" s="264">
        <v>0</v>
      </c>
      <c r="X41" s="264">
        <v>701822.67999999993</v>
      </c>
      <c r="Y41" s="264">
        <v>28301.879999999997</v>
      </c>
      <c r="Z41" s="264">
        <v>0</v>
      </c>
      <c r="AA41" s="264">
        <v>0</v>
      </c>
      <c r="AB41" s="264">
        <v>0</v>
      </c>
      <c r="AC41" s="264">
        <v>0</v>
      </c>
      <c r="AD41" s="264">
        <v>0</v>
      </c>
      <c r="AE41" s="264">
        <v>0</v>
      </c>
      <c r="AF41" s="264">
        <v>208498.44999999998</v>
      </c>
      <c r="AG41" s="264">
        <v>0</v>
      </c>
      <c r="AH41" s="264">
        <v>0</v>
      </c>
      <c r="AI41" s="264">
        <v>701822.67999999993</v>
      </c>
      <c r="AJ41" s="264">
        <v>0</v>
      </c>
      <c r="AK41" s="264">
        <v>0</v>
      </c>
      <c r="AL41" s="264">
        <v>0</v>
      </c>
      <c r="AM41" s="264">
        <v>0</v>
      </c>
      <c r="AN41" s="264">
        <v>0</v>
      </c>
      <c r="AO41" s="264">
        <v>28301.879999999997</v>
      </c>
      <c r="AP41" s="264">
        <v>0</v>
      </c>
      <c r="AQ41" s="264">
        <v>0</v>
      </c>
      <c r="AR41" s="264">
        <v>0</v>
      </c>
      <c r="AS41" s="264">
        <v>0</v>
      </c>
      <c r="AT41" s="264">
        <v>0</v>
      </c>
      <c r="AU41" s="264">
        <v>0</v>
      </c>
      <c r="AV41" s="264">
        <v>0</v>
      </c>
      <c r="AW41" s="264">
        <v>0</v>
      </c>
      <c r="AX41" s="264">
        <v>0</v>
      </c>
      <c r="AY41" s="264">
        <v>0</v>
      </c>
      <c r="AZ41" s="264">
        <v>0</v>
      </c>
      <c r="BA41" s="264">
        <v>0</v>
      </c>
      <c r="BB41" s="264">
        <v>0</v>
      </c>
      <c r="BC41" s="264">
        <v>0</v>
      </c>
      <c r="BD41" s="264">
        <v>0</v>
      </c>
      <c r="BE41" s="264">
        <v>0</v>
      </c>
      <c r="BF41" s="264">
        <v>208498.44999999998</v>
      </c>
      <c r="BG41" s="264">
        <v>0</v>
      </c>
      <c r="BH41" s="264">
        <v>0</v>
      </c>
      <c r="BI41" s="264">
        <v>0</v>
      </c>
      <c r="BJ41" s="264">
        <v>0</v>
      </c>
      <c r="BK41" s="264">
        <v>0</v>
      </c>
      <c r="BL41" s="264">
        <v>0</v>
      </c>
      <c r="BM41" s="264">
        <v>0</v>
      </c>
      <c r="BN41" s="264">
        <v>0</v>
      </c>
      <c r="BO41" s="264">
        <v>21706</v>
      </c>
      <c r="BP41" s="264">
        <v>0</v>
      </c>
      <c r="BQ41" s="264">
        <v>0</v>
      </c>
      <c r="BR41" s="264">
        <v>0</v>
      </c>
      <c r="BS41" s="264">
        <v>0</v>
      </c>
      <c r="BT41" s="264">
        <v>0</v>
      </c>
      <c r="BU41" s="264">
        <v>0</v>
      </c>
      <c r="BV41" s="264">
        <v>0</v>
      </c>
      <c r="BW41" s="264">
        <v>0</v>
      </c>
      <c r="BX41" s="264">
        <v>0</v>
      </c>
      <c r="BY41" s="264">
        <v>0</v>
      </c>
      <c r="BZ41" s="264">
        <v>0</v>
      </c>
      <c r="CA41" s="264">
        <v>0</v>
      </c>
      <c r="CB41" s="264">
        <v>0</v>
      </c>
      <c r="CC41" s="264">
        <v>0</v>
      </c>
      <c r="CD41" s="264">
        <v>0</v>
      </c>
      <c r="CE41" s="264">
        <v>0</v>
      </c>
      <c r="CF41" s="264">
        <v>0</v>
      </c>
      <c r="CG41" s="264">
        <v>0</v>
      </c>
      <c r="CH41" s="264">
        <v>0</v>
      </c>
      <c r="CI41" s="264">
        <v>0</v>
      </c>
      <c r="CJ41" s="264">
        <v>141509.43</v>
      </c>
      <c r="CK41" s="264">
        <v>0</v>
      </c>
      <c r="CL41" s="264">
        <v>0</v>
      </c>
      <c r="CM41" s="264">
        <v>0</v>
      </c>
      <c r="CN41" s="264">
        <v>0</v>
      </c>
      <c r="CO41" s="264">
        <v>0</v>
      </c>
      <c r="CP41" s="264">
        <v>0</v>
      </c>
      <c r="CQ41" s="264">
        <v>0</v>
      </c>
      <c r="CR41" s="264">
        <v>0</v>
      </c>
      <c r="CS41" s="264">
        <v>0</v>
      </c>
      <c r="CT41" s="264">
        <v>0</v>
      </c>
      <c r="CU41" s="264">
        <v>0</v>
      </c>
      <c r="CV41" s="264">
        <v>0</v>
      </c>
      <c r="CW41" s="264">
        <v>0</v>
      </c>
      <c r="CX41" s="264">
        <v>0</v>
      </c>
      <c r="CY41" s="264">
        <v>0</v>
      </c>
      <c r="CZ41" s="264">
        <v>0</v>
      </c>
      <c r="DA41" s="264">
        <v>0</v>
      </c>
      <c r="DB41" s="264">
        <v>0</v>
      </c>
      <c r="DC41" s="264">
        <v>0</v>
      </c>
      <c r="DD41" s="264">
        <v>0</v>
      </c>
      <c r="DE41" s="264">
        <v>0</v>
      </c>
      <c r="DF41" s="264">
        <v>0</v>
      </c>
      <c r="DG41" s="264">
        <v>0</v>
      </c>
      <c r="DH41" s="264">
        <v>0</v>
      </c>
      <c r="DI41" s="264">
        <v>0</v>
      </c>
      <c r="DJ41" s="264">
        <v>0</v>
      </c>
      <c r="DK41" s="264">
        <v>0</v>
      </c>
      <c r="DL41" s="264">
        <v>0</v>
      </c>
      <c r="DM41" s="264">
        <v>0</v>
      </c>
      <c r="DN41" s="264">
        <v>0</v>
      </c>
      <c r="DO41" s="264">
        <v>45283.02</v>
      </c>
      <c r="DP41" s="264">
        <v>0</v>
      </c>
      <c r="DQ41" s="264">
        <v>0</v>
      </c>
      <c r="DR41" s="264">
        <v>0</v>
      </c>
      <c r="DS41" s="264">
        <v>0</v>
      </c>
      <c r="DT41" s="264">
        <v>0</v>
      </c>
      <c r="DU41" s="264">
        <v>0</v>
      </c>
      <c r="DV41" s="264">
        <v>0</v>
      </c>
      <c r="DW41" s="264">
        <v>0</v>
      </c>
      <c r="DX41" s="264">
        <v>0</v>
      </c>
      <c r="DY41" s="264"/>
      <c r="DZ41" s="264"/>
      <c r="EA41" s="264"/>
      <c r="EB41" s="257">
        <f t="shared" si="0"/>
        <v>0</v>
      </c>
      <c r="EC41" s="257">
        <f t="shared" si="1"/>
        <v>0</v>
      </c>
      <c r="ED41" s="257">
        <f t="shared" si="2"/>
        <v>0</v>
      </c>
      <c r="EE41" s="257">
        <f t="shared" si="3"/>
        <v>0</v>
      </c>
      <c r="EF41" s="257">
        <f t="shared" si="4"/>
        <v>0</v>
      </c>
      <c r="EG41" s="257">
        <f t="shared" si="5"/>
        <v>0</v>
      </c>
      <c r="EH41" s="257">
        <f t="shared" si="6"/>
        <v>0</v>
      </c>
    </row>
    <row r="42" spans="1:138">
      <c r="A42" s="263" t="s">
        <v>147</v>
      </c>
      <c r="B42" s="264">
        <v>0</v>
      </c>
      <c r="C42" s="264">
        <v>0</v>
      </c>
      <c r="D42" s="264">
        <v>0</v>
      </c>
      <c r="E42" s="264">
        <v>0</v>
      </c>
      <c r="F42" s="264">
        <v>0</v>
      </c>
      <c r="G42" s="264">
        <v>0</v>
      </c>
      <c r="H42" s="264">
        <v>0</v>
      </c>
      <c r="I42" s="264">
        <v>0</v>
      </c>
      <c r="J42" s="264">
        <v>0</v>
      </c>
      <c r="K42" s="264">
        <v>0</v>
      </c>
      <c r="L42" s="264">
        <v>0</v>
      </c>
      <c r="M42" s="264">
        <v>0</v>
      </c>
      <c r="N42" s="264">
        <v>0</v>
      </c>
      <c r="O42" s="264">
        <v>0</v>
      </c>
      <c r="P42" s="264">
        <v>0</v>
      </c>
      <c r="Q42" s="264">
        <v>0</v>
      </c>
      <c r="R42" s="264">
        <v>0</v>
      </c>
      <c r="S42" s="264">
        <v>0</v>
      </c>
      <c r="T42" s="264">
        <v>0</v>
      </c>
      <c r="U42" s="264">
        <v>0</v>
      </c>
      <c r="V42" s="264">
        <v>0</v>
      </c>
      <c r="W42" s="264">
        <v>0</v>
      </c>
      <c r="X42" s="264">
        <v>0</v>
      </c>
      <c r="Y42" s="264">
        <v>0</v>
      </c>
      <c r="Z42" s="264">
        <v>0</v>
      </c>
      <c r="AA42" s="264">
        <v>0</v>
      </c>
      <c r="AB42" s="264">
        <v>0</v>
      </c>
      <c r="AC42" s="264">
        <v>0</v>
      </c>
      <c r="AD42" s="264">
        <v>0</v>
      </c>
      <c r="AE42" s="264">
        <v>0</v>
      </c>
      <c r="AF42" s="264">
        <v>0</v>
      </c>
      <c r="AG42" s="264">
        <v>0</v>
      </c>
      <c r="AH42" s="264">
        <v>0</v>
      </c>
      <c r="AI42" s="264">
        <v>0</v>
      </c>
      <c r="AJ42" s="264">
        <v>0</v>
      </c>
      <c r="AK42" s="264">
        <v>0</v>
      </c>
      <c r="AL42" s="264">
        <v>0</v>
      </c>
      <c r="AM42" s="264">
        <v>0</v>
      </c>
      <c r="AN42" s="264">
        <v>0</v>
      </c>
      <c r="AO42" s="264">
        <v>0</v>
      </c>
      <c r="AP42" s="264">
        <v>0</v>
      </c>
      <c r="AQ42" s="264">
        <v>0</v>
      </c>
      <c r="AR42" s="264">
        <v>0</v>
      </c>
      <c r="AS42" s="264">
        <v>0</v>
      </c>
      <c r="AT42" s="264">
        <v>0</v>
      </c>
      <c r="AU42" s="264">
        <v>0</v>
      </c>
      <c r="AV42" s="264">
        <v>0</v>
      </c>
      <c r="AW42" s="264">
        <v>0</v>
      </c>
      <c r="AX42" s="264">
        <v>0</v>
      </c>
      <c r="AY42" s="264">
        <v>0</v>
      </c>
      <c r="AZ42" s="264">
        <v>0</v>
      </c>
      <c r="BA42" s="264">
        <v>0</v>
      </c>
      <c r="BB42" s="264">
        <v>0</v>
      </c>
      <c r="BC42" s="264">
        <v>0</v>
      </c>
      <c r="BD42" s="264">
        <v>0</v>
      </c>
      <c r="BE42" s="264">
        <v>0</v>
      </c>
      <c r="BF42" s="264">
        <v>0</v>
      </c>
      <c r="BG42" s="264">
        <v>0</v>
      </c>
      <c r="BH42" s="264">
        <v>0</v>
      </c>
      <c r="BI42" s="264">
        <v>0</v>
      </c>
      <c r="BJ42" s="264">
        <v>0</v>
      </c>
      <c r="BK42" s="264">
        <v>0</v>
      </c>
      <c r="BL42" s="264">
        <v>0</v>
      </c>
      <c r="BM42" s="264">
        <v>0</v>
      </c>
      <c r="BN42" s="264">
        <v>0</v>
      </c>
      <c r="BO42" s="264">
        <v>0</v>
      </c>
      <c r="BP42" s="264">
        <v>0</v>
      </c>
      <c r="BQ42" s="264">
        <v>0</v>
      </c>
      <c r="BR42" s="264">
        <v>0</v>
      </c>
      <c r="BS42" s="264">
        <v>0</v>
      </c>
      <c r="BT42" s="264">
        <v>0</v>
      </c>
      <c r="BU42" s="264">
        <v>0</v>
      </c>
      <c r="BV42" s="264">
        <v>0</v>
      </c>
      <c r="BW42" s="264">
        <v>0</v>
      </c>
      <c r="BX42" s="264">
        <v>0</v>
      </c>
      <c r="BY42" s="264">
        <v>0</v>
      </c>
      <c r="BZ42" s="264">
        <v>0</v>
      </c>
      <c r="CA42" s="264">
        <v>0</v>
      </c>
      <c r="CB42" s="264">
        <v>0</v>
      </c>
      <c r="CC42" s="264">
        <v>0</v>
      </c>
      <c r="CD42" s="264">
        <v>0</v>
      </c>
      <c r="CE42" s="264">
        <v>0</v>
      </c>
      <c r="CF42" s="264">
        <v>0</v>
      </c>
      <c r="CG42" s="264">
        <v>0</v>
      </c>
      <c r="CH42" s="264">
        <v>0</v>
      </c>
      <c r="CI42" s="264">
        <v>0</v>
      </c>
      <c r="CJ42" s="264">
        <v>0</v>
      </c>
      <c r="CK42" s="264">
        <v>0</v>
      </c>
      <c r="CL42" s="264">
        <v>0</v>
      </c>
      <c r="CM42" s="264">
        <v>0</v>
      </c>
      <c r="CN42" s="264">
        <v>0</v>
      </c>
      <c r="CO42" s="264">
        <v>0</v>
      </c>
      <c r="CP42" s="264">
        <v>0</v>
      </c>
      <c r="CQ42" s="264">
        <v>0</v>
      </c>
      <c r="CR42" s="264">
        <v>0</v>
      </c>
      <c r="CS42" s="264">
        <v>0</v>
      </c>
      <c r="CT42" s="264">
        <v>0</v>
      </c>
      <c r="CU42" s="264">
        <v>0</v>
      </c>
      <c r="CV42" s="264">
        <v>0</v>
      </c>
      <c r="CW42" s="264">
        <v>0</v>
      </c>
      <c r="CX42" s="264">
        <v>0</v>
      </c>
      <c r="CY42" s="264">
        <v>0</v>
      </c>
      <c r="CZ42" s="264">
        <v>0</v>
      </c>
      <c r="DA42" s="264">
        <v>0</v>
      </c>
      <c r="DB42" s="264">
        <v>0</v>
      </c>
      <c r="DC42" s="264">
        <v>0</v>
      </c>
      <c r="DD42" s="264">
        <v>0</v>
      </c>
      <c r="DE42" s="264">
        <v>0</v>
      </c>
      <c r="DF42" s="264">
        <v>0</v>
      </c>
      <c r="DG42" s="264">
        <v>0</v>
      </c>
      <c r="DH42" s="264">
        <v>0</v>
      </c>
      <c r="DI42" s="264">
        <v>0</v>
      </c>
      <c r="DJ42" s="264">
        <v>0</v>
      </c>
      <c r="DK42" s="264">
        <v>0</v>
      </c>
      <c r="DL42" s="264">
        <v>0</v>
      </c>
      <c r="DM42" s="264">
        <v>0</v>
      </c>
      <c r="DN42" s="264">
        <v>0</v>
      </c>
      <c r="DO42" s="264">
        <v>0</v>
      </c>
      <c r="DP42" s="264">
        <v>0</v>
      </c>
      <c r="DQ42" s="264">
        <v>0</v>
      </c>
      <c r="DR42" s="264">
        <v>0</v>
      </c>
      <c r="DS42" s="264">
        <v>0</v>
      </c>
      <c r="DT42" s="264">
        <v>0</v>
      </c>
      <c r="DU42" s="264">
        <v>0</v>
      </c>
      <c r="DV42" s="264">
        <v>0</v>
      </c>
      <c r="DW42" s="264">
        <v>0</v>
      </c>
      <c r="DX42" s="264">
        <v>0</v>
      </c>
      <c r="DY42" s="264"/>
      <c r="DZ42" s="264"/>
      <c r="EA42" s="264"/>
      <c r="EB42" s="257">
        <f t="shared" si="0"/>
        <v>0</v>
      </c>
      <c r="EC42" s="257">
        <f t="shared" si="1"/>
        <v>0</v>
      </c>
      <c r="ED42" s="257">
        <f t="shared" si="2"/>
        <v>0</v>
      </c>
      <c r="EE42" s="257">
        <f t="shared" si="3"/>
        <v>0</v>
      </c>
      <c r="EF42" s="257">
        <f t="shared" si="4"/>
        <v>0</v>
      </c>
      <c r="EG42" s="257">
        <f t="shared" si="5"/>
        <v>0</v>
      </c>
      <c r="EH42" s="257">
        <f t="shared" si="6"/>
        <v>0</v>
      </c>
    </row>
    <row r="43" spans="1:138">
      <c r="A43" s="263" t="s">
        <v>148</v>
      </c>
      <c r="B43" s="264">
        <v>2248715.41</v>
      </c>
      <c r="C43" s="264">
        <v>0</v>
      </c>
      <c r="D43" s="264">
        <v>47347.76</v>
      </c>
      <c r="E43" s="264">
        <v>0</v>
      </c>
      <c r="F43" s="264">
        <v>0</v>
      </c>
      <c r="G43" s="264">
        <v>0</v>
      </c>
      <c r="H43" s="264">
        <v>0</v>
      </c>
      <c r="I43" s="264">
        <v>0</v>
      </c>
      <c r="J43" s="264">
        <v>0</v>
      </c>
      <c r="K43" s="264">
        <v>0</v>
      </c>
      <c r="L43" s="264">
        <v>0</v>
      </c>
      <c r="M43" s="264">
        <v>0</v>
      </c>
      <c r="N43" s="264">
        <v>0</v>
      </c>
      <c r="O43" s="264">
        <v>0</v>
      </c>
      <c r="P43" s="264">
        <v>0</v>
      </c>
      <c r="Q43" s="264">
        <v>54653.380000000005</v>
      </c>
      <c r="R43" s="264">
        <v>0</v>
      </c>
      <c r="S43" s="264">
        <v>0</v>
      </c>
      <c r="T43" s="264">
        <v>0</v>
      </c>
      <c r="U43" s="264">
        <v>0</v>
      </c>
      <c r="V43" s="264">
        <v>0</v>
      </c>
      <c r="W43" s="264">
        <v>0</v>
      </c>
      <c r="X43" s="264">
        <v>159952.80000000002</v>
      </c>
      <c r="Y43" s="264">
        <v>0</v>
      </c>
      <c r="Z43" s="264">
        <v>77329.59</v>
      </c>
      <c r="AA43" s="264">
        <v>199178.49000000002</v>
      </c>
      <c r="AB43" s="264">
        <v>0</v>
      </c>
      <c r="AC43" s="264">
        <v>21712.879999999997</v>
      </c>
      <c r="AD43" s="264">
        <v>0</v>
      </c>
      <c r="AE43" s="264">
        <v>0</v>
      </c>
      <c r="AF43" s="264">
        <v>1688540.5100000002</v>
      </c>
      <c r="AG43" s="264">
        <v>3814.13</v>
      </c>
      <c r="AH43" s="264">
        <v>17046.66</v>
      </c>
      <c r="AI43" s="264">
        <v>20006.66</v>
      </c>
      <c r="AJ43" s="264">
        <v>11783.77</v>
      </c>
      <c r="AK43" s="264">
        <v>95517.81</v>
      </c>
      <c r="AL43" s="264">
        <v>0</v>
      </c>
      <c r="AM43" s="264">
        <v>11783.77</v>
      </c>
      <c r="AN43" s="264">
        <v>0</v>
      </c>
      <c r="AO43" s="264">
        <v>0</v>
      </c>
      <c r="AP43" s="264">
        <v>0</v>
      </c>
      <c r="AQ43" s="264">
        <v>0</v>
      </c>
      <c r="AR43" s="264">
        <v>0</v>
      </c>
      <c r="AS43" s="264">
        <v>0</v>
      </c>
      <c r="AT43" s="264">
        <v>0</v>
      </c>
      <c r="AU43" s="264">
        <v>0</v>
      </c>
      <c r="AV43" s="264">
        <v>53762.05</v>
      </c>
      <c r="AW43" s="264">
        <v>0</v>
      </c>
      <c r="AX43" s="264">
        <v>11783.77</v>
      </c>
      <c r="AY43" s="264">
        <v>11783.77</v>
      </c>
      <c r="AZ43" s="264">
        <v>0</v>
      </c>
      <c r="BA43" s="264">
        <v>0</v>
      </c>
      <c r="BB43" s="264">
        <v>0</v>
      </c>
      <c r="BC43" s="264">
        <v>0</v>
      </c>
      <c r="BD43" s="264">
        <v>0</v>
      </c>
      <c r="BE43" s="264">
        <v>346.89</v>
      </c>
      <c r="BF43" s="264">
        <v>1688193.62</v>
      </c>
      <c r="BG43" s="264">
        <v>70385.850000000006</v>
      </c>
      <c r="BH43" s="264">
        <v>76911.97</v>
      </c>
      <c r="BI43" s="264">
        <v>94530.22</v>
      </c>
      <c r="BJ43" s="264">
        <v>72976.649999999994</v>
      </c>
      <c r="BK43" s="264">
        <v>87721.66</v>
      </c>
      <c r="BL43" s="264">
        <v>82819.13</v>
      </c>
      <c r="BM43" s="264">
        <v>53094.1</v>
      </c>
      <c r="BN43" s="264">
        <v>126909.79000000001</v>
      </c>
      <c r="BO43" s="264">
        <v>83985.420000000013</v>
      </c>
      <c r="BP43" s="264">
        <v>57013.159999999996</v>
      </c>
      <c r="BQ43" s="264">
        <v>110277.97</v>
      </c>
      <c r="BR43" s="264">
        <v>61284.97</v>
      </c>
      <c r="BS43" s="264">
        <v>63093.97</v>
      </c>
      <c r="BT43" s="264">
        <v>57995.989999999991</v>
      </c>
      <c r="BU43" s="264">
        <v>58913</v>
      </c>
      <c r="BV43" s="264">
        <v>19783.97</v>
      </c>
      <c r="BW43" s="264">
        <v>59455.979999999996</v>
      </c>
      <c r="BX43" s="264">
        <v>44637.25</v>
      </c>
      <c r="BY43" s="264">
        <v>23243</v>
      </c>
      <c r="BZ43" s="264">
        <v>21304.97</v>
      </c>
      <c r="CA43" s="264">
        <v>25154</v>
      </c>
      <c r="CB43" s="264">
        <v>36647.17</v>
      </c>
      <c r="CC43" s="264">
        <v>5968.9699999999993</v>
      </c>
      <c r="CD43" s="264">
        <v>14860.17</v>
      </c>
      <c r="CE43" s="264">
        <v>17320</v>
      </c>
      <c r="CF43" s="264">
        <v>9544</v>
      </c>
      <c r="CG43" s="264">
        <v>5639.9699999999993</v>
      </c>
      <c r="CH43" s="264">
        <v>31755.77</v>
      </c>
      <c r="CI43" s="264">
        <v>14425.77</v>
      </c>
      <c r="CJ43" s="264">
        <v>16765</v>
      </c>
      <c r="CK43" s="264">
        <v>2169</v>
      </c>
      <c r="CL43" s="264">
        <v>6462</v>
      </c>
      <c r="CM43" s="264">
        <v>1920</v>
      </c>
      <c r="CN43" s="264">
        <v>3240</v>
      </c>
      <c r="CO43" s="264">
        <v>7066</v>
      </c>
      <c r="CP43" s="264">
        <v>22917</v>
      </c>
      <c r="CQ43" s="264">
        <v>15627</v>
      </c>
      <c r="CR43" s="264">
        <v>5040</v>
      </c>
      <c r="CS43" s="264">
        <v>579</v>
      </c>
      <c r="CT43" s="264">
        <v>966</v>
      </c>
      <c r="CU43" s="264">
        <v>3007</v>
      </c>
      <c r="CV43" s="264">
        <v>1924</v>
      </c>
      <c r="CW43" s="264">
        <v>1252</v>
      </c>
      <c r="CX43" s="264">
        <v>2664</v>
      </c>
      <c r="CY43" s="264">
        <v>819</v>
      </c>
      <c r="CZ43" s="264">
        <v>2434</v>
      </c>
      <c r="DA43" s="264">
        <v>1932</v>
      </c>
      <c r="DB43" s="264">
        <v>1573</v>
      </c>
      <c r="DC43" s="264">
        <v>2639</v>
      </c>
      <c r="DD43" s="264">
        <v>1300</v>
      </c>
      <c r="DE43" s="264">
        <v>1508.97</v>
      </c>
      <c r="DF43" s="264">
        <v>2924.9700000000003</v>
      </c>
      <c r="DG43" s="264">
        <v>940</v>
      </c>
      <c r="DH43" s="264">
        <v>901</v>
      </c>
      <c r="DI43" s="264">
        <v>279</v>
      </c>
      <c r="DJ43" s="264">
        <v>119</v>
      </c>
      <c r="DK43" s="264">
        <v>1507</v>
      </c>
      <c r="DL43" s="264">
        <v>440</v>
      </c>
      <c r="DM43" s="264">
        <v>1227</v>
      </c>
      <c r="DN43" s="264">
        <v>7497</v>
      </c>
      <c r="DO43" s="264">
        <v>23494.480000000003</v>
      </c>
      <c r="DP43" s="264">
        <v>33971.199999999997</v>
      </c>
      <c r="DQ43" s="264">
        <v>2643.22</v>
      </c>
      <c r="DR43" s="264">
        <v>2013</v>
      </c>
      <c r="DS43" s="264">
        <v>4183.9699999999993</v>
      </c>
      <c r="DT43" s="264">
        <v>14593.970000000001</v>
      </c>
      <c r="DU43" s="264">
        <v>0</v>
      </c>
      <c r="DV43" s="264">
        <v>0</v>
      </c>
      <c r="DW43" s="264">
        <v>0</v>
      </c>
      <c r="DX43" s="264">
        <v>0</v>
      </c>
      <c r="DY43" s="264"/>
      <c r="DZ43" s="264"/>
      <c r="EA43" s="264"/>
      <c r="EB43" s="257">
        <f t="shared" si="0"/>
        <v>0</v>
      </c>
      <c r="EC43" s="257">
        <f t="shared" si="1"/>
        <v>0</v>
      </c>
      <c r="ED43" s="257">
        <f t="shared" si="2"/>
        <v>0</v>
      </c>
      <c r="EE43" s="257">
        <f t="shared" si="3"/>
        <v>0</v>
      </c>
      <c r="EF43" s="257">
        <f t="shared" si="4"/>
        <v>0</v>
      </c>
      <c r="EG43" s="257">
        <f t="shared" si="5"/>
        <v>0</v>
      </c>
      <c r="EH43" s="257">
        <f t="shared" si="6"/>
        <v>0</v>
      </c>
    </row>
    <row r="44" spans="1:138">
      <c r="A44" s="263" t="s">
        <v>149</v>
      </c>
      <c r="B44" s="264">
        <v>1579776.1800000002</v>
      </c>
      <c r="C44" s="264">
        <v>0</v>
      </c>
      <c r="D44" s="264">
        <v>0</v>
      </c>
      <c r="E44" s="264">
        <v>300</v>
      </c>
      <c r="F44" s="264">
        <v>0</v>
      </c>
      <c r="G44" s="264">
        <v>780</v>
      </c>
      <c r="H44" s="264">
        <v>0</v>
      </c>
      <c r="I44" s="264">
        <v>0</v>
      </c>
      <c r="J44" s="264">
        <v>0</v>
      </c>
      <c r="K44" s="264">
        <v>0</v>
      </c>
      <c r="L44" s="264">
        <v>1250</v>
      </c>
      <c r="M44" s="264">
        <v>0</v>
      </c>
      <c r="N44" s="264">
        <v>0</v>
      </c>
      <c r="O44" s="264">
        <v>0</v>
      </c>
      <c r="P44" s="264">
        <v>0</v>
      </c>
      <c r="Q44" s="264">
        <v>342289.74</v>
      </c>
      <c r="R44" s="264">
        <v>1132.08</v>
      </c>
      <c r="S44" s="264">
        <v>0</v>
      </c>
      <c r="T44" s="264">
        <v>0</v>
      </c>
      <c r="U44" s="264">
        <v>0</v>
      </c>
      <c r="V44" s="264">
        <v>0</v>
      </c>
      <c r="W44" s="264">
        <v>0</v>
      </c>
      <c r="X44" s="264">
        <v>79388.350000000006</v>
      </c>
      <c r="Y44" s="264">
        <v>2000</v>
      </c>
      <c r="Z44" s="264">
        <v>16706.61</v>
      </c>
      <c r="AA44" s="264">
        <v>1006855.31</v>
      </c>
      <c r="AB44" s="264">
        <v>1600</v>
      </c>
      <c r="AC44" s="264">
        <v>0</v>
      </c>
      <c r="AD44" s="264">
        <v>0</v>
      </c>
      <c r="AE44" s="264">
        <v>0</v>
      </c>
      <c r="AF44" s="264">
        <v>127474.09</v>
      </c>
      <c r="AG44" s="264">
        <v>0</v>
      </c>
      <c r="AH44" s="264">
        <v>23912.47</v>
      </c>
      <c r="AI44" s="264">
        <v>23912.47</v>
      </c>
      <c r="AJ44" s="264">
        <v>3702.83</v>
      </c>
      <c r="AK44" s="264">
        <v>2948.11</v>
      </c>
      <c r="AL44" s="264">
        <v>3948.11</v>
      </c>
      <c r="AM44" s="264">
        <v>20964.36</v>
      </c>
      <c r="AN44" s="264">
        <v>2000</v>
      </c>
      <c r="AO44" s="264">
        <v>0</v>
      </c>
      <c r="AP44" s="264">
        <v>0</v>
      </c>
      <c r="AQ44" s="264">
        <v>0</v>
      </c>
      <c r="AR44" s="264">
        <v>0</v>
      </c>
      <c r="AS44" s="264">
        <v>0</v>
      </c>
      <c r="AT44" s="264">
        <v>0</v>
      </c>
      <c r="AU44" s="264">
        <v>0</v>
      </c>
      <c r="AV44" s="264">
        <v>5568.87</v>
      </c>
      <c r="AW44" s="264">
        <v>0</v>
      </c>
      <c r="AX44" s="264">
        <v>5568.87</v>
      </c>
      <c r="AY44" s="264">
        <v>5568.87</v>
      </c>
      <c r="AZ44" s="264">
        <v>1600</v>
      </c>
      <c r="BA44" s="264">
        <v>0</v>
      </c>
      <c r="BB44" s="264">
        <v>0</v>
      </c>
      <c r="BC44" s="264">
        <v>0</v>
      </c>
      <c r="BD44" s="264">
        <v>0</v>
      </c>
      <c r="BE44" s="264">
        <v>39307.550000000003</v>
      </c>
      <c r="BF44" s="264">
        <v>88166.540000000008</v>
      </c>
      <c r="BG44" s="264">
        <v>280.47000000000003</v>
      </c>
      <c r="BH44" s="264">
        <v>280.47000000000003</v>
      </c>
      <c r="BI44" s="264">
        <v>280.47000000000003</v>
      </c>
      <c r="BJ44" s="264">
        <v>280.47000000000003</v>
      </c>
      <c r="BK44" s="264">
        <v>280.47000000000003</v>
      </c>
      <c r="BL44" s="264">
        <v>540.47</v>
      </c>
      <c r="BM44" s="264">
        <v>280.47000000000003</v>
      </c>
      <c r="BN44" s="264">
        <v>1066.8899999999999</v>
      </c>
      <c r="BO44" s="264">
        <v>280.47000000000003</v>
      </c>
      <c r="BP44" s="264">
        <v>280.47000000000003</v>
      </c>
      <c r="BQ44" s="264">
        <v>280.60000000000002</v>
      </c>
      <c r="BR44" s="264">
        <v>280.47000000000003</v>
      </c>
      <c r="BS44" s="264">
        <v>2589.15</v>
      </c>
      <c r="BT44" s="264">
        <v>280.47000000000003</v>
      </c>
      <c r="BU44" s="264">
        <v>280.47000000000003</v>
      </c>
      <c r="BV44" s="264">
        <v>0</v>
      </c>
      <c r="BW44" s="264">
        <v>540.47</v>
      </c>
      <c r="BX44" s="264">
        <v>75059.09</v>
      </c>
      <c r="BY44" s="264">
        <v>0</v>
      </c>
      <c r="BZ44" s="264">
        <v>280.47000000000003</v>
      </c>
      <c r="CA44" s="264">
        <v>540.47</v>
      </c>
      <c r="CB44" s="264">
        <v>280.47000000000003</v>
      </c>
      <c r="CC44" s="264">
        <v>0</v>
      </c>
      <c r="CD44" s="264">
        <v>0</v>
      </c>
      <c r="CE44" s="264">
        <v>280.47000000000003</v>
      </c>
      <c r="CF44" s="264">
        <v>0</v>
      </c>
      <c r="CG44" s="264">
        <v>0</v>
      </c>
      <c r="CH44" s="264">
        <v>540.47</v>
      </c>
      <c r="CI44" s="264">
        <v>0</v>
      </c>
      <c r="CJ44" s="264">
        <v>0</v>
      </c>
      <c r="CK44" s="264">
        <v>0</v>
      </c>
      <c r="CL44" s="264">
        <v>0</v>
      </c>
      <c r="CM44" s="264">
        <v>260</v>
      </c>
      <c r="CN44" s="264">
        <v>260</v>
      </c>
      <c r="CO44" s="264">
        <v>0</v>
      </c>
      <c r="CP44" s="264">
        <v>280.47000000000003</v>
      </c>
      <c r="CQ44" s="264">
        <v>280.47000000000003</v>
      </c>
      <c r="CR44" s="264">
        <v>0</v>
      </c>
      <c r="CS44" s="264">
        <v>0</v>
      </c>
      <c r="CT44" s="264">
        <v>0</v>
      </c>
      <c r="CU44" s="264">
        <v>0</v>
      </c>
      <c r="CV44" s="264">
        <v>0</v>
      </c>
      <c r="CW44" s="264">
        <v>0</v>
      </c>
      <c r="CX44" s="264">
        <v>0</v>
      </c>
      <c r="CY44" s="264">
        <v>0</v>
      </c>
      <c r="CZ44" s="264">
        <v>0</v>
      </c>
      <c r="DA44" s="264">
        <v>0</v>
      </c>
      <c r="DB44" s="264">
        <v>0</v>
      </c>
      <c r="DC44" s="264">
        <v>0</v>
      </c>
      <c r="DD44" s="264">
        <v>0</v>
      </c>
      <c r="DE44" s="264">
        <v>0</v>
      </c>
      <c r="DF44" s="264">
        <v>0</v>
      </c>
      <c r="DG44" s="264">
        <v>0</v>
      </c>
      <c r="DH44" s="264">
        <v>0</v>
      </c>
      <c r="DI44" s="264">
        <v>0</v>
      </c>
      <c r="DJ44" s="264">
        <v>180</v>
      </c>
      <c r="DK44" s="264">
        <v>0</v>
      </c>
      <c r="DL44" s="264">
        <v>0</v>
      </c>
      <c r="DM44" s="264">
        <v>0</v>
      </c>
      <c r="DN44" s="264">
        <v>0</v>
      </c>
      <c r="DO44" s="264">
        <v>280.47000000000003</v>
      </c>
      <c r="DP44" s="264">
        <v>280.47000000000003</v>
      </c>
      <c r="DQ44" s="264">
        <v>980</v>
      </c>
      <c r="DR44" s="264">
        <v>0</v>
      </c>
      <c r="DS44" s="264">
        <v>0</v>
      </c>
      <c r="DT44" s="264">
        <v>280.47000000000003</v>
      </c>
      <c r="DU44" s="264">
        <v>0</v>
      </c>
      <c r="DV44" s="264">
        <v>0</v>
      </c>
      <c r="DW44" s="264">
        <v>0</v>
      </c>
      <c r="DX44" s="264">
        <v>0</v>
      </c>
      <c r="DY44" s="264"/>
      <c r="DZ44" s="264"/>
      <c r="EA44" s="264"/>
      <c r="EB44" s="257">
        <f t="shared" si="0"/>
        <v>0</v>
      </c>
      <c r="EC44" s="257">
        <f t="shared" si="1"/>
        <v>0</v>
      </c>
      <c r="ED44" s="257">
        <f t="shared" si="2"/>
        <v>0</v>
      </c>
      <c r="EE44" s="257">
        <f t="shared" si="3"/>
        <v>0</v>
      </c>
      <c r="EF44" s="257">
        <f t="shared" si="4"/>
        <v>0</v>
      </c>
      <c r="EG44" s="257">
        <f t="shared" si="5"/>
        <v>0</v>
      </c>
      <c r="EH44" s="257">
        <f t="shared" si="6"/>
        <v>0</v>
      </c>
    </row>
    <row r="45" spans="1:138">
      <c r="A45" s="263" t="s">
        <v>150</v>
      </c>
      <c r="B45" s="264">
        <v>21999453.41</v>
      </c>
      <c r="C45" s="264">
        <v>0</v>
      </c>
      <c r="D45" s="264">
        <v>0</v>
      </c>
      <c r="E45" s="264">
        <v>0</v>
      </c>
      <c r="F45" s="264">
        <v>1374514.39</v>
      </c>
      <c r="G45" s="264">
        <v>0</v>
      </c>
      <c r="H45" s="264">
        <v>0</v>
      </c>
      <c r="I45" s="264">
        <v>0</v>
      </c>
      <c r="J45" s="264">
        <v>0</v>
      </c>
      <c r="K45" s="264">
        <v>0</v>
      </c>
      <c r="L45" s="264">
        <v>0</v>
      </c>
      <c r="M45" s="264">
        <v>0</v>
      </c>
      <c r="N45" s="264">
        <v>0</v>
      </c>
      <c r="O45" s="264">
        <v>0</v>
      </c>
      <c r="P45" s="264">
        <v>0</v>
      </c>
      <c r="Q45" s="264">
        <v>0</v>
      </c>
      <c r="R45" s="264">
        <v>0</v>
      </c>
      <c r="S45" s="264">
        <v>0</v>
      </c>
      <c r="T45" s="264">
        <v>0</v>
      </c>
      <c r="U45" s="264">
        <v>0</v>
      </c>
      <c r="V45" s="264">
        <v>0</v>
      </c>
      <c r="W45" s="264">
        <v>0</v>
      </c>
      <c r="X45" s="264">
        <v>8497518.1600000001</v>
      </c>
      <c r="Y45" s="264">
        <v>1012595.25</v>
      </c>
      <c r="Z45" s="264">
        <v>46276.14</v>
      </c>
      <c r="AA45" s="264">
        <v>29254.1</v>
      </c>
      <c r="AB45" s="264">
        <v>36198.22</v>
      </c>
      <c r="AC45" s="264">
        <v>0</v>
      </c>
      <c r="AD45" s="264">
        <v>0</v>
      </c>
      <c r="AE45" s="264">
        <v>120040</v>
      </c>
      <c r="AF45" s="264">
        <v>10883057.15</v>
      </c>
      <c r="AG45" s="264">
        <v>8358689.7400000002</v>
      </c>
      <c r="AH45" s="264">
        <v>23138.07</v>
      </c>
      <c r="AI45" s="264">
        <v>23138.07</v>
      </c>
      <c r="AJ45" s="264">
        <v>23138.07</v>
      </c>
      <c r="AK45" s="264">
        <v>23138.07</v>
      </c>
      <c r="AL45" s="264">
        <v>23138.07</v>
      </c>
      <c r="AM45" s="264">
        <v>23138.07</v>
      </c>
      <c r="AN45" s="264">
        <v>574915.57999999996</v>
      </c>
      <c r="AO45" s="264">
        <v>262607.78999999998</v>
      </c>
      <c r="AP45" s="264">
        <v>175071.88</v>
      </c>
      <c r="AQ45" s="264">
        <v>0</v>
      </c>
      <c r="AR45" s="264">
        <v>0</v>
      </c>
      <c r="AS45" s="264">
        <v>0</v>
      </c>
      <c r="AT45" s="264">
        <v>0</v>
      </c>
      <c r="AU45" s="264">
        <v>0</v>
      </c>
      <c r="AV45" s="264">
        <v>23138.07</v>
      </c>
      <c r="AW45" s="264">
        <v>0</v>
      </c>
      <c r="AX45" s="264">
        <v>0</v>
      </c>
      <c r="AY45" s="264">
        <v>23138.07</v>
      </c>
      <c r="AZ45" s="264">
        <v>36198.22</v>
      </c>
      <c r="BA45" s="264">
        <v>0</v>
      </c>
      <c r="BB45" s="264">
        <v>322411.98000000004</v>
      </c>
      <c r="BC45" s="264">
        <v>0</v>
      </c>
      <c r="BD45" s="264">
        <v>0</v>
      </c>
      <c r="BE45" s="264">
        <v>0</v>
      </c>
      <c r="BF45" s="264">
        <v>10560645.17</v>
      </c>
      <c r="BG45" s="264">
        <v>260899.94999999998</v>
      </c>
      <c r="BH45" s="264">
        <v>375695.81999999995</v>
      </c>
      <c r="BI45" s="264">
        <v>356422</v>
      </c>
      <c r="BJ45" s="264">
        <v>277867.20999999996</v>
      </c>
      <c r="BK45" s="264">
        <v>438869.42999999993</v>
      </c>
      <c r="BL45" s="264">
        <v>167806.03</v>
      </c>
      <c r="BM45" s="264">
        <v>90343.650000000009</v>
      </c>
      <c r="BN45" s="264">
        <v>220142.85</v>
      </c>
      <c r="BO45" s="264">
        <v>444047.63</v>
      </c>
      <c r="BP45" s="264">
        <v>531562.58000000007</v>
      </c>
      <c r="BQ45" s="264">
        <v>764239.47</v>
      </c>
      <c r="BR45" s="264">
        <v>383200.69</v>
      </c>
      <c r="BS45" s="264">
        <v>619055.49999999988</v>
      </c>
      <c r="BT45" s="264">
        <v>337924.69</v>
      </c>
      <c r="BU45" s="264">
        <v>133744.93</v>
      </c>
      <c r="BV45" s="264">
        <v>52500</v>
      </c>
      <c r="BW45" s="264">
        <v>88001.99</v>
      </c>
      <c r="BX45" s="264">
        <v>175261.96</v>
      </c>
      <c r="BY45" s="264">
        <v>133200</v>
      </c>
      <c r="BZ45" s="264">
        <v>92190.750000000015</v>
      </c>
      <c r="CA45" s="264">
        <v>105892.58</v>
      </c>
      <c r="CB45" s="264">
        <v>173323.31</v>
      </c>
      <c r="CC45" s="264">
        <v>149418.66999999998</v>
      </c>
      <c r="CD45" s="264">
        <v>74081.489999999991</v>
      </c>
      <c r="CE45" s="264">
        <v>63770.7</v>
      </c>
      <c r="CF45" s="264">
        <v>66802.14</v>
      </c>
      <c r="CG45" s="264">
        <v>47437.5</v>
      </c>
      <c r="CH45" s="264">
        <v>75300.010000000009</v>
      </c>
      <c r="CI45" s="264">
        <v>77085.16</v>
      </c>
      <c r="CJ45" s="264">
        <v>114721.63</v>
      </c>
      <c r="CK45" s="264">
        <v>32694.129999999997</v>
      </c>
      <c r="CL45" s="264">
        <v>214229.25000000003</v>
      </c>
      <c r="CM45" s="264">
        <v>16627.82</v>
      </c>
      <c r="CN45" s="264">
        <v>29920</v>
      </c>
      <c r="CO45" s="264">
        <v>56022.39</v>
      </c>
      <c r="CP45" s="264">
        <v>470043.2</v>
      </c>
      <c r="CQ45" s="264">
        <v>7651.08</v>
      </c>
      <c r="CR45" s="264">
        <v>133333.34999999998</v>
      </c>
      <c r="CS45" s="264">
        <v>90729.040000000008</v>
      </c>
      <c r="CT45" s="264">
        <v>73885.05</v>
      </c>
      <c r="CU45" s="264">
        <v>112800</v>
      </c>
      <c r="CV45" s="264">
        <v>48360.43</v>
      </c>
      <c r="CW45" s="264">
        <v>69992.360000000015</v>
      </c>
      <c r="CX45" s="264">
        <v>42835.29</v>
      </c>
      <c r="CY45" s="264">
        <v>78265.41</v>
      </c>
      <c r="CZ45" s="264">
        <v>49897.98</v>
      </c>
      <c r="DA45" s="264">
        <v>87669.290000000008</v>
      </c>
      <c r="DB45" s="264">
        <v>57067.310000000005</v>
      </c>
      <c r="DC45" s="264">
        <v>60601.1</v>
      </c>
      <c r="DD45" s="264">
        <v>56373.399999999994</v>
      </c>
      <c r="DE45" s="264">
        <v>42486.58</v>
      </c>
      <c r="DF45" s="264">
        <v>53229</v>
      </c>
      <c r="DG45" s="264">
        <v>40284.239999999998</v>
      </c>
      <c r="DH45" s="264">
        <v>63275.369999999995</v>
      </c>
      <c r="DI45" s="264">
        <v>71266.36</v>
      </c>
      <c r="DJ45" s="264">
        <v>81691.179999999993</v>
      </c>
      <c r="DK45" s="264">
        <v>30600</v>
      </c>
      <c r="DL45" s="264">
        <v>63652.369999999995</v>
      </c>
      <c r="DM45" s="264">
        <v>55196.75</v>
      </c>
      <c r="DN45" s="264">
        <v>156621.29999999999</v>
      </c>
      <c r="DO45" s="264">
        <v>463209.5</v>
      </c>
      <c r="DP45" s="264">
        <v>76185.5</v>
      </c>
      <c r="DQ45" s="264">
        <v>197466.49</v>
      </c>
      <c r="DR45" s="264">
        <v>39739.25</v>
      </c>
      <c r="DS45" s="264">
        <v>207413.93</v>
      </c>
      <c r="DT45" s="264">
        <v>45833.34</v>
      </c>
      <c r="DU45" s="264">
        <v>17460.32</v>
      </c>
      <c r="DV45" s="264">
        <v>18803.34</v>
      </c>
      <c r="DW45" s="264">
        <v>111902.88</v>
      </c>
      <c r="DX45" s="264">
        <v>44519.27</v>
      </c>
      <c r="DY45" s="264"/>
      <c r="DZ45" s="264"/>
      <c r="EA45" s="264"/>
      <c r="EB45" s="257">
        <f t="shared" si="0"/>
        <v>0</v>
      </c>
      <c r="EC45" s="257">
        <f t="shared" si="1"/>
        <v>0</v>
      </c>
      <c r="ED45" s="257">
        <f t="shared" si="2"/>
        <v>0</v>
      </c>
      <c r="EE45" s="257">
        <f t="shared" si="3"/>
        <v>0</v>
      </c>
      <c r="EF45" s="257">
        <f t="shared" si="4"/>
        <v>0</v>
      </c>
      <c r="EG45" s="257">
        <f t="shared" si="5"/>
        <v>0</v>
      </c>
      <c r="EH45" s="257">
        <f t="shared" si="6"/>
        <v>0</v>
      </c>
    </row>
    <row r="46" spans="1:138">
      <c r="A46" s="263" t="s">
        <v>151</v>
      </c>
      <c r="B46" s="264">
        <v>7185054.4000000004</v>
      </c>
      <c r="C46" s="264">
        <v>0</v>
      </c>
      <c r="D46" s="264">
        <v>5201139.25</v>
      </c>
      <c r="E46" s="264">
        <v>0</v>
      </c>
      <c r="F46" s="264">
        <v>0</v>
      </c>
      <c r="G46" s="264">
        <v>0</v>
      </c>
      <c r="H46" s="264">
        <v>0</v>
      </c>
      <c r="I46" s="264">
        <v>0</v>
      </c>
      <c r="J46" s="264">
        <v>0</v>
      </c>
      <c r="K46" s="264">
        <v>0</v>
      </c>
      <c r="L46" s="264">
        <v>0</v>
      </c>
      <c r="M46" s="264">
        <v>0</v>
      </c>
      <c r="N46" s="264">
        <v>0</v>
      </c>
      <c r="O46" s="264">
        <v>0</v>
      </c>
      <c r="P46" s="264">
        <v>0</v>
      </c>
      <c r="Q46" s="264">
        <v>0</v>
      </c>
      <c r="R46" s="264">
        <v>0</v>
      </c>
      <c r="S46" s="264">
        <v>0</v>
      </c>
      <c r="T46" s="264">
        <v>0</v>
      </c>
      <c r="U46" s="264">
        <v>0</v>
      </c>
      <c r="V46" s="264">
        <v>0</v>
      </c>
      <c r="W46" s="264">
        <v>0</v>
      </c>
      <c r="X46" s="264">
        <v>283162.14999999997</v>
      </c>
      <c r="Y46" s="264">
        <v>0</v>
      </c>
      <c r="Z46" s="264">
        <v>6002.52</v>
      </c>
      <c r="AA46" s="264">
        <v>193029.38999999998</v>
      </c>
      <c r="AB46" s="264">
        <v>127789.4</v>
      </c>
      <c r="AC46" s="264">
        <v>13006.260000000002</v>
      </c>
      <c r="AD46" s="264">
        <v>0</v>
      </c>
      <c r="AE46" s="264">
        <v>0</v>
      </c>
      <c r="AF46" s="264">
        <v>1360925.4300000002</v>
      </c>
      <c r="AG46" s="264">
        <v>203008.44</v>
      </c>
      <c r="AH46" s="264">
        <v>17594.88</v>
      </c>
      <c r="AI46" s="264">
        <v>8981.67</v>
      </c>
      <c r="AJ46" s="264">
        <v>25569.499999999996</v>
      </c>
      <c r="AK46" s="264">
        <v>12172.09</v>
      </c>
      <c r="AL46" s="264">
        <v>4009.21</v>
      </c>
      <c r="AM46" s="264">
        <v>11826.359999999999</v>
      </c>
      <c r="AN46" s="264">
        <v>0</v>
      </c>
      <c r="AO46" s="264">
        <v>0</v>
      </c>
      <c r="AP46" s="264">
        <v>0</v>
      </c>
      <c r="AQ46" s="264">
        <v>0</v>
      </c>
      <c r="AR46" s="264">
        <v>0</v>
      </c>
      <c r="AS46" s="264">
        <v>0</v>
      </c>
      <c r="AT46" s="264">
        <v>0</v>
      </c>
      <c r="AU46" s="264">
        <v>0</v>
      </c>
      <c r="AV46" s="264">
        <v>3604.27</v>
      </c>
      <c r="AW46" s="264">
        <v>0</v>
      </c>
      <c r="AX46" s="264">
        <v>0</v>
      </c>
      <c r="AY46" s="264">
        <v>2398.25</v>
      </c>
      <c r="AZ46" s="264">
        <v>126601.9</v>
      </c>
      <c r="BA46" s="264">
        <v>1187.5</v>
      </c>
      <c r="BB46" s="264">
        <v>0</v>
      </c>
      <c r="BC46" s="264">
        <v>0</v>
      </c>
      <c r="BD46" s="264">
        <v>0</v>
      </c>
      <c r="BE46" s="264">
        <v>0</v>
      </c>
      <c r="BF46" s="264">
        <v>1360925.4300000002</v>
      </c>
      <c r="BG46" s="264">
        <v>33038.869999999995</v>
      </c>
      <c r="BH46" s="264">
        <v>40878.11</v>
      </c>
      <c r="BI46" s="264">
        <v>48752.29</v>
      </c>
      <c r="BJ46" s="264">
        <v>32612.86</v>
      </c>
      <c r="BK46" s="264">
        <v>44148.11</v>
      </c>
      <c r="BL46" s="264">
        <v>87614.62</v>
      </c>
      <c r="BM46" s="264">
        <v>16374.1</v>
      </c>
      <c r="BN46" s="264">
        <v>56704.6</v>
      </c>
      <c r="BO46" s="264">
        <v>25853.09</v>
      </c>
      <c r="BP46" s="264">
        <v>26949.56</v>
      </c>
      <c r="BQ46" s="264">
        <v>20355.420000000002</v>
      </c>
      <c r="BR46" s="264">
        <v>27470.489999999998</v>
      </c>
      <c r="BS46" s="264">
        <v>58747.369999999995</v>
      </c>
      <c r="BT46" s="264">
        <v>14646.390000000001</v>
      </c>
      <c r="BU46" s="264">
        <v>21448.69</v>
      </c>
      <c r="BV46" s="264">
        <v>21468.800000000003</v>
      </c>
      <c r="BW46" s="264">
        <v>9101.2899999999991</v>
      </c>
      <c r="BX46" s="264">
        <v>39106.409999999996</v>
      </c>
      <c r="BY46" s="264">
        <v>18840.59</v>
      </c>
      <c r="BZ46" s="264">
        <v>13232.71</v>
      </c>
      <c r="CA46" s="264">
        <v>17703.080000000002</v>
      </c>
      <c r="CB46" s="264">
        <v>20645.949999999997</v>
      </c>
      <c r="CC46" s="264">
        <v>15123.96</v>
      </c>
      <c r="CD46" s="264">
        <v>9844.7199999999993</v>
      </c>
      <c r="CE46" s="264">
        <v>14362.76</v>
      </c>
      <c r="CF46" s="264">
        <v>43658.87</v>
      </c>
      <c r="CG46" s="264">
        <v>9793.8599999999988</v>
      </c>
      <c r="CH46" s="264">
        <v>15109.41</v>
      </c>
      <c r="CI46" s="264">
        <v>9015.89</v>
      </c>
      <c r="CJ46" s="264">
        <v>14343.43</v>
      </c>
      <c r="CK46" s="264">
        <v>6228.9800000000005</v>
      </c>
      <c r="CL46" s="264">
        <v>18956.11</v>
      </c>
      <c r="CM46" s="264">
        <v>4177.25</v>
      </c>
      <c r="CN46" s="264">
        <v>7316.9500000000007</v>
      </c>
      <c r="CO46" s="264">
        <v>8532.9599999999991</v>
      </c>
      <c r="CP46" s="264">
        <v>59910.539999999994</v>
      </c>
      <c r="CQ46" s="264">
        <v>74236.679999999993</v>
      </c>
      <c r="CR46" s="264">
        <v>5965.37</v>
      </c>
      <c r="CS46" s="264">
        <v>8126.75</v>
      </c>
      <c r="CT46" s="264">
        <v>7168.95</v>
      </c>
      <c r="CU46" s="264">
        <v>11628.699999999999</v>
      </c>
      <c r="CV46" s="264">
        <v>10511.109999999999</v>
      </c>
      <c r="CW46" s="264">
        <v>9742.61</v>
      </c>
      <c r="CX46" s="264">
        <v>10376.75</v>
      </c>
      <c r="CY46" s="264">
        <v>13306.55</v>
      </c>
      <c r="CZ46" s="264">
        <v>10997.31</v>
      </c>
      <c r="DA46" s="264">
        <v>15841.15</v>
      </c>
      <c r="DB46" s="264">
        <v>9867.15</v>
      </c>
      <c r="DC46" s="264">
        <v>14824.519999999999</v>
      </c>
      <c r="DD46" s="264">
        <v>8194.9500000000007</v>
      </c>
      <c r="DE46" s="264">
        <v>11558.599999999999</v>
      </c>
      <c r="DF46" s="264">
        <v>10842.409999999998</v>
      </c>
      <c r="DG46" s="264">
        <v>10656.849999999999</v>
      </c>
      <c r="DH46" s="264">
        <v>12244</v>
      </c>
      <c r="DI46" s="264">
        <v>7267.8499999999995</v>
      </c>
      <c r="DJ46" s="264">
        <v>12746.5</v>
      </c>
      <c r="DK46" s="264">
        <v>11424.75</v>
      </c>
      <c r="DL46" s="264">
        <v>9118.6</v>
      </c>
      <c r="DM46" s="264">
        <v>8917.25</v>
      </c>
      <c r="DN46" s="264">
        <v>23172.969999999998</v>
      </c>
      <c r="DO46" s="264">
        <v>23365.4</v>
      </c>
      <c r="DP46" s="264">
        <v>20537</v>
      </c>
      <c r="DQ46" s="264">
        <v>17118.82</v>
      </c>
      <c r="DR46" s="264">
        <v>12472.45</v>
      </c>
      <c r="DS46" s="264">
        <v>7858.14</v>
      </c>
      <c r="DT46" s="264">
        <v>17558.259999999998</v>
      </c>
      <c r="DU46" s="264">
        <v>0</v>
      </c>
      <c r="DV46" s="264">
        <v>109.63</v>
      </c>
      <c r="DW46" s="264">
        <v>1098.31</v>
      </c>
      <c r="DX46" s="264">
        <v>0</v>
      </c>
      <c r="DY46" s="264"/>
      <c r="DZ46" s="264"/>
      <c r="EA46" s="264"/>
      <c r="EB46" s="257">
        <f t="shared" si="0"/>
        <v>0</v>
      </c>
      <c r="EC46" s="257">
        <f t="shared" si="1"/>
        <v>0</v>
      </c>
      <c r="ED46" s="257">
        <f t="shared" si="2"/>
        <v>0</v>
      </c>
      <c r="EE46" s="257">
        <f t="shared" si="3"/>
        <v>0</v>
      </c>
      <c r="EF46" s="257">
        <f t="shared" si="4"/>
        <v>0</v>
      </c>
      <c r="EG46" s="257">
        <f t="shared" si="5"/>
        <v>0</v>
      </c>
      <c r="EH46" s="257">
        <f t="shared" si="6"/>
        <v>0</v>
      </c>
    </row>
    <row r="47" spans="1:138">
      <c r="A47" s="263" t="s">
        <v>152</v>
      </c>
      <c r="B47" s="264">
        <v>4703240.8</v>
      </c>
      <c r="C47" s="264">
        <v>0</v>
      </c>
      <c r="D47" s="264">
        <v>4371537.2799999993</v>
      </c>
      <c r="E47" s="264">
        <v>0</v>
      </c>
      <c r="F47" s="264">
        <v>0</v>
      </c>
      <c r="G47" s="264">
        <v>0</v>
      </c>
      <c r="H47" s="264">
        <v>0</v>
      </c>
      <c r="I47" s="264">
        <v>0</v>
      </c>
      <c r="J47" s="264">
        <v>0</v>
      </c>
      <c r="K47" s="264">
        <v>0</v>
      </c>
      <c r="L47" s="264">
        <v>0</v>
      </c>
      <c r="M47" s="264">
        <v>0</v>
      </c>
      <c r="N47" s="264">
        <v>0</v>
      </c>
      <c r="O47" s="264">
        <v>0</v>
      </c>
      <c r="P47" s="264">
        <v>0</v>
      </c>
      <c r="Q47" s="264">
        <v>20536.21</v>
      </c>
      <c r="R47" s="264">
        <v>0</v>
      </c>
      <c r="S47" s="264">
        <v>0</v>
      </c>
      <c r="T47" s="264">
        <v>0</v>
      </c>
      <c r="U47" s="264">
        <v>0</v>
      </c>
      <c r="V47" s="264">
        <v>0</v>
      </c>
      <c r="W47" s="264">
        <v>0</v>
      </c>
      <c r="X47" s="264">
        <v>55809.55</v>
      </c>
      <c r="Y47" s="264">
        <v>0</v>
      </c>
      <c r="Z47" s="264">
        <v>0</v>
      </c>
      <c r="AA47" s="264">
        <v>223879.5</v>
      </c>
      <c r="AB47" s="264">
        <v>0</v>
      </c>
      <c r="AC47" s="264">
        <v>0</v>
      </c>
      <c r="AD47" s="264">
        <v>0</v>
      </c>
      <c r="AE47" s="264">
        <v>3144.7000000000003</v>
      </c>
      <c r="AF47" s="264">
        <v>28333.56</v>
      </c>
      <c r="AG47" s="264">
        <v>0</v>
      </c>
      <c r="AH47" s="264">
        <v>55809.55</v>
      </c>
      <c r="AI47" s="264">
        <v>0</v>
      </c>
      <c r="AJ47" s="264">
        <v>0</v>
      </c>
      <c r="AK47" s="264">
        <v>0</v>
      </c>
      <c r="AL47" s="264">
        <v>0</v>
      </c>
      <c r="AM47" s="264">
        <v>0</v>
      </c>
      <c r="AN47" s="264">
        <v>0</v>
      </c>
      <c r="AO47" s="264">
        <v>0</v>
      </c>
      <c r="AP47" s="264">
        <v>0</v>
      </c>
      <c r="AQ47" s="264">
        <v>0</v>
      </c>
      <c r="AR47" s="264">
        <v>0</v>
      </c>
      <c r="AS47" s="264">
        <v>0</v>
      </c>
      <c r="AT47" s="264">
        <v>0</v>
      </c>
      <c r="AU47" s="264">
        <v>0</v>
      </c>
      <c r="AV47" s="264">
        <v>0</v>
      </c>
      <c r="AW47" s="264">
        <v>0</v>
      </c>
      <c r="AX47" s="264">
        <v>0</v>
      </c>
      <c r="AY47" s="264">
        <v>0</v>
      </c>
      <c r="AZ47" s="264">
        <v>0</v>
      </c>
      <c r="BA47" s="264">
        <v>0</v>
      </c>
      <c r="BB47" s="264">
        <v>0</v>
      </c>
      <c r="BC47" s="264">
        <v>8333.4</v>
      </c>
      <c r="BD47" s="264">
        <v>0</v>
      </c>
      <c r="BE47" s="264">
        <v>0</v>
      </c>
      <c r="BF47" s="264">
        <v>20000.16</v>
      </c>
      <c r="BG47" s="264">
        <v>0</v>
      </c>
      <c r="BH47" s="264">
        <v>0</v>
      </c>
      <c r="BI47" s="264">
        <v>0</v>
      </c>
      <c r="BJ47" s="264">
        <v>0</v>
      </c>
      <c r="BK47" s="264">
        <v>0</v>
      </c>
      <c r="BL47" s="264">
        <v>0</v>
      </c>
      <c r="BM47" s="264">
        <v>0</v>
      </c>
      <c r="BN47" s="264">
        <v>0</v>
      </c>
      <c r="BO47" s="264">
        <v>0</v>
      </c>
      <c r="BP47" s="264">
        <v>0</v>
      </c>
      <c r="BQ47" s="264">
        <v>0</v>
      </c>
      <c r="BR47" s="264">
        <v>0</v>
      </c>
      <c r="BS47" s="264">
        <v>0</v>
      </c>
      <c r="BT47" s="264">
        <v>0</v>
      </c>
      <c r="BU47" s="264">
        <v>0</v>
      </c>
      <c r="BV47" s="264">
        <v>0</v>
      </c>
      <c r="BW47" s="264">
        <v>0</v>
      </c>
      <c r="BX47" s="264">
        <v>0</v>
      </c>
      <c r="BY47" s="264">
        <v>0</v>
      </c>
      <c r="BZ47" s="264">
        <v>0</v>
      </c>
      <c r="CA47" s="264">
        <v>0</v>
      </c>
      <c r="CB47" s="264">
        <v>0</v>
      </c>
      <c r="CC47" s="264">
        <v>0</v>
      </c>
      <c r="CD47" s="264">
        <v>0</v>
      </c>
      <c r="CE47" s="264">
        <v>0</v>
      </c>
      <c r="CF47" s="264">
        <v>0</v>
      </c>
      <c r="CG47" s="264">
        <v>0</v>
      </c>
      <c r="CH47" s="264">
        <v>0</v>
      </c>
      <c r="CI47" s="264">
        <v>0</v>
      </c>
      <c r="CJ47" s="264">
        <v>20000.16</v>
      </c>
      <c r="CK47" s="264">
        <v>0</v>
      </c>
      <c r="CL47" s="264">
        <v>0</v>
      </c>
      <c r="CM47" s="264">
        <v>0</v>
      </c>
      <c r="CN47" s="264">
        <v>0</v>
      </c>
      <c r="CO47" s="264">
        <v>0</v>
      </c>
      <c r="CP47" s="264">
        <v>0</v>
      </c>
      <c r="CQ47" s="264">
        <v>0</v>
      </c>
      <c r="CR47" s="264">
        <v>0</v>
      </c>
      <c r="CS47" s="264">
        <v>0</v>
      </c>
      <c r="CT47" s="264">
        <v>0</v>
      </c>
      <c r="CU47" s="264">
        <v>0</v>
      </c>
      <c r="CV47" s="264">
        <v>0</v>
      </c>
      <c r="CW47" s="264">
        <v>0</v>
      </c>
      <c r="CX47" s="264">
        <v>0</v>
      </c>
      <c r="CY47" s="264">
        <v>0</v>
      </c>
      <c r="CZ47" s="264">
        <v>0</v>
      </c>
      <c r="DA47" s="264">
        <v>0</v>
      </c>
      <c r="DB47" s="264">
        <v>0</v>
      </c>
      <c r="DC47" s="264">
        <v>0</v>
      </c>
      <c r="DD47" s="264">
        <v>0</v>
      </c>
      <c r="DE47" s="264">
        <v>0</v>
      </c>
      <c r="DF47" s="264">
        <v>0</v>
      </c>
      <c r="DG47" s="264">
        <v>0</v>
      </c>
      <c r="DH47" s="264">
        <v>0</v>
      </c>
      <c r="DI47" s="264">
        <v>0</v>
      </c>
      <c r="DJ47" s="264">
        <v>0</v>
      </c>
      <c r="DK47" s="264">
        <v>0</v>
      </c>
      <c r="DL47" s="264">
        <v>0</v>
      </c>
      <c r="DM47" s="264">
        <v>0</v>
      </c>
      <c r="DN47" s="264">
        <v>0</v>
      </c>
      <c r="DO47" s="264">
        <v>0</v>
      </c>
      <c r="DP47" s="264">
        <v>0</v>
      </c>
      <c r="DQ47" s="264">
        <v>0</v>
      </c>
      <c r="DR47" s="264">
        <v>0</v>
      </c>
      <c r="DS47" s="264">
        <v>0</v>
      </c>
      <c r="DT47" s="264">
        <v>0</v>
      </c>
      <c r="DU47" s="264">
        <v>0</v>
      </c>
      <c r="DV47" s="264">
        <v>0</v>
      </c>
      <c r="DW47" s="264">
        <v>0</v>
      </c>
      <c r="DX47" s="264">
        <v>0</v>
      </c>
      <c r="DY47" s="264"/>
      <c r="DZ47" s="264"/>
      <c r="EA47" s="264"/>
      <c r="EB47" s="257">
        <f t="shared" si="0"/>
        <v>0</v>
      </c>
      <c r="EC47" s="257">
        <f t="shared" si="1"/>
        <v>0</v>
      </c>
      <c r="ED47" s="257">
        <f t="shared" si="2"/>
        <v>0</v>
      </c>
      <c r="EE47" s="257">
        <f t="shared" si="3"/>
        <v>0</v>
      </c>
      <c r="EF47" s="257">
        <f t="shared" si="4"/>
        <v>0</v>
      </c>
      <c r="EG47" s="257">
        <f t="shared" si="5"/>
        <v>0</v>
      </c>
      <c r="EH47" s="257">
        <f t="shared" si="6"/>
        <v>0</v>
      </c>
    </row>
    <row r="48" spans="1:138">
      <c r="A48" s="263" t="s">
        <v>153</v>
      </c>
      <c r="B48" s="264">
        <v>3020437.39</v>
      </c>
      <c r="C48" s="264">
        <v>0</v>
      </c>
      <c r="D48" s="264">
        <v>926063.87</v>
      </c>
      <c r="E48" s="264">
        <v>0</v>
      </c>
      <c r="F48" s="264">
        <v>26000</v>
      </c>
      <c r="G48" s="264">
        <v>0</v>
      </c>
      <c r="H48" s="264">
        <v>0</v>
      </c>
      <c r="I48" s="264">
        <v>0</v>
      </c>
      <c r="J48" s="264">
        <v>0</v>
      </c>
      <c r="K48" s="264">
        <v>0</v>
      </c>
      <c r="L48" s="264">
        <v>0</v>
      </c>
      <c r="M48" s="264">
        <v>0</v>
      </c>
      <c r="N48" s="264">
        <v>0</v>
      </c>
      <c r="O48" s="264">
        <v>0</v>
      </c>
      <c r="P48" s="264">
        <v>0</v>
      </c>
      <c r="Q48" s="264">
        <v>0</v>
      </c>
      <c r="R48" s="264">
        <v>0</v>
      </c>
      <c r="S48" s="264">
        <v>0</v>
      </c>
      <c r="T48" s="264">
        <v>0</v>
      </c>
      <c r="U48" s="264">
        <v>0</v>
      </c>
      <c r="V48" s="264">
        <v>0</v>
      </c>
      <c r="W48" s="264">
        <v>0</v>
      </c>
      <c r="X48" s="264">
        <v>106549.24</v>
      </c>
      <c r="Y48" s="264">
        <v>7841</v>
      </c>
      <c r="Z48" s="264">
        <v>35115.08</v>
      </c>
      <c r="AA48" s="264">
        <v>16672.7</v>
      </c>
      <c r="AB48" s="264">
        <v>764.4</v>
      </c>
      <c r="AC48" s="264">
        <v>16446.199999999997</v>
      </c>
      <c r="AD48" s="264">
        <v>0</v>
      </c>
      <c r="AE48" s="264">
        <v>0</v>
      </c>
      <c r="AF48" s="264">
        <v>1884984.9</v>
      </c>
      <c r="AG48" s="264">
        <v>41467.03</v>
      </c>
      <c r="AH48" s="264">
        <v>10881.340000000002</v>
      </c>
      <c r="AI48" s="264">
        <v>12888.880000000001</v>
      </c>
      <c r="AJ48" s="264">
        <v>10328.000000000002</v>
      </c>
      <c r="AK48" s="264">
        <v>10328.000000000002</v>
      </c>
      <c r="AL48" s="264">
        <v>10328.000000000002</v>
      </c>
      <c r="AM48" s="264">
        <v>10327.990000000002</v>
      </c>
      <c r="AN48" s="264">
        <v>0</v>
      </c>
      <c r="AO48" s="264">
        <v>783.34999999999991</v>
      </c>
      <c r="AP48" s="264">
        <v>7057.65</v>
      </c>
      <c r="AQ48" s="264">
        <v>0</v>
      </c>
      <c r="AR48" s="264">
        <v>0</v>
      </c>
      <c r="AS48" s="264">
        <v>0</v>
      </c>
      <c r="AT48" s="264">
        <v>0</v>
      </c>
      <c r="AU48" s="264">
        <v>0</v>
      </c>
      <c r="AV48" s="264">
        <v>16168.760000000002</v>
      </c>
      <c r="AW48" s="264">
        <v>5139.25</v>
      </c>
      <c r="AX48" s="264">
        <v>0</v>
      </c>
      <c r="AY48" s="264">
        <v>13807.070000000002</v>
      </c>
      <c r="AZ48" s="264">
        <v>764.4</v>
      </c>
      <c r="BA48" s="264">
        <v>0</v>
      </c>
      <c r="BB48" s="264">
        <v>39849.550000000003</v>
      </c>
      <c r="BC48" s="264">
        <v>0</v>
      </c>
      <c r="BD48" s="264">
        <v>0</v>
      </c>
      <c r="BE48" s="264">
        <v>0</v>
      </c>
      <c r="BF48" s="264">
        <v>1845135.3499999999</v>
      </c>
      <c r="BG48" s="264">
        <v>18179.5</v>
      </c>
      <c r="BH48" s="264">
        <v>0</v>
      </c>
      <c r="BI48" s="264">
        <v>0</v>
      </c>
      <c r="BJ48" s="264">
        <v>6391.6</v>
      </c>
      <c r="BK48" s="264">
        <v>21664.5</v>
      </c>
      <c r="BL48" s="264">
        <v>239562.35</v>
      </c>
      <c r="BM48" s="264">
        <v>66418.75</v>
      </c>
      <c r="BN48" s="264">
        <v>122903.45</v>
      </c>
      <c r="BO48" s="264">
        <v>63426.8</v>
      </c>
      <c r="BP48" s="264">
        <v>65940</v>
      </c>
      <c r="BQ48" s="264">
        <v>0</v>
      </c>
      <c r="BR48" s="264">
        <v>0</v>
      </c>
      <c r="BS48" s="264">
        <v>252715.51</v>
      </c>
      <c r="BT48" s="264">
        <v>41629.599999999999</v>
      </c>
      <c r="BU48" s="264">
        <v>33492.5</v>
      </c>
      <c r="BV48" s="264">
        <v>61095.7</v>
      </c>
      <c r="BW48" s="264">
        <v>6983.1400000000012</v>
      </c>
      <c r="BX48" s="264">
        <v>36023.949999999997</v>
      </c>
      <c r="BY48" s="264">
        <v>0</v>
      </c>
      <c r="BZ48" s="264">
        <v>24692.800000000003</v>
      </c>
      <c r="CA48" s="264">
        <v>53241.369999999995</v>
      </c>
      <c r="CB48" s="264">
        <v>20718.32</v>
      </c>
      <c r="CC48" s="264">
        <v>15355.55</v>
      </c>
      <c r="CD48" s="264">
        <v>31000.400000000001</v>
      </c>
      <c r="CE48" s="264">
        <v>0</v>
      </c>
      <c r="CF48" s="264">
        <v>496.58</v>
      </c>
      <c r="CG48" s="264">
        <v>3874.2000000000003</v>
      </c>
      <c r="CH48" s="264">
        <v>65952.75</v>
      </c>
      <c r="CI48" s="264">
        <v>5939.46</v>
      </c>
      <c r="CJ48" s="264">
        <v>61887.11</v>
      </c>
      <c r="CK48" s="264">
        <v>15956</v>
      </c>
      <c r="CL48" s="264">
        <v>49720.600000000006</v>
      </c>
      <c r="CM48" s="264">
        <v>20232.550000000003</v>
      </c>
      <c r="CN48" s="264">
        <v>0</v>
      </c>
      <c r="CO48" s="264">
        <v>19846.300000000003</v>
      </c>
      <c r="CP48" s="264">
        <v>0</v>
      </c>
      <c r="CQ48" s="264">
        <v>721.94999999999993</v>
      </c>
      <c r="CR48" s="264">
        <v>26252.800000000003</v>
      </c>
      <c r="CS48" s="264">
        <v>11903.599999999999</v>
      </c>
      <c r="CT48" s="264">
        <v>0</v>
      </c>
      <c r="CU48" s="264">
        <v>16469.55</v>
      </c>
      <c r="CV48" s="264">
        <v>4333.3999999999996</v>
      </c>
      <c r="CW48" s="264">
        <v>7180.5999999999995</v>
      </c>
      <c r="CX48" s="264">
        <v>14740.1</v>
      </c>
      <c r="CY48" s="264">
        <v>9228.4</v>
      </c>
      <c r="CZ48" s="264">
        <v>6782</v>
      </c>
      <c r="DA48" s="264">
        <v>0</v>
      </c>
      <c r="DB48" s="264">
        <v>12855.9</v>
      </c>
      <c r="DC48" s="264">
        <v>7491.45</v>
      </c>
      <c r="DD48" s="264">
        <v>0</v>
      </c>
      <c r="DE48" s="264">
        <v>27236.45</v>
      </c>
      <c r="DF48" s="264">
        <v>0</v>
      </c>
      <c r="DG48" s="264">
        <v>13863.150000000001</v>
      </c>
      <c r="DH48" s="264">
        <v>4372.45</v>
      </c>
      <c r="DI48" s="264">
        <v>0</v>
      </c>
      <c r="DJ48" s="264">
        <v>12285.550000000001</v>
      </c>
      <c r="DK48" s="264">
        <v>23290.85</v>
      </c>
      <c r="DL48" s="264">
        <v>0</v>
      </c>
      <c r="DM48" s="264">
        <v>8535.9500000000007</v>
      </c>
      <c r="DN48" s="264">
        <v>44627.970000000008</v>
      </c>
      <c r="DO48" s="264">
        <v>8967.75</v>
      </c>
      <c r="DP48" s="264">
        <v>27344.3</v>
      </c>
      <c r="DQ48" s="264">
        <v>92650.91</v>
      </c>
      <c r="DR48" s="264">
        <v>9685.5</v>
      </c>
      <c r="DS48" s="264">
        <v>5694.5</v>
      </c>
      <c r="DT48" s="264">
        <v>22264.850000000002</v>
      </c>
      <c r="DU48" s="264">
        <v>0</v>
      </c>
      <c r="DV48" s="264">
        <v>633.9</v>
      </c>
      <c r="DW48" s="264">
        <v>380.18</v>
      </c>
      <c r="DX48" s="264">
        <v>0</v>
      </c>
      <c r="DY48" s="264"/>
      <c r="DZ48" s="264"/>
      <c r="EA48" s="264"/>
      <c r="EB48" s="257">
        <f t="shared" si="0"/>
        <v>0</v>
      </c>
      <c r="EC48" s="257">
        <f t="shared" si="1"/>
        <v>0</v>
      </c>
      <c r="ED48" s="257">
        <f t="shared" si="2"/>
        <v>0</v>
      </c>
      <c r="EE48" s="257">
        <f t="shared" si="3"/>
        <v>0</v>
      </c>
      <c r="EF48" s="257">
        <f t="shared" si="4"/>
        <v>0</v>
      </c>
      <c r="EG48" s="257">
        <f t="shared" si="5"/>
        <v>0</v>
      </c>
      <c r="EH48" s="257">
        <f t="shared" si="6"/>
        <v>0</v>
      </c>
    </row>
    <row r="49" spans="1:138">
      <c r="A49" s="263" t="s">
        <v>154</v>
      </c>
      <c r="B49" s="264">
        <v>315736.02999999997</v>
      </c>
      <c r="C49" s="264">
        <v>0</v>
      </c>
      <c r="D49" s="264">
        <v>0</v>
      </c>
      <c r="E49" s="264">
        <v>0</v>
      </c>
      <c r="F49" s="264">
        <v>0</v>
      </c>
      <c r="G49" s="264">
        <v>0</v>
      </c>
      <c r="H49" s="264">
        <v>0</v>
      </c>
      <c r="I49" s="264">
        <v>0</v>
      </c>
      <c r="J49" s="264">
        <v>0</v>
      </c>
      <c r="K49" s="264">
        <v>0</v>
      </c>
      <c r="L49" s="264">
        <v>0</v>
      </c>
      <c r="M49" s="264">
        <v>0</v>
      </c>
      <c r="N49" s="264">
        <v>0</v>
      </c>
      <c r="O49" s="264">
        <v>0</v>
      </c>
      <c r="P49" s="264">
        <v>0</v>
      </c>
      <c r="Q49" s="264">
        <v>63679.25</v>
      </c>
      <c r="R49" s="264">
        <v>0</v>
      </c>
      <c r="S49" s="264">
        <v>0</v>
      </c>
      <c r="T49" s="264">
        <v>0</v>
      </c>
      <c r="U49" s="264">
        <v>0</v>
      </c>
      <c r="V49" s="264">
        <v>0</v>
      </c>
      <c r="W49" s="264">
        <v>0</v>
      </c>
      <c r="X49" s="264">
        <v>155339.79999999999</v>
      </c>
      <c r="Y49" s="264">
        <v>0</v>
      </c>
      <c r="Z49" s="264">
        <v>0</v>
      </c>
      <c r="AA49" s="264">
        <v>17783.02</v>
      </c>
      <c r="AB49" s="264">
        <v>32283.020000000004</v>
      </c>
      <c r="AC49" s="264">
        <v>0</v>
      </c>
      <c r="AD49" s="264">
        <v>0</v>
      </c>
      <c r="AE49" s="264">
        <v>0</v>
      </c>
      <c r="AF49" s="264">
        <v>46650.94</v>
      </c>
      <c r="AG49" s="264">
        <v>0</v>
      </c>
      <c r="AH49" s="264">
        <v>0</v>
      </c>
      <c r="AI49" s="264">
        <v>0</v>
      </c>
      <c r="AJ49" s="264">
        <v>0</v>
      </c>
      <c r="AK49" s="264">
        <v>155339.79999999999</v>
      </c>
      <c r="AL49" s="264">
        <v>0</v>
      </c>
      <c r="AM49" s="264">
        <v>0</v>
      </c>
      <c r="AN49" s="264">
        <v>0</v>
      </c>
      <c r="AO49" s="264">
        <v>0</v>
      </c>
      <c r="AP49" s="264">
        <v>0</v>
      </c>
      <c r="AQ49" s="264">
        <v>0</v>
      </c>
      <c r="AR49" s="264">
        <v>0</v>
      </c>
      <c r="AS49" s="264">
        <v>0</v>
      </c>
      <c r="AT49" s="264">
        <v>0</v>
      </c>
      <c r="AU49" s="264">
        <v>0</v>
      </c>
      <c r="AV49" s="264">
        <v>0</v>
      </c>
      <c r="AW49" s="264">
        <v>0</v>
      </c>
      <c r="AX49" s="264">
        <v>0</v>
      </c>
      <c r="AY49" s="264">
        <v>0</v>
      </c>
      <c r="AZ49" s="264">
        <v>32283.020000000004</v>
      </c>
      <c r="BA49" s="264">
        <v>0</v>
      </c>
      <c r="BB49" s="264">
        <v>0</v>
      </c>
      <c r="BC49" s="264">
        <v>0</v>
      </c>
      <c r="BD49" s="264">
        <v>0</v>
      </c>
      <c r="BE49" s="264">
        <v>0</v>
      </c>
      <c r="BF49" s="264">
        <v>46650.94</v>
      </c>
      <c r="BG49" s="264">
        <v>0</v>
      </c>
      <c r="BH49" s="264">
        <v>0</v>
      </c>
      <c r="BI49" s="264">
        <v>0</v>
      </c>
      <c r="BJ49" s="264">
        <v>0</v>
      </c>
      <c r="BK49" s="264">
        <v>0</v>
      </c>
      <c r="BL49" s="264">
        <v>0</v>
      </c>
      <c r="BM49" s="264">
        <v>0</v>
      </c>
      <c r="BN49" s="264">
        <v>0</v>
      </c>
      <c r="BO49" s="264">
        <v>0</v>
      </c>
      <c r="BP49" s="264">
        <v>0</v>
      </c>
      <c r="BQ49" s="264">
        <v>0</v>
      </c>
      <c r="BR49" s="264">
        <v>0</v>
      </c>
      <c r="BS49" s="264">
        <v>0</v>
      </c>
      <c r="BT49" s="264">
        <v>0</v>
      </c>
      <c r="BU49" s="264">
        <v>0</v>
      </c>
      <c r="BV49" s="264">
        <v>0</v>
      </c>
      <c r="BW49" s="264">
        <v>0</v>
      </c>
      <c r="BX49" s="264">
        <v>0</v>
      </c>
      <c r="BY49" s="264">
        <v>0</v>
      </c>
      <c r="BZ49" s="264">
        <v>0</v>
      </c>
      <c r="CA49" s="264">
        <v>0</v>
      </c>
      <c r="CB49" s="264">
        <v>0</v>
      </c>
      <c r="CC49" s="264">
        <v>0</v>
      </c>
      <c r="CD49" s="264">
        <v>0</v>
      </c>
      <c r="CE49" s="264">
        <v>0</v>
      </c>
      <c r="CF49" s="264">
        <v>0</v>
      </c>
      <c r="CG49" s="264">
        <v>0</v>
      </c>
      <c r="CH49" s="264">
        <v>0</v>
      </c>
      <c r="CI49" s="264">
        <v>0</v>
      </c>
      <c r="CJ49" s="264">
        <v>0</v>
      </c>
      <c r="CK49" s="264">
        <v>0</v>
      </c>
      <c r="CL49" s="264">
        <v>0</v>
      </c>
      <c r="CM49" s="264">
        <v>0</v>
      </c>
      <c r="CN49" s="264">
        <v>0</v>
      </c>
      <c r="CO49" s="264">
        <v>0</v>
      </c>
      <c r="CP49" s="264">
        <v>0</v>
      </c>
      <c r="CQ49" s="264">
        <v>4650.9399999999996</v>
      </c>
      <c r="CR49" s="264">
        <v>0</v>
      </c>
      <c r="CS49" s="264">
        <v>0</v>
      </c>
      <c r="CT49" s="264">
        <v>0</v>
      </c>
      <c r="CU49" s="264">
        <v>0</v>
      </c>
      <c r="CV49" s="264">
        <v>0</v>
      </c>
      <c r="CW49" s="264">
        <v>0</v>
      </c>
      <c r="CX49" s="264">
        <v>0</v>
      </c>
      <c r="CY49" s="264">
        <v>0</v>
      </c>
      <c r="CZ49" s="264">
        <v>0</v>
      </c>
      <c r="DA49" s="264">
        <v>0</v>
      </c>
      <c r="DB49" s="264">
        <v>0</v>
      </c>
      <c r="DC49" s="264">
        <v>0</v>
      </c>
      <c r="DD49" s="264">
        <v>0</v>
      </c>
      <c r="DE49" s="264">
        <v>0</v>
      </c>
      <c r="DF49" s="264">
        <v>0</v>
      </c>
      <c r="DG49" s="264">
        <v>0</v>
      </c>
      <c r="DH49" s="264">
        <v>0</v>
      </c>
      <c r="DI49" s="264">
        <v>0</v>
      </c>
      <c r="DJ49" s="264">
        <v>0</v>
      </c>
      <c r="DK49" s="264">
        <v>0</v>
      </c>
      <c r="DL49" s="264">
        <v>0</v>
      </c>
      <c r="DM49" s="264">
        <v>0</v>
      </c>
      <c r="DN49" s="264">
        <v>0</v>
      </c>
      <c r="DO49" s="264">
        <v>0</v>
      </c>
      <c r="DP49" s="264">
        <v>0</v>
      </c>
      <c r="DQ49" s="264">
        <v>0</v>
      </c>
      <c r="DR49" s="264">
        <v>0</v>
      </c>
      <c r="DS49" s="264">
        <v>0</v>
      </c>
      <c r="DT49" s="264">
        <v>42000</v>
      </c>
      <c r="DU49" s="264">
        <v>0</v>
      </c>
      <c r="DV49" s="264">
        <v>0</v>
      </c>
      <c r="DW49" s="264">
        <v>0</v>
      </c>
      <c r="DX49" s="264">
        <v>0</v>
      </c>
      <c r="DY49" s="264"/>
      <c r="DZ49" s="264"/>
      <c r="EA49" s="264"/>
      <c r="EB49" s="257">
        <f t="shared" si="0"/>
        <v>0</v>
      </c>
      <c r="EC49" s="257">
        <f t="shared" si="1"/>
        <v>0</v>
      </c>
      <c r="ED49" s="257">
        <f t="shared" si="2"/>
        <v>0</v>
      </c>
      <c r="EE49" s="257">
        <f t="shared" si="3"/>
        <v>0</v>
      </c>
      <c r="EF49" s="257">
        <f t="shared" si="4"/>
        <v>0</v>
      </c>
      <c r="EG49" s="257">
        <f t="shared" si="5"/>
        <v>0</v>
      </c>
      <c r="EH49" s="257">
        <f t="shared" si="6"/>
        <v>0</v>
      </c>
    </row>
    <row r="50" spans="1:138" s="267" customFormat="1">
      <c r="A50" s="265" t="s">
        <v>117</v>
      </c>
      <c r="B50" s="264">
        <v>46977181.130000003</v>
      </c>
      <c r="C50" s="264">
        <v>5764.0399999999991</v>
      </c>
      <c r="D50" s="264">
        <v>10646113.16</v>
      </c>
      <c r="E50" s="264">
        <v>206258.26999999996</v>
      </c>
      <c r="F50" s="264">
        <v>2146386.64</v>
      </c>
      <c r="G50" s="264">
        <v>188203.75</v>
      </c>
      <c r="H50" s="264">
        <v>1549.43</v>
      </c>
      <c r="I50" s="264">
        <v>52240.4</v>
      </c>
      <c r="J50" s="264">
        <v>0</v>
      </c>
      <c r="K50" s="264">
        <v>3612.96</v>
      </c>
      <c r="L50" s="264">
        <v>222631.93999999997</v>
      </c>
      <c r="M50" s="264">
        <v>43.06</v>
      </c>
      <c r="N50" s="264">
        <v>146822.98999999996</v>
      </c>
      <c r="O50" s="264">
        <v>2964.8199999999997</v>
      </c>
      <c r="P50" s="264">
        <v>552.42999999999995</v>
      </c>
      <c r="Q50" s="264">
        <v>554982.23</v>
      </c>
      <c r="R50" s="264">
        <v>1799.99</v>
      </c>
      <c r="S50" s="264">
        <v>93.699999999999989</v>
      </c>
      <c r="T50" s="264">
        <v>0</v>
      </c>
      <c r="U50" s="264">
        <v>0</v>
      </c>
      <c r="V50" s="264">
        <v>10.68</v>
      </c>
      <c r="W50" s="264">
        <v>0</v>
      </c>
      <c r="X50" s="264">
        <v>10351636.26</v>
      </c>
      <c r="Y50" s="264">
        <v>1109998.8800000001</v>
      </c>
      <c r="Z50" s="264">
        <v>208321.3</v>
      </c>
      <c r="AA50" s="264">
        <v>1777771.1099999999</v>
      </c>
      <c r="AB50" s="264">
        <v>251843.69</v>
      </c>
      <c r="AC50" s="264">
        <v>54245.930000000008</v>
      </c>
      <c r="AD50" s="264">
        <v>0</v>
      </c>
      <c r="AE50" s="264">
        <v>175663.97999999998</v>
      </c>
      <c r="AF50" s="264">
        <v>18867669.490000002</v>
      </c>
      <c r="AG50" s="264">
        <v>8804866.1099999994</v>
      </c>
      <c r="AH50" s="264">
        <v>157983.77999999997</v>
      </c>
      <c r="AI50" s="264">
        <v>854468.50999999989</v>
      </c>
      <c r="AJ50" s="264">
        <v>83919.41</v>
      </c>
      <c r="AK50" s="264">
        <v>312557.14999999997</v>
      </c>
      <c r="AL50" s="264">
        <v>48330.939999999995</v>
      </c>
      <c r="AM50" s="264">
        <v>89510.36</v>
      </c>
      <c r="AN50" s="264">
        <v>581034.54</v>
      </c>
      <c r="AO50" s="264">
        <v>314835.19</v>
      </c>
      <c r="AP50" s="264">
        <v>200429.71</v>
      </c>
      <c r="AQ50" s="264">
        <v>3844.7900000000004</v>
      </c>
      <c r="AR50" s="264">
        <v>1772.11</v>
      </c>
      <c r="AS50" s="264">
        <v>6779.18</v>
      </c>
      <c r="AT50" s="264">
        <v>1303.3600000000001</v>
      </c>
      <c r="AU50" s="264">
        <v>0</v>
      </c>
      <c r="AV50" s="264">
        <v>115153.73</v>
      </c>
      <c r="AW50" s="264">
        <v>8557.4699999999993</v>
      </c>
      <c r="AX50" s="264">
        <v>17892.36</v>
      </c>
      <c r="AY50" s="264">
        <v>66717.740000000005</v>
      </c>
      <c r="AZ50" s="264">
        <v>250634.82999999996</v>
      </c>
      <c r="BA50" s="264">
        <v>1208.8600000000001</v>
      </c>
      <c r="BB50" s="264">
        <v>435842.79</v>
      </c>
      <c r="BC50" s="264">
        <v>13184.150000000001</v>
      </c>
      <c r="BD50" s="264">
        <v>2972</v>
      </c>
      <c r="BE50" s="264">
        <v>41426.78</v>
      </c>
      <c r="BF50" s="264">
        <v>18374243.77</v>
      </c>
      <c r="BG50" s="264">
        <v>510047.20999999996</v>
      </c>
      <c r="BH50" s="264">
        <v>643264.60000000009</v>
      </c>
      <c r="BI50" s="264">
        <v>558446.51</v>
      </c>
      <c r="BJ50" s="264">
        <v>459450.52</v>
      </c>
      <c r="BK50" s="264">
        <v>704765.91999999993</v>
      </c>
      <c r="BL50" s="264">
        <v>699820.79999999993</v>
      </c>
      <c r="BM50" s="264">
        <v>271575.23000000004</v>
      </c>
      <c r="BN50" s="264">
        <v>659787.30000000005</v>
      </c>
      <c r="BO50" s="264">
        <v>665310.99000000011</v>
      </c>
      <c r="BP50" s="264">
        <v>722519.17</v>
      </c>
      <c r="BQ50" s="264">
        <v>1104604.9300000002</v>
      </c>
      <c r="BR50" s="264">
        <v>578515.5</v>
      </c>
      <c r="BS50" s="264">
        <v>1143870.7899999998</v>
      </c>
      <c r="BT50" s="264">
        <v>527769.30000000005</v>
      </c>
      <c r="BU50" s="264">
        <v>302708.44</v>
      </c>
      <c r="BV50" s="264">
        <v>171512.08</v>
      </c>
      <c r="BW50" s="264">
        <v>255726.02000000002</v>
      </c>
      <c r="BX50" s="264">
        <v>415676.24000000005</v>
      </c>
      <c r="BY50" s="264">
        <v>215320.43</v>
      </c>
      <c r="BZ50" s="264">
        <v>204716.27000000002</v>
      </c>
      <c r="CA50" s="264">
        <v>243434.55000000002</v>
      </c>
      <c r="CB50" s="264">
        <v>389597.24000000005</v>
      </c>
      <c r="CC50" s="264">
        <v>196065.27000000002</v>
      </c>
      <c r="CD50" s="264">
        <v>143601.01</v>
      </c>
      <c r="CE50" s="264">
        <v>114544.85</v>
      </c>
      <c r="CF50" s="264">
        <v>143492.32</v>
      </c>
      <c r="CG50" s="264">
        <v>79582.850000000006</v>
      </c>
      <c r="CH50" s="264">
        <v>209073.25999999998</v>
      </c>
      <c r="CI50" s="264">
        <v>122856.13999999998</v>
      </c>
      <c r="CJ50" s="264">
        <v>385903.86</v>
      </c>
      <c r="CK50" s="264">
        <v>70103.710000000006</v>
      </c>
      <c r="CL50" s="264">
        <v>306664.72000000003</v>
      </c>
      <c r="CM50" s="264">
        <v>52745.919999999998</v>
      </c>
      <c r="CN50" s="264">
        <v>57602.22</v>
      </c>
      <c r="CO50" s="264">
        <v>102834.84</v>
      </c>
      <c r="CP50" s="264">
        <v>604801.53</v>
      </c>
      <c r="CQ50" s="264">
        <v>165734.25</v>
      </c>
      <c r="CR50" s="264">
        <v>174431.12</v>
      </c>
      <c r="CS50" s="264">
        <v>126995.94</v>
      </c>
      <c r="CT50" s="264">
        <v>99244.300000000017</v>
      </c>
      <c r="CU50" s="264">
        <v>159698.82</v>
      </c>
      <c r="CV50" s="264">
        <v>79021.3</v>
      </c>
      <c r="CW50" s="264">
        <v>95752.67</v>
      </c>
      <c r="CX50" s="264">
        <v>80291.06</v>
      </c>
      <c r="CY50" s="264">
        <v>103039.81</v>
      </c>
      <c r="CZ50" s="264">
        <v>74393.33</v>
      </c>
      <c r="DA50" s="264">
        <v>111842.40999999999</v>
      </c>
      <c r="DB50" s="264">
        <v>86457.109999999986</v>
      </c>
      <c r="DC50" s="264">
        <v>99276.25</v>
      </c>
      <c r="DD50" s="264">
        <v>72171.34</v>
      </c>
      <c r="DE50" s="264">
        <v>100012.14</v>
      </c>
      <c r="DF50" s="264">
        <v>85164.2</v>
      </c>
      <c r="DG50" s="264">
        <v>77990.14</v>
      </c>
      <c r="DH50" s="264">
        <v>82771.91</v>
      </c>
      <c r="DI50" s="264">
        <v>84612.68</v>
      </c>
      <c r="DJ50" s="264">
        <v>121059.64000000001</v>
      </c>
      <c r="DK50" s="264">
        <v>84587.97</v>
      </c>
      <c r="DL50" s="264">
        <v>83020.34</v>
      </c>
      <c r="DM50" s="264">
        <v>76943.680000000008</v>
      </c>
      <c r="DN50" s="264">
        <v>246244.68000000002</v>
      </c>
      <c r="DO50" s="264">
        <v>581216.99</v>
      </c>
      <c r="DP50" s="264">
        <v>174036.71000000002</v>
      </c>
      <c r="DQ50" s="264">
        <v>342040.73000000004</v>
      </c>
      <c r="DR50" s="264">
        <v>74446.540000000008</v>
      </c>
      <c r="DS50" s="264">
        <v>239381.08999999997</v>
      </c>
      <c r="DT50" s="264">
        <v>158139.25</v>
      </c>
      <c r="DU50" s="264">
        <v>17460.32</v>
      </c>
      <c r="DV50" s="264">
        <v>19751.870000000003</v>
      </c>
      <c r="DW50" s="264">
        <v>113381.37000000001</v>
      </c>
      <c r="DX50" s="264">
        <v>45319.27</v>
      </c>
      <c r="DY50" s="266"/>
      <c r="DZ50" s="266"/>
      <c r="EA50" s="266"/>
      <c r="EB50" s="257">
        <f t="shared" si="0"/>
        <v>0</v>
      </c>
      <c r="EC50" s="257">
        <f t="shared" si="1"/>
        <v>0</v>
      </c>
      <c r="ED50" s="257">
        <f t="shared" si="2"/>
        <v>0</v>
      </c>
      <c r="EE50" s="257">
        <f t="shared" si="3"/>
        <v>0</v>
      </c>
      <c r="EF50" s="257">
        <f t="shared" si="4"/>
        <v>4.411049303598702E-11</v>
      </c>
      <c r="EG50" s="257">
        <f t="shared" si="5"/>
        <v>0</v>
      </c>
      <c r="EH50" s="257">
        <f t="shared" si="6"/>
        <v>0</v>
      </c>
    </row>
    <row r="51" spans="1:138" s="270" customFormat="1" ht="12.75" thickBot="1">
      <c r="A51" s="268" t="s">
        <v>799</v>
      </c>
      <c r="B51" s="264">
        <v>0</v>
      </c>
      <c r="C51" s="264">
        <v>0</v>
      </c>
      <c r="D51" s="264">
        <v>0</v>
      </c>
      <c r="E51" s="264">
        <v>0</v>
      </c>
      <c r="F51" s="264">
        <v>0</v>
      </c>
      <c r="G51" s="264">
        <v>0</v>
      </c>
      <c r="H51" s="264">
        <v>0</v>
      </c>
      <c r="I51" s="264">
        <v>0</v>
      </c>
      <c r="J51" s="264">
        <v>0</v>
      </c>
      <c r="K51" s="264">
        <v>0</v>
      </c>
      <c r="L51" s="264">
        <v>0</v>
      </c>
      <c r="M51" s="264">
        <v>0</v>
      </c>
      <c r="N51" s="264">
        <v>0</v>
      </c>
      <c r="O51" s="264">
        <v>0</v>
      </c>
      <c r="P51" s="264">
        <v>0</v>
      </c>
      <c r="Q51" s="264">
        <v>0</v>
      </c>
      <c r="R51" s="264">
        <v>0</v>
      </c>
      <c r="S51" s="264">
        <v>0</v>
      </c>
      <c r="T51" s="264">
        <v>0</v>
      </c>
      <c r="U51" s="264">
        <v>0</v>
      </c>
      <c r="V51" s="264">
        <v>0</v>
      </c>
      <c r="W51" s="264">
        <v>0</v>
      </c>
      <c r="X51" s="264">
        <v>0</v>
      </c>
      <c r="Y51" s="264">
        <v>0</v>
      </c>
      <c r="Z51" s="264">
        <v>0</v>
      </c>
      <c r="AA51" s="264">
        <v>0</v>
      </c>
      <c r="AB51" s="264">
        <v>0</v>
      </c>
      <c r="AC51" s="264">
        <v>0</v>
      </c>
      <c r="AD51" s="264">
        <v>0</v>
      </c>
      <c r="AE51" s="264">
        <v>0</v>
      </c>
      <c r="AF51" s="264">
        <v>0</v>
      </c>
      <c r="AG51" s="264">
        <v>0</v>
      </c>
      <c r="AH51" s="264">
        <v>0</v>
      </c>
      <c r="AI51" s="264">
        <v>0</v>
      </c>
      <c r="AJ51" s="264">
        <v>0</v>
      </c>
      <c r="AK51" s="264">
        <v>0</v>
      </c>
      <c r="AL51" s="264">
        <v>0</v>
      </c>
      <c r="AM51" s="264">
        <v>0</v>
      </c>
      <c r="AN51" s="264">
        <v>0</v>
      </c>
      <c r="AO51" s="264">
        <v>0</v>
      </c>
      <c r="AP51" s="264">
        <v>0</v>
      </c>
      <c r="AQ51" s="264">
        <v>0</v>
      </c>
      <c r="AR51" s="264">
        <v>0</v>
      </c>
      <c r="AS51" s="264">
        <v>0</v>
      </c>
      <c r="AT51" s="264">
        <v>0</v>
      </c>
      <c r="AU51" s="264">
        <v>0</v>
      </c>
      <c r="AV51" s="264">
        <v>0</v>
      </c>
      <c r="AW51" s="264">
        <v>0</v>
      </c>
      <c r="AX51" s="264">
        <v>0</v>
      </c>
      <c r="AY51" s="264">
        <v>0</v>
      </c>
      <c r="AZ51" s="264">
        <v>0</v>
      </c>
      <c r="BA51" s="264">
        <v>0</v>
      </c>
      <c r="BB51" s="264">
        <v>0</v>
      </c>
      <c r="BC51" s="264">
        <v>0</v>
      </c>
      <c r="BD51" s="264">
        <v>0</v>
      </c>
      <c r="BE51" s="264">
        <v>0</v>
      </c>
      <c r="BF51" s="264">
        <v>0</v>
      </c>
      <c r="BG51" s="264">
        <v>0</v>
      </c>
      <c r="BH51" s="264">
        <v>0</v>
      </c>
      <c r="BI51" s="264">
        <v>0</v>
      </c>
      <c r="BJ51" s="264">
        <v>0</v>
      </c>
      <c r="BK51" s="264">
        <v>0</v>
      </c>
      <c r="BL51" s="264">
        <v>0</v>
      </c>
      <c r="BM51" s="264">
        <v>0</v>
      </c>
      <c r="BN51" s="264">
        <v>0</v>
      </c>
      <c r="BO51" s="264">
        <v>0</v>
      </c>
      <c r="BP51" s="264">
        <v>0</v>
      </c>
      <c r="BQ51" s="264">
        <v>0</v>
      </c>
      <c r="BR51" s="264">
        <v>0</v>
      </c>
      <c r="BS51" s="264">
        <v>0</v>
      </c>
      <c r="BT51" s="264">
        <v>0</v>
      </c>
      <c r="BU51" s="264">
        <v>0</v>
      </c>
      <c r="BV51" s="264">
        <v>0</v>
      </c>
      <c r="BW51" s="264">
        <v>0</v>
      </c>
      <c r="BX51" s="264">
        <v>0</v>
      </c>
      <c r="BY51" s="264">
        <v>0</v>
      </c>
      <c r="BZ51" s="264">
        <v>0</v>
      </c>
      <c r="CA51" s="264">
        <v>0</v>
      </c>
      <c r="CB51" s="264">
        <v>0</v>
      </c>
      <c r="CC51" s="264">
        <v>0</v>
      </c>
      <c r="CD51" s="264">
        <v>0</v>
      </c>
      <c r="CE51" s="264">
        <v>0</v>
      </c>
      <c r="CF51" s="264">
        <v>0</v>
      </c>
      <c r="CG51" s="264">
        <v>0</v>
      </c>
      <c r="CH51" s="264">
        <v>0</v>
      </c>
      <c r="CI51" s="264">
        <v>0</v>
      </c>
      <c r="CJ51" s="264">
        <v>0</v>
      </c>
      <c r="CK51" s="264">
        <v>0</v>
      </c>
      <c r="CL51" s="264">
        <v>0</v>
      </c>
      <c r="CM51" s="264">
        <v>0</v>
      </c>
      <c r="CN51" s="264">
        <v>0</v>
      </c>
      <c r="CO51" s="264">
        <v>0</v>
      </c>
      <c r="CP51" s="264">
        <v>0</v>
      </c>
      <c r="CQ51" s="264">
        <v>0</v>
      </c>
      <c r="CR51" s="264">
        <v>0</v>
      </c>
      <c r="CS51" s="264">
        <v>0</v>
      </c>
      <c r="CT51" s="264">
        <v>0</v>
      </c>
      <c r="CU51" s="264">
        <v>0</v>
      </c>
      <c r="CV51" s="264">
        <v>0</v>
      </c>
      <c r="CW51" s="264">
        <v>0</v>
      </c>
      <c r="CX51" s="264">
        <v>0</v>
      </c>
      <c r="CY51" s="264">
        <v>0</v>
      </c>
      <c r="CZ51" s="264">
        <v>0</v>
      </c>
      <c r="DA51" s="264">
        <v>0</v>
      </c>
      <c r="DB51" s="264">
        <v>0</v>
      </c>
      <c r="DC51" s="264">
        <v>0</v>
      </c>
      <c r="DD51" s="264">
        <v>0</v>
      </c>
      <c r="DE51" s="264">
        <v>0</v>
      </c>
      <c r="DF51" s="264">
        <v>0</v>
      </c>
      <c r="DG51" s="264">
        <v>0</v>
      </c>
      <c r="DH51" s="264">
        <v>0</v>
      </c>
      <c r="DI51" s="264">
        <v>0</v>
      </c>
      <c r="DJ51" s="264">
        <v>0</v>
      </c>
      <c r="DK51" s="264">
        <v>0</v>
      </c>
      <c r="DL51" s="264">
        <v>0</v>
      </c>
      <c r="DM51" s="264">
        <v>0</v>
      </c>
      <c r="DN51" s="264">
        <v>0</v>
      </c>
      <c r="DO51" s="264">
        <v>0</v>
      </c>
      <c r="DP51" s="264">
        <v>0</v>
      </c>
      <c r="DQ51" s="264">
        <v>0</v>
      </c>
      <c r="DR51" s="264">
        <v>0</v>
      </c>
      <c r="DS51" s="264">
        <v>0</v>
      </c>
      <c r="DT51" s="264">
        <v>0</v>
      </c>
      <c r="DU51" s="264">
        <v>0</v>
      </c>
      <c r="DV51" s="264">
        <v>0</v>
      </c>
      <c r="DW51" s="264">
        <v>0</v>
      </c>
      <c r="DX51" s="264">
        <v>0</v>
      </c>
      <c r="DY51" s="264"/>
      <c r="DZ51" s="269"/>
      <c r="EA51" s="269"/>
      <c r="EB51" s="257">
        <f t="shared" si="0"/>
        <v>0</v>
      </c>
      <c r="EC51" s="257">
        <f t="shared" si="1"/>
        <v>0</v>
      </c>
      <c r="ED51" s="257">
        <f t="shared" si="2"/>
        <v>0</v>
      </c>
      <c r="EE51" s="257">
        <f t="shared" si="3"/>
        <v>0</v>
      </c>
      <c r="EF51" s="257">
        <f t="shared" si="4"/>
        <v>0</v>
      </c>
      <c r="EG51" s="257">
        <f t="shared" si="5"/>
        <v>0</v>
      </c>
      <c r="EH51" s="257">
        <f t="shared" si="6"/>
        <v>0</v>
      </c>
    </row>
    <row r="52" spans="1:138" s="273" customFormat="1" ht="12.75" thickBot="1">
      <c r="A52" s="271" t="s">
        <v>2</v>
      </c>
      <c r="B52" s="264">
        <v>272820388.31</v>
      </c>
      <c r="C52" s="264">
        <v>7473468.2100000009</v>
      </c>
      <c r="D52" s="264">
        <v>36767673.739999995</v>
      </c>
      <c r="E52" s="264">
        <v>1753849.74</v>
      </c>
      <c r="F52" s="264">
        <v>5453785.3100000005</v>
      </c>
      <c r="G52" s="264">
        <v>3314150.79</v>
      </c>
      <c r="H52" s="264">
        <v>933413.37</v>
      </c>
      <c r="I52" s="264">
        <v>1793717.5999999999</v>
      </c>
      <c r="J52" s="264">
        <v>0</v>
      </c>
      <c r="K52" s="264">
        <v>526283.92999999993</v>
      </c>
      <c r="L52" s="264">
        <v>1724481.3499999999</v>
      </c>
      <c r="M52" s="264">
        <v>1958975.0000000002</v>
      </c>
      <c r="N52" s="264">
        <v>1873648.8399999999</v>
      </c>
      <c r="O52" s="264">
        <v>3104516.4899999998</v>
      </c>
      <c r="P52" s="264">
        <v>2405899.35</v>
      </c>
      <c r="Q52" s="264">
        <v>6359667.5099999998</v>
      </c>
      <c r="R52" s="264">
        <v>1554874.81</v>
      </c>
      <c r="S52" s="264">
        <v>565190.20000000007</v>
      </c>
      <c r="T52" s="264">
        <v>-400.77</v>
      </c>
      <c r="U52" s="264">
        <v>7797.08</v>
      </c>
      <c r="V52" s="264">
        <v>93592.06</v>
      </c>
      <c r="W52" s="264">
        <v>15212.99</v>
      </c>
      <c r="X52" s="264">
        <v>19992820.959999997</v>
      </c>
      <c r="Y52" s="264">
        <v>29228792.630000003</v>
      </c>
      <c r="Z52" s="264">
        <v>1712282.1499999994</v>
      </c>
      <c r="AA52" s="264">
        <v>7171872.2700000005</v>
      </c>
      <c r="AB52" s="264">
        <v>2265935.36</v>
      </c>
      <c r="AC52" s="264">
        <v>1823715.69</v>
      </c>
      <c r="AD52" s="264">
        <v>0</v>
      </c>
      <c r="AE52" s="264">
        <v>4981658.33</v>
      </c>
      <c r="AF52" s="264">
        <v>127963513.31999998</v>
      </c>
      <c r="AG52" s="264">
        <v>10145571.109999999</v>
      </c>
      <c r="AH52" s="264">
        <v>1586554.66</v>
      </c>
      <c r="AI52" s="264">
        <v>2397552.4400000004</v>
      </c>
      <c r="AJ52" s="264">
        <v>3130409.28</v>
      </c>
      <c r="AK52" s="264">
        <v>1926480.7200000002</v>
      </c>
      <c r="AL52" s="264">
        <v>137931.27999999994</v>
      </c>
      <c r="AM52" s="264">
        <v>668321.47</v>
      </c>
      <c r="AN52" s="264">
        <v>4342496.53</v>
      </c>
      <c r="AO52" s="264">
        <v>10260961.34</v>
      </c>
      <c r="AP52" s="264">
        <v>5884751.7199999997</v>
      </c>
      <c r="AQ52" s="264">
        <v>4518586.1399999997</v>
      </c>
      <c r="AR52" s="264">
        <v>1478612.2499999998</v>
      </c>
      <c r="AS52" s="264">
        <v>1912404.0399999998</v>
      </c>
      <c r="AT52" s="264">
        <v>830980.61</v>
      </c>
      <c r="AU52" s="264">
        <v>0</v>
      </c>
      <c r="AV52" s="264">
        <v>1236162.9600000002</v>
      </c>
      <c r="AW52" s="264">
        <v>2269945.9300000002</v>
      </c>
      <c r="AX52" s="264">
        <v>-4164317.14</v>
      </c>
      <c r="AY52" s="264">
        <v>2370490.4</v>
      </c>
      <c r="AZ52" s="264">
        <v>1884117.6300000001</v>
      </c>
      <c r="BA52" s="264">
        <v>381817.73</v>
      </c>
      <c r="BB52" s="264">
        <v>29995982.510000002</v>
      </c>
      <c r="BC52" s="264">
        <v>2256090.2200000002</v>
      </c>
      <c r="BD52" s="264">
        <v>4497120.0200000005</v>
      </c>
      <c r="BE52" s="264">
        <v>2189158.1799999997</v>
      </c>
      <c r="BF52" s="264">
        <v>89025162.390000001</v>
      </c>
      <c r="BG52" s="264">
        <v>3598469.99</v>
      </c>
      <c r="BH52" s="264">
        <v>3804024.03</v>
      </c>
      <c r="BI52" s="264">
        <v>4201192.42</v>
      </c>
      <c r="BJ52" s="264">
        <v>4041473.0199999996</v>
      </c>
      <c r="BK52" s="264">
        <v>3512671.79</v>
      </c>
      <c r="BL52" s="264">
        <v>3359443.5700000003</v>
      </c>
      <c r="BM52" s="264">
        <v>1472037.75</v>
      </c>
      <c r="BN52" s="264">
        <v>3788884.4699999997</v>
      </c>
      <c r="BO52" s="264">
        <v>2249942.83</v>
      </c>
      <c r="BP52" s="264">
        <v>1987029.72</v>
      </c>
      <c r="BQ52" s="264">
        <v>4819399.0600000005</v>
      </c>
      <c r="BR52" s="264">
        <v>2755932.09</v>
      </c>
      <c r="BS52" s="264">
        <v>3479333.8600000003</v>
      </c>
      <c r="BT52" s="264">
        <v>1901139.2000000002</v>
      </c>
      <c r="BU52" s="264">
        <v>1482250.7000000002</v>
      </c>
      <c r="BV52" s="264">
        <v>1422173.24</v>
      </c>
      <c r="BW52" s="264">
        <v>1530019.06</v>
      </c>
      <c r="BX52" s="264">
        <v>1906961.47</v>
      </c>
      <c r="BY52" s="264">
        <v>1097247.56</v>
      </c>
      <c r="BZ52" s="264">
        <v>1131288.52</v>
      </c>
      <c r="CA52" s="264">
        <v>1489685.22</v>
      </c>
      <c r="CB52" s="264">
        <v>1891329.8199999998</v>
      </c>
      <c r="CC52" s="264">
        <v>914232.47</v>
      </c>
      <c r="CD52" s="264">
        <v>773621.69</v>
      </c>
      <c r="CE52" s="264">
        <v>811737.79</v>
      </c>
      <c r="CF52" s="264">
        <v>986411.67</v>
      </c>
      <c r="CG52" s="264">
        <v>739673.75</v>
      </c>
      <c r="CH52" s="264">
        <v>1159047.42</v>
      </c>
      <c r="CI52" s="264">
        <v>755754.71</v>
      </c>
      <c r="CJ52" s="264">
        <v>1641733.8</v>
      </c>
      <c r="CK52" s="264">
        <v>506922.83999999997</v>
      </c>
      <c r="CL52" s="264">
        <v>906908.76000000013</v>
      </c>
      <c r="CM52" s="264">
        <v>317746</v>
      </c>
      <c r="CN52" s="264">
        <v>501270.94000000006</v>
      </c>
      <c r="CO52" s="264">
        <v>560641.1</v>
      </c>
      <c r="CP52" s="264">
        <v>1554690.3399999999</v>
      </c>
      <c r="CQ52" s="264">
        <v>1960918.84</v>
      </c>
      <c r="CR52" s="264">
        <v>492338</v>
      </c>
      <c r="CS52" s="264">
        <v>477307.63</v>
      </c>
      <c r="CT52" s="264">
        <v>320803.78000000003</v>
      </c>
      <c r="CU52" s="264">
        <v>667090.6399999999</v>
      </c>
      <c r="CV52" s="264">
        <v>323557.19</v>
      </c>
      <c r="CW52" s="264">
        <v>472129.1</v>
      </c>
      <c r="CX52" s="264">
        <v>536060.55999999994</v>
      </c>
      <c r="CY52" s="264">
        <v>720526.18</v>
      </c>
      <c r="CZ52" s="264">
        <v>537512.05999999994</v>
      </c>
      <c r="DA52" s="264">
        <v>682591.2</v>
      </c>
      <c r="DB52" s="264">
        <v>654959.17000000004</v>
      </c>
      <c r="DC52" s="264">
        <v>706200.63000000012</v>
      </c>
      <c r="DD52" s="264">
        <v>411962.23</v>
      </c>
      <c r="DE52" s="264">
        <v>620309.64</v>
      </c>
      <c r="DF52" s="264">
        <v>471526.41999999993</v>
      </c>
      <c r="DG52" s="264">
        <v>442001.88</v>
      </c>
      <c r="DH52" s="264">
        <v>467581.44</v>
      </c>
      <c r="DI52" s="264">
        <v>421407.42000000004</v>
      </c>
      <c r="DJ52" s="264">
        <v>435270.78</v>
      </c>
      <c r="DK52" s="264">
        <v>770828.76</v>
      </c>
      <c r="DL52" s="264">
        <v>384042.43</v>
      </c>
      <c r="DM52" s="264">
        <v>571908.9</v>
      </c>
      <c r="DN52" s="264">
        <v>857133.45000000007</v>
      </c>
      <c r="DO52" s="264">
        <v>1475572.93</v>
      </c>
      <c r="DP52" s="264">
        <v>879968.84</v>
      </c>
      <c r="DQ52" s="264">
        <v>791981.43</v>
      </c>
      <c r="DR52" s="264">
        <v>459563.74000000005</v>
      </c>
      <c r="DS52" s="264">
        <v>1097249.32</v>
      </c>
      <c r="DT52" s="264">
        <v>598958.53</v>
      </c>
      <c r="DU52" s="264">
        <v>25747.07</v>
      </c>
      <c r="DV52" s="264">
        <v>26102.21</v>
      </c>
      <c r="DW52" s="264">
        <v>122740.35</v>
      </c>
      <c r="DX52" s="264">
        <v>88986.97</v>
      </c>
      <c r="DY52" s="266"/>
      <c r="DZ52" s="272"/>
      <c r="EA52" s="272"/>
      <c r="EB52" s="257">
        <f t="shared" si="0"/>
        <v>0</v>
      </c>
      <c r="EC52" s="257">
        <f t="shared" si="1"/>
        <v>0</v>
      </c>
      <c r="ED52" s="257">
        <f t="shared" si="2"/>
        <v>0</v>
      </c>
      <c r="EE52" s="257">
        <f t="shared" si="3"/>
        <v>0</v>
      </c>
      <c r="EF52" s="257">
        <f t="shared" si="4"/>
        <v>0</v>
      </c>
      <c r="EG52" s="257">
        <f t="shared" si="5"/>
        <v>0</v>
      </c>
      <c r="EH52" s="257">
        <f t="shared" si="6"/>
        <v>0</v>
      </c>
    </row>
    <row r="53" spans="1:138" ht="11.25" customHeight="1">
      <c r="AF53" s="275"/>
      <c r="AG53" s="275"/>
      <c r="AH53" s="275"/>
      <c r="AI53" s="275"/>
      <c r="AJ53" s="275"/>
      <c r="AK53" s="275"/>
      <c r="AL53" s="276"/>
      <c r="EB53" s="257">
        <f t="shared" si="0"/>
        <v>0</v>
      </c>
      <c r="EC53" s="257">
        <f t="shared" si="1"/>
        <v>0</v>
      </c>
      <c r="ED53" s="257">
        <f t="shared" si="2"/>
        <v>0</v>
      </c>
      <c r="EE53" s="257">
        <f t="shared" si="3"/>
        <v>0</v>
      </c>
      <c r="EF53" s="257">
        <f t="shared" si="4"/>
        <v>0</v>
      </c>
      <c r="EG53" s="257">
        <f t="shared" si="5"/>
        <v>0</v>
      </c>
      <c r="EH53" s="257">
        <f t="shared" si="6"/>
        <v>0</v>
      </c>
    </row>
    <row r="54" spans="1:138">
      <c r="AF54" s="264"/>
      <c r="AG54" s="264"/>
      <c r="AH54" s="264"/>
      <c r="AI54" s="264"/>
      <c r="AJ54" s="264"/>
      <c r="AK54" s="264"/>
      <c r="AL54" s="276"/>
      <c r="EB54" s="257">
        <f t="shared" si="0"/>
        <v>0</v>
      </c>
      <c r="EC54" s="257">
        <f t="shared" si="1"/>
        <v>0</v>
      </c>
      <c r="ED54" s="257">
        <f t="shared" si="2"/>
        <v>0</v>
      </c>
      <c r="EE54" s="257">
        <f t="shared" si="3"/>
        <v>0</v>
      </c>
      <c r="EF54" s="257">
        <f t="shared" si="4"/>
        <v>0</v>
      </c>
      <c r="EG54" s="257">
        <f t="shared" si="5"/>
        <v>0</v>
      </c>
      <c r="EH54" s="257">
        <f t="shared" si="6"/>
        <v>0</v>
      </c>
    </row>
    <row r="55" spans="1:138" ht="10.5" customHeight="1" thickBot="1">
      <c r="B55" s="274" t="s">
        <v>1104</v>
      </c>
      <c r="AF55" s="257" t="s">
        <v>5</v>
      </c>
      <c r="EB55" s="257" t="e">
        <f t="shared" si="0"/>
        <v>#VALUE!</v>
      </c>
      <c r="EC55" s="257" t="e">
        <f t="shared" si="1"/>
        <v>#VALUE!</v>
      </c>
      <c r="ED55" s="257">
        <f t="shared" si="2"/>
        <v>0</v>
      </c>
      <c r="EE55" s="257">
        <f t="shared" si="3"/>
        <v>0</v>
      </c>
      <c r="EF55" s="257">
        <f t="shared" si="4"/>
        <v>0</v>
      </c>
      <c r="EG55" s="257">
        <f t="shared" si="5"/>
        <v>0</v>
      </c>
      <c r="EH55" s="257">
        <f t="shared" si="6"/>
        <v>0</v>
      </c>
    </row>
    <row r="56" spans="1:138">
      <c r="A56" s="258"/>
      <c r="B56" s="259" t="s">
        <v>700</v>
      </c>
      <c r="C56" s="260" t="s">
        <v>701</v>
      </c>
      <c r="D56" s="260" t="s">
        <v>702</v>
      </c>
      <c r="E56" s="261" t="s">
        <v>703</v>
      </c>
      <c r="F56" s="261" t="s">
        <v>704</v>
      </c>
      <c r="G56" s="261" t="s">
        <v>705</v>
      </c>
      <c r="H56" s="261" t="s">
        <v>706</v>
      </c>
      <c r="I56" s="261" t="s">
        <v>707</v>
      </c>
      <c r="J56" s="261" t="s">
        <v>708</v>
      </c>
      <c r="K56" s="261" t="s">
        <v>709</v>
      </c>
      <c r="L56" s="261" t="s">
        <v>710</v>
      </c>
      <c r="M56" s="261" t="s">
        <v>711</v>
      </c>
      <c r="N56" s="261" t="s">
        <v>712</v>
      </c>
      <c r="O56" s="261" t="s">
        <v>713</v>
      </c>
      <c r="P56" s="261" t="s">
        <v>714</v>
      </c>
      <c r="Q56" s="261" t="s">
        <v>715</v>
      </c>
      <c r="R56" s="261" t="s">
        <v>716</v>
      </c>
      <c r="S56" s="261" t="s">
        <v>717</v>
      </c>
      <c r="T56" s="261" t="s">
        <v>718</v>
      </c>
      <c r="U56" s="261" t="s">
        <v>719</v>
      </c>
      <c r="V56" s="277" t="s">
        <v>800</v>
      </c>
      <c r="W56" s="277" t="s">
        <v>158</v>
      </c>
      <c r="X56" s="277" t="s">
        <v>160</v>
      </c>
      <c r="Y56" s="261" t="s">
        <v>161</v>
      </c>
      <c r="Z56" s="277" t="s">
        <v>162</v>
      </c>
      <c r="AA56" s="277" t="s">
        <v>163</v>
      </c>
      <c r="AB56" s="277" t="s">
        <v>164</v>
      </c>
      <c r="AC56" s="277" t="s">
        <v>165</v>
      </c>
      <c r="AD56" s="261" t="s">
        <v>29</v>
      </c>
      <c r="AE56" s="277" t="s">
        <v>28</v>
      </c>
      <c r="AF56" s="261" t="s">
        <v>5</v>
      </c>
      <c r="AG56" s="261" t="s">
        <v>19</v>
      </c>
      <c r="AH56" s="261" t="s">
        <v>12</v>
      </c>
      <c r="AI56" s="261" t="s">
        <v>13</v>
      </c>
      <c r="AJ56" s="261" t="s">
        <v>10</v>
      </c>
      <c r="AK56" s="261" t="s">
        <v>18</v>
      </c>
      <c r="AL56" s="261" t="s">
        <v>17</v>
      </c>
      <c r="AM56" s="261" t="s">
        <v>15</v>
      </c>
      <c r="AN56" s="261" t="s">
        <v>27</v>
      </c>
      <c r="AO56" s="261" t="s">
        <v>21</v>
      </c>
      <c r="AP56" s="261" t="s">
        <v>22</v>
      </c>
      <c r="AQ56" s="261" t="s">
        <v>23</v>
      </c>
      <c r="AR56" s="261" t="s">
        <v>24</v>
      </c>
      <c r="AS56" s="261" t="s">
        <v>25</v>
      </c>
      <c r="AT56" s="261" t="s">
        <v>26</v>
      </c>
      <c r="AU56" s="261" t="s">
        <v>59</v>
      </c>
      <c r="AV56" s="261" t="s">
        <v>9</v>
      </c>
      <c r="AW56" s="261" t="s">
        <v>6</v>
      </c>
      <c r="AX56" s="261" t="s">
        <v>8</v>
      </c>
      <c r="AY56" s="261" t="s">
        <v>14</v>
      </c>
      <c r="AZ56" s="261" t="s">
        <v>722</v>
      </c>
      <c r="BA56" s="261" t="s">
        <v>723</v>
      </c>
      <c r="BB56" s="261" t="s">
        <v>724</v>
      </c>
      <c r="BC56" s="261" t="s">
        <v>725</v>
      </c>
      <c r="BD56" s="261" t="s">
        <v>726</v>
      </c>
      <c r="BE56" s="261" t="s">
        <v>727</v>
      </c>
      <c r="BF56" s="261" t="s">
        <v>728</v>
      </c>
      <c r="BG56" s="261" t="s">
        <v>729</v>
      </c>
      <c r="BH56" s="261" t="s">
        <v>730</v>
      </c>
      <c r="BI56" s="261" t="s">
        <v>731</v>
      </c>
      <c r="BJ56" s="261" t="s">
        <v>732</v>
      </c>
      <c r="BK56" s="261" t="s">
        <v>733</v>
      </c>
      <c r="BL56" s="261" t="s">
        <v>734</v>
      </c>
      <c r="BM56" s="261" t="s">
        <v>735</v>
      </c>
      <c r="BN56" s="261" t="s">
        <v>736</v>
      </c>
      <c r="BO56" s="261" t="s">
        <v>737</v>
      </c>
      <c r="BP56" s="261" t="s">
        <v>738</v>
      </c>
      <c r="BQ56" s="261" t="s">
        <v>739</v>
      </c>
      <c r="BR56" s="261" t="s">
        <v>740</v>
      </c>
      <c r="BS56" s="261" t="s">
        <v>741</v>
      </c>
      <c r="BT56" s="261" t="s">
        <v>742</v>
      </c>
      <c r="BU56" s="261" t="s">
        <v>743</v>
      </c>
      <c r="BV56" s="261" t="s">
        <v>744</v>
      </c>
      <c r="BW56" s="261" t="s">
        <v>745</v>
      </c>
      <c r="BX56" s="261" t="s">
        <v>746</v>
      </c>
      <c r="BY56" s="261" t="s">
        <v>747</v>
      </c>
      <c r="BZ56" s="261" t="s">
        <v>748</v>
      </c>
      <c r="CA56" s="261" t="s">
        <v>749</v>
      </c>
      <c r="CB56" s="261" t="s">
        <v>750</v>
      </c>
      <c r="CC56" s="261" t="s">
        <v>801</v>
      </c>
      <c r="CD56" s="261" t="s">
        <v>752</v>
      </c>
      <c r="CE56" s="261" t="s">
        <v>753</v>
      </c>
      <c r="CF56" s="261" t="s">
        <v>754</v>
      </c>
      <c r="CG56" s="261" t="s">
        <v>755</v>
      </c>
      <c r="CH56" s="261" t="s">
        <v>756</v>
      </c>
      <c r="CI56" s="261" t="s">
        <v>757</v>
      </c>
      <c r="CJ56" s="261" t="s">
        <v>758</v>
      </c>
      <c r="CK56" s="261" t="s">
        <v>759</v>
      </c>
      <c r="CL56" s="261" t="s">
        <v>760</v>
      </c>
      <c r="CM56" s="261" t="s">
        <v>761</v>
      </c>
      <c r="CN56" s="261" t="s">
        <v>762</v>
      </c>
      <c r="CO56" s="261" t="s">
        <v>763</v>
      </c>
      <c r="CP56" s="261" t="s">
        <v>764</v>
      </c>
      <c r="CQ56" s="261" t="s">
        <v>765</v>
      </c>
      <c r="CR56" s="261" t="s">
        <v>766</v>
      </c>
      <c r="CS56" s="261" t="s">
        <v>767</v>
      </c>
      <c r="CT56" s="261" t="s">
        <v>768</v>
      </c>
      <c r="CU56" s="261" t="s">
        <v>769</v>
      </c>
      <c r="CV56" s="261" t="s">
        <v>770</v>
      </c>
      <c r="CW56" s="261" t="s">
        <v>771</v>
      </c>
      <c r="CX56" s="261" t="s">
        <v>772</v>
      </c>
      <c r="CY56" s="261" t="s">
        <v>773</v>
      </c>
      <c r="CZ56" s="261" t="s">
        <v>774</v>
      </c>
      <c r="DA56" s="261" t="s">
        <v>775</v>
      </c>
      <c r="DB56" s="261" t="s">
        <v>776</v>
      </c>
      <c r="DC56" s="261" t="s">
        <v>777</v>
      </c>
      <c r="DD56" s="261" t="s">
        <v>778</v>
      </c>
      <c r="DE56" s="261" t="s">
        <v>779</v>
      </c>
      <c r="DF56" s="261" t="s">
        <v>780</v>
      </c>
      <c r="DG56" s="261" t="s">
        <v>781</v>
      </c>
      <c r="DH56" s="261" t="s">
        <v>782</v>
      </c>
      <c r="DI56" s="261" t="s">
        <v>783</v>
      </c>
      <c r="DJ56" s="261" t="s">
        <v>784</v>
      </c>
      <c r="DK56" s="261" t="s">
        <v>785</v>
      </c>
      <c r="DL56" s="261" t="s">
        <v>786</v>
      </c>
      <c r="DM56" s="261" t="s">
        <v>787</v>
      </c>
      <c r="DN56" s="261" t="s">
        <v>788</v>
      </c>
      <c r="DO56" s="261" t="s">
        <v>789</v>
      </c>
      <c r="DP56" s="262" t="s">
        <v>790</v>
      </c>
      <c r="DQ56" s="262" t="s">
        <v>791</v>
      </c>
      <c r="DR56" s="262" t="s">
        <v>792</v>
      </c>
      <c r="DS56" s="262" t="s">
        <v>793</v>
      </c>
      <c r="DT56" s="262" t="s">
        <v>794</v>
      </c>
      <c r="DU56" s="262" t="s">
        <v>795</v>
      </c>
      <c r="DV56" s="262" t="s">
        <v>796</v>
      </c>
      <c r="DW56" s="262" t="s">
        <v>802</v>
      </c>
      <c r="DX56" s="262" t="s">
        <v>798</v>
      </c>
      <c r="EB56" s="257" t="e">
        <f t="shared" si="0"/>
        <v>#VALUE!</v>
      </c>
      <c r="EC56" s="257" t="e">
        <f t="shared" si="1"/>
        <v>#VALUE!</v>
      </c>
      <c r="ED56" s="257" t="e">
        <f t="shared" si="2"/>
        <v>#VALUE!</v>
      </c>
      <c r="EE56" s="257" t="e">
        <f t="shared" si="3"/>
        <v>#VALUE!</v>
      </c>
      <c r="EF56" s="257" t="e">
        <f t="shared" si="4"/>
        <v>#VALUE!</v>
      </c>
      <c r="EG56" s="257" t="e">
        <f t="shared" si="5"/>
        <v>#VALUE!</v>
      </c>
      <c r="EH56" s="257" t="e">
        <f t="shared" si="6"/>
        <v>#VALUE!</v>
      </c>
    </row>
    <row r="57" spans="1:138">
      <c r="A57" s="263" t="s">
        <v>107</v>
      </c>
      <c r="B57" s="264">
        <v>42250151.880000003</v>
      </c>
      <c r="C57" s="264">
        <v>847686.68</v>
      </c>
      <c r="D57" s="264">
        <v>26382000</v>
      </c>
      <c r="E57" s="264">
        <v>85417</v>
      </c>
      <c r="F57" s="264">
        <v>311072</v>
      </c>
      <c r="G57" s="264">
        <v>332136</v>
      </c>
      <c r="H57" s="264">
        <v>95447</v>
      </c>
      <c r="I57" s="264">
        <v>192794</v>
      </c>
      <c r="J57" s="264">
        <v>0</v>
      </c>
      <c r="K57" s="264">
        <v>58344.21</v>
      </c>
      <c r="L57" s="264">
        <v>165708</v>
      </c>
      <c r="M57" s="264">
        <v>207977</v>
      </c>
      <c r="N57" s="264">
        <v>180335</v>
      </c>
      <c r="O57" s="264">
        <v>349330.22</v>
      </c>
      <c r="P57" s="264">
        <v>263432</v>
      </c>
      <c r="Q57" s="264">
        <v>572474.96</v>
      </c>
      <c r="R57" s="264">
        <v>185964</v>
      </c>
      <c r="S57" s="264">
        <v>64974.33</v>
      </c>
      <c r="T57" s="264">
        <v>0</v>
      </c>
      <c r="U57" s="264">
        <v>0</v>
      </c>
      <c r="V57" s="264">
        <v>16400</v>
      </c>
      <c r="W57" s="264">
        <v>0</v>
      </c>
      <c r="X57" s="264">
        <v>1095816.19</v>
      </c>
      <c r="Y57" s="264">
        <v>2276225.65</v>
      </c>
      <c r="Z57" s="264">
        <v>680214</v>
      </c>
      <c r="AA57" s="264">
        <v>458292</v>
      </c>
      <c r="AB57" s="264">
        <v>226742</v>
      </c>
      <c r="AC57" s="264">
        <v>190434</v>
      </c>
      <c r="AD57" s="264">
        <v>0</v>
      </c>
      <c r="AE57" s="264">
        <v>434339.65</v>
      </c>
      <c r="AF57" s="264">
        <v>6576595.9900000002</v>
      </c>
      <c r="AG57" s="264">
        <v>135327.32999999999</v>
      </c>
      <c r="AH57" s="264">
        <v>98740</v>
      </c>
      <c r="AI57" s="264">
        <v>122953.33</v>
      </c>
      <c r="AJ57" s="264">
        <v>315544</v>
      </c>
      <c r="AK57" s="264">
        <v>213177.53</v>
      </c>
      <c r="AL57" s="264">
        <v>155110</v>
      </c>
      <c r="AM57" s="264">
        <v>54964</v>
      </c>
      <c r="AN57" s="264">
        <v>394132.97</v>
      </c>
      <c r="AO57" s="264">
        <v>582778.41</v>
      </c>
      <c r="AP57" s="264">
        <v>645096</v>
      </c>
      <c r="AQ57" s="264">
        <v>270116</v>
      </c>
      <c r="AR57" s="264">
        <v>106354</v>
      </c>
      <c r="AS57" s="264">
        <v>177448.27</v>
      </c>
      <c r="AT57" s="264">
        <v>100300</v>
      </c>
      <c r="AU57" s="264">
        <v>0</v>
      </c>
      <c r="AV57" s="264">
        <v>111518</v>
      </c>
      <c r="AW57" s="264">
        <v>220551</v>
      </c>
      <c r="AX57" s="264">
        <v>232166</v>
      </c>
      <c r="AY57" s="264">
        <v>115979</v>
      </c>
      <c r="AZ57" s="264">
        <v>190642</v>
      </c>
      <c r="BA57" s="264">
        <v>36100</v>
      </c>
      <c r="BB57" s="264">
        <v>296779.39</v>
      </c>
      <c r="BC57" s="264">
        <v>218224.25</v>
      </c>
      <c r="BD57" s="264">
        <v>165356</v>
      </c>
      <c r="BE57" s="264">
        <v>208687</v>
      </c>
      <c r="BF57" s="264">
        <v>5687549.3499999996</v>
      </c>
      <c r="BG57" s="264">
        <v>241688.1</v>
      </c>
      <c r="BH57" s="264">
        <v>249359.07</v>
      </c>
      <c r="BI57" s="264">
        <v>272758.77</v>
      </c>
      <c r="BJ57" s="264">
        <v>212871.55</v>
      </c>
      <c r="BK57" s="264">
        <v>202662.59</v>
      </c>
      <c r="BL57" s="264">
        <v>218800.8</v>
      </c>
      <c r="BM57" s="264">
        <v>95335.5</v>
      </c>
      <c r="BN57" s="264">
        <v>235671.8</v>
      </c>
      <c r="BO57" s="264">
        <v>129380.87</v>
      </c>
      <c r="BP57" s="264">
        <v>122289.60000000001</v>
      </c>
      <c r="BQ57" s="264">
        <v>253378.7</v>
      </c>
      <c r="BR57" s="264">
        <v>133277.1</v>
      </c>
      <c r="BS57" s="264">
        <v>206358.57</v>
      </c>
      <c r="BT57" s="264">
        <v>108793.8</v>
      </c>
      <c r="BU57" s="264">
        <v>101129.7</v>
      </c>
      <c r="BV57" s="264">
        <v>109735.8</v>
      </c>
      <c r="BW57" s="264">
        <v>109873.2</v>
      </c>
      <c r="BX57" s="264">
        <v>121340.5</v>
      </c>
      <c r="BY57" s="264">
        <v>85583.3</v>
      </c>
      <c r="BZ57" s="264">
        <v>79785.600000000006</v>
      </c>
      <c r="CA57" s="264">
        <v>99701.9</v>
      </c>
      <c r="CB57" s="264">
        <v>127499.52</v>
      </c>
      <c r="CC57" s="264">
        <v>67453.64</v>
      </c>
      <c r="CD57" s="264">
        <v>64660.35</v>
      </c>
      <c r="CE57" s="264">
        <v>69831.89</v>
      </c>
      <c r="CF57" s="264">
        <v>62883.040000000001</v>
      </c>
      <c r="CG57" s="264">
        <v>64308.2</v>
      </c>
      <c r="CH57" s="264">
        <v>69775.429999999993</v>
      </c>
      <c r="CI57" s="264">
        <v>49883.9</v>
      </c>
      <c r="CJ57" s="264">
        <v>92411.25</v>
      </c>
      <c r="CK57" s="264">
        <v>44242.3</v>
      </c>
      <c r="CL57" s="264">
        <v>57921.599999999999</v>
      </c>
      <c r="CM57" s="264">
        <v>22117</v>
      </c>
      <c r="CN57" s="264">
        <v>35197.599999999999</v>
      </c>
      <c r="CO57" s="264">
        <v>45162.6</v>
      </c>
      <c r="CP57" s="264">
        <v>71504.08</v>
      </c>
      <c r="CQ57" s="264">
        <v>96477.77</v>
      </c>
      <c r="CR57" s="264">
        <v>31805</v>
      </c>
      <c r="CS57" s="264">
        <v>32234.5</v>
      </c>
      <c r="CT57" s="264">
        <v>18810</v>
      </c>
      <c r="CU57" s="264">
        <v>47706.44</v>
      </c>
      <c r="CV57" s="264">
        <v>19879</v>
      </c>
      <c r="CW57" s="264">
        <v>32180.5</v>
      </c>
      <c r="CX57" s="264">
        <v>39088.519999999997</v>
      </c>
      <c r="CY57" s="264">
        <v>56110.7</v>
      </c>
      <c r="CZ57" s="264">
        <v>38456.5</v>
      </c>
      <c r="DA57" s="264">
        <v>53767.59</v>
      </c>
      <c r="DB57" s="264">
        <v>54465.61</v>
      </c>
      <c r="DC57" s="264">
        <v>59811.65</v>
      </c>
      <c r="DD57" s="264">
        <v>27104.5</v>
      </c>
      <c r="DE57" s="264">
        <v>42644.639999999999</v>
      </c>
      <c r="DF57" s="264">
        <v>31216</v>
      </c>
      <c r="DG57" s="264">
        <v>32501</v>
      </c>
      <c r="DH57" s="264">
        <v>39475.589999999997</v>
      </c>
      <c r="DI57" s="264">
        <v>33043</v>
      </c>
      <c r="DJ57" s="264">
        <v>28030.240000000002</v>
      </c>
      <c r="DK57" s="264">
        <v>44270.3</v>
      </c>
      <c r="DL57" s="264">
        <v>25980</v>
      </c>
      <c r="DM57" s="264">
        <v>46515.58</v>
      </c>
      <c r="DN57" s="264">
        <v>46194.1</v>
      </c>
      <c r="DO57" s="264">
        <v>82176.800000000003</v>
      </c>
      <c r="DP57" s="278">
        <v>71527.5</v>
      </c>
      <c r="DQ57" s="278">
        <v>48620</v>
      </c>
      <c r="DR57" s="278">
        <v>34730.18</v>
      </c>
      <c r="DS57" s="278">
        <v>70822.39</v>
      </c>
      <c r="DT57" s="278">
        <v>53705.8</v>
      </c>
      <c r="DU57" s="278">
        <v>0</v>
      </c>
      <c r="DV57" s="278">
        <v>0</v>
      </c>
      <c r="DW57" s="278">
        <v>0</v>
      </c>
      <c r="DX57" s="278">
        <v>13568.73</v>
      </c>
      <c r="EB57" s="257">
        <f t="shared" si="0"/>
        <v>0</v>
      </c>
      <c r="EC57" s="257">
        <f t="shared" si="1"/>
        <v>0</v>
      </c>
      <c r="ED57" s="257">
        <f t="shared" si="2"/>
        <v>0</v>
      </c>
      <c r="EE57" s="257">
        <f t="shared" si="3"/>
        <v>0</v>
      </c>
      <c r="EF57" s="257">
        <f t="shared" si="4"/>
        <v>0</v>
      </c>
      <c r="EG57" s="257">
        <f t="shared" si="5"/>
        <v>0</v>
      </c>
      <c r="EH57" s="257">
        <f t="shared" si="6"/>
        <v>0</v>
      </c>
    </row>
    <row r="58" spans="1:138" s="270" customFormat="1">
      <c r="A58" s="279" t="s">
        <v>108</v>
      </c>
      <c r="B58" s="280">
        <v>143785.76999999999</v>
      </c>
      <c r="C58" s="280">
        <v>5425</v>
      </c>
      <c r="D58" s="280">
        <v>595</v>
      </c>
      <c r="E58" s="280">
        <v>840</v>
      </c>
      <c r="F58" s="280">
        <v>1365</v>
      </c>
      <c r="G58" s="280">
        <v>9275</v>
      </c>
      <c r="H58" s="280">
        <v>525</v>
      </c>
      <c r="I58" s="280">
        <v>2310</v>
      </c>
      <c r="J58" s="280">
        <v>0</v>
      </c>
      <c r="K58" s="280">
        <v>280</v>
      </c>
      <c r="L58" s="280">
        <v>4725</v>
      </c>
      <c r="M58" s="280">
        <v>4235</v>
      </c>
      <c r="N58" s="280">
        <v>2030</v>
      </c>
      <c r="O58" s="280">
        <v>6125</v>
      </c>
      <c r="P58" s="280">
        <v>3780</v>
      </c>
      <c r="Q58" s="280">
        <v>-455.5</v>
      </c>
      <c r="R58" s="280">
        <v>3605</v>
      </c>
      <c r="S58" s="280">
        <v>1120</v>
      </c>
      <c r="T58" s="280">
        <v>0</v>
      </c>
      <c r="U58" s="280">
        <v>1435</v>
      </c>
      <c r="V58" s="280">
        <v>280</v>
      </c>
      <c r="W58" s="280">
        <v>0</v>
      </c>
      <c r="X58" s="264">
        <v>1575</v>
      </c>
      <c r="Y58" s="280">
        <v>36568.97</v>
      </c>
      <c r="Z58" s="280">
        <v>10045</v>
      </c>
      <c r="AA58" s="280">
        <v>0</v>
      </c>
      <c r="AB58" s="280">
        <v>609.66</v>
      </c>
      <c r="AC58" s="280">
        <v>0</v>
      </c>
      <c r="AD58" s="280">
        <v>0</v>
      </c>
      <c r="AE58" s="280">
        <v>3500</v>
      </c>
      <c r="AF58" s="280">
        <v>43992.639999999999</v>
      </c>
      <c r="AG58" s="280">
        <v>0</v>
      </c>
      <c r="AH58" s="280">
        <v>0</v>
      </c>
      <c r="AI58" s="280">
        <v>0</v>
      </c>
      <c r="AJ58" s="280">
        <v>945</v>
      </c>
      <c r="AK58" s="280">
        <v>0</v>
      </c>
      <c r="AL58" s="280">
        <v>630</v>
      </c>
      <c r="AM58" s="280">
        <v>0</v>
      </c>
      <c r="AN58" s="280">
        <v>10815</v>
      </c>
      <c r="AO58" s="280">
        <v>18165</v>
      </c>
      <c r="AP58" s="280">
        <v>2730</v>
      </c>
      <c r="AQ58" s="280">
        <v>2800</v>
      </c>
      <c r="AR58" s="280">
        <v>1610</v>
      </c>
      <c r="AS58" s="280">
        <v>448.97</v>
      </c>
      <c r="AT58" s="280">
        <v>0</v>
      </c>
      <c r="AU58" s="280">
        <v>0</v>
      </c>
      <c r="AV58" s="280">
        <v>0</v>
      </c>
      <c r="AW58" s="280">
        <v>4025</v>
      </c>
      <c r="AX58" s="280">
        <v>6020</v>
      </c>
      <c r="AY58" s="280">
        <v>0</v>
      </c>
      <c r="AZ58" s="280">
        <v>609.66</v>
      </c>
      <c r="BA58" s="280">
        <v>0</v>
      </c>
      <c r="BB58" s="280">
        <v>7210</v>
      </c>
      <c r="BC58" s="280">
        <v>4543.97</v>
      </c>
      <c r="BD58" s="280">
        <v>2415</v>
      </c>
      <c r="BE58" s="280">
        <v>1505</v>
      </c>
      <c r="BF58" s="280">
        <v>28318.67</v>
      </c>
      <c r="BG58" s="280">
        <v>0</v>
      </c>
      <c r="BH58" s="280">
        <v>0</v>
      </c>
      <c r="BI58" s="280">
        <v>609.66</v>
      </c>
      <c r="BJ58" s="280">
        <v>0</v>
      </c>
      <c r="BK58" s="280">
        <v>1214.5899999999999</v>
      </c>
      <c r="BL58" s="280">
        <v>0</v>
      </c>
      <c r="BM58" s="280">
        <v>0</v>
      </c>
      <c r="BN58" s="280">
        <v>0</v>
      </c>
      <c r="BO58" s="280">
        <v>0</v>
      </c>
      <c r="BP58" s="280">
        <v>0</v>
      </c>
      <c r="BQ58" s="280">
        <v>105</v>
      </c>
      <c r="BR58" s="280">
        <v>0</v>
      </c>
      <c r="BS58" s="280">
        <v>0</v>
      </c>
      <c r="BT58" s="280">
        <v>0</v>
      </c>
      <c r="BU58" s="280">
        <v>15128.01</v>
      </c>
      <c r="BV58" s="280">
        <v>0</v>
      </c>
      <c r="BW58" s="280">
        <v>448.97</v>
      </c>
      <c r="BX58" s="280">
        <v>0</v>
      </c>
      <c r="BY58" s="280">
        <v>0</v>
      </c>
      <c r="BZ58" s="280">
        <v>0</v>
      </c>
      <c r="CA58" s="280">
        <v>0</v>
      </c>
      <c r="CB58" s="280">
        <v>0</v>
      </c>
      <c r="CC58" s="280">
        <v>0</v>
      </c>
      <c r="CD58" s="280">
        <v>0</v>
      </c>
      <c r="CE58" s="280">
        <v>0</v>
      </c>
      <c r="CF58" s="280">
        <v>0</v>
      </c>
      <c r="CG58" s="280">
        <v>0</v>
      </c>
      <c r="CH58" s="280">
        <v>0</v>
      </c>
      <c r="CI58" s="280">
        <v>0</v>
      </c>
      <c r="CJ58" s="280">
        <v>1960</v>
      </c>
      <c r="CK58" s="280">
        <v>609.66</v>
      </c>
      <c r="CL58" s="280">
        <v>609.66</v>
      </c>
      <c r="CM58" s="280">
        <v>0</v>
      </c>
      <c r="CN58" s="280">
        <v>0</v>
      </c>
      <c r="CO58" s="280">
        <v>0</v>
      </c>
      <c r="CP58" s="280">
        <v>0</v>
      </c>
      <c r="CQ58" s="280">
        <v>604.92999999999995</v>
      </c>
      <c r="CR58" s="280">
        <v>0</v>
      </c>
      <c r="CS58" s="280">
        <v>0</v>
      </c>
      <c r="CT58" s="280">
        <v>0</v>
      </c>
      <c r="CU58" s="280">
        <v>2188.7399999999998</v>
      </c>
      <c r="CV58" s="280">
        <v>0</v>
      </c>
      <c r="CW58" s="280">
        <v>0</v>
      </c>
      <c r="CX58" s="280">
        <v>0</v>
      </c>
      <c r="CY58" s="280">
        <v>0</v>
      </c>
      <c r="CZ58" s="280">
        <v>1058.6300000000001</v>
      </c>
      <c r="DA58" s="280">
        <v>0</v>
      </c>
      <c r="DB58" s="280">
        <v>1058.6300000000001</v>
      </c>
      <c r="DC58" s="280">
        <v>1058.6300000000001</v>
      </c>
      <c r="DD58" s="280">
        <v>0</v>
      </c>
      <c r="DE58" s="280">
        <v>1663.56</v>
      </c>
      <c r="DF58" s="280">
        <v>0</v>
      </c>
      <c r="DG58" s="280">
        <v>0</v>
      </c>
      <c r="DH58" s="280">
        <v>0</v>
      </c>
      <c r="DI58" s="280">
        <v>0</v>
      </c>
      <c r="DJ58" s="280">
        <v>0</v>
      </c>
      <c r="DK58" s="280">
        <v>0</v>
      </c>
      <c r="DL58" s="280">
        <v>0</v>
      </c>
      <c r="DM58" s="280">
        <v>0</v>
      </c>
      <c r="DN58" s="280">
        <v>0</v>
      </c>
      <c r="DO58" s="280">
        <v>0</v>
      </c>
      <c r="DP58" s="281">
        <v>0</v>
      </c>
      <c r="DQ58" s="281">
        <v>0</v>
      </c>
      <c r="DR58" s="281">
        <v>0</v>
      </c>
      <c r="DS58" s="281">
        <v>0</v>
      </c>
      <c r="DT58" s="281">
        <v>0</v>
      </c>
      <c r="DU58" s="281">
        <v>0</v>
      </c>
      <c r="DV58" s="281">
        <v>0</v>
      </c>
      <c r="DW58" s="281">
        <v>0</v>
      </c>
      <c r="DX58" s="281">
        <v>0</v>
      </c>
      <c r="DZ58" s="257"/>
      <c r="EB58" s="257">
        <f t="shared" si="0"/>
        <v>0</v>
      </c>
      <c r="EC58" s="257">
        <f t="shared" si="1"/>
        <v>0</v>
      </c>
      <c r="ED58" s="257">
        <f t="shared" si="2"/>
        <v>0</v>
      </c>
      <c r="EE58" s="257">
        <f t="shared" si="3"/>
        <v>0</v>
      </c>
      <c r="EF58" s="257">
        <f t="shared" si="4"/>
        <v>0</v>
      </c>
      <c r="EG58" s="257">
        <f t="shared" si="5"/>
        <v>0</v>
      </c>
      <c r="EH58" s="257">
        <f t="shared" si="6"/>
        <v>0</v>
      </c>
    </row>
    <row r="59" spans="1:138">
      <c r="A59" s="263" t="s">
        <v>109</v>
      </c>
      <c r="B59" s="264">
        <v>719681.71</v>
      </c>
      <c r="C59" s="264">
        <v>16970.53</v>
      </c>
      <c r="D59" s="264">
        <v>332572</v>
      </c>
      <c r="E59" s="264">
        <v>1716.74</v>
      </c>
      <c r="F59" s="264">
        <v>6331.64</v>
      </c>
      <c r="G59" s="264">
        <v>6642.72</v>
      </c>
      <c r="H59" s="264">
        <v>1908.94</v>
      </c>
      <c r="I59" s="264">
        <v>3855.88</v>
      </c>
      <c r="J59" s="264">
        <v>0</v>
      </c>
      <c r="K59" s="264">
        <v>1195.28</v>
      </c>
      <c r="L59" s="264">
        <v>3314.16</v>
      </c>
      <c r="M59" s="264">
        <v>4159.54</v>
      </c>
      <c r="N59" s="264">
        <v>3614.7</v>
      </c>
      <c r="O59" s="264">
        <v>7011.8</v>
      </c>
      <c r="P59" s="264">
        <v>5268.64</v>
      </c>
      <c r="Q59" s="264">
        <v>11816.88</v>
      </c>
      <c r="R59" s="264">
        <v>3744.48</v>
      </c>
      <c r="S59" s="264">
        <v>1299.49</v>
      </c>
      <c r="T59" s="264">
        <v>0</v>
      </c>
      <c r="U59" s="264">
        <v>0</v>
      </c>
      <c r="V59" s="264">
        <v>328</v>
      </c>
      <c r="W59" s="264">
        <v>0</v>
      </c>
      <c r="X59" s="264">
        <v>21916.33</v>
      </c>
      <c r="Y59" s="264">
        <v>60154.58</v>
      </c>
      <c r="Z59" s="264">
        <v>18942.25</v>
      </c>
      <c r="AA59" s="264">
        <v>9436.64</v>
      </c>
      <c r="AB59" s="264">
        <v>4627.24</v>
      </c>
      <c r="AC59" s="264">
        <v>4204.6899999999996</v>
      </c>
      <c r="AD59" s="264">
        <v>0</v>
      </c>
      <c r="AE59" s="264">
        <v>8989.2000000000007</v>
      </c>
      <c r="AF59" s="264">
        <v>179659.36</v>
      </c>
      <c r="AG59" s="264">
        <v>2706.55</v>
      </c>
      <c r="AH59" s="264">
        <v>1974.8</v>
      </c>
      <c r="AI59" s="264">
        <v>2459.0700000000002</v>
      </c>
      <c r="AJ59" s="264">
        <v>6310.88</v>
      </c>
      <c r="AK59" s="264">
        <v>4263.55</v>
      </c>
      <c r="AL59" s="264">
        <v>3102.2</v>
      </c>
      <c r="AM59" s="264">
        <v>1099.28</v>
      </c>
      <c r="AN59" s="264">
        <v>7882.66</v>
      </c>
      <c r="AO59" s="264">
        <v>11655.57</v>
      </c>
      <c r="AP59" s="264">
        <v>13672.34</v>
      </c>
      <c r="AQ59" s="264">
        <v>19261.96</v>
      </c>
      <c r="AR59" s="264">
        <v>2127.08</v>
      </c>
      <c r="AS59" s="264">
        <v>3548.97</v>
      </c>
      <c r="AT59" s="264">
        <v>2006</v>
      </c>
      <c r="AU59" s="264">
        <v>0</v>
      </c>
      <c r="AV59" s="264">
        <v>2289.16</v>
      </c>
      <c r="AW59" s="264">
        <v>4423.82</v>
      </c>
      <c r="AX59" s="264">
        <v>4643.32</v>
      </c>
      <c r="AY59" s="264">
        <v>7585.95</v>
      </c>
      <c r="AZ59" s="264">
        <v>3888.44</v>
      </c>
      <c r="BA59" s="264">
        <v>738.8</v>
      </c>
      <c r="BB59" s="264">
        <v>5935.59</v>
      </c>
      <c r="BC59" s="264">
        <v>4381.29</v>
      </c>
      <c r="BD59" s="264">
        <v>3389.85</v>
      </c>
      <c r="BE59" s="264">
        <v>4449.79</v>
      </c>
      <c r="BF59" s="264">
        <v>161502.84</v>
      </c>
      <c r="BG59" s="264">
        <v>6898.25</v>
      </c>
      <c r="BH59" s="264">
        <v>8646.59</v>
      </c>
      <c r="BI59" s="264">
        <v>10102.84</v>
      </c>
      <c r="BJ59" s="264">
        <v>5490.68</v>
      </c>
      <c r="BK59" s="264">
        <v>6625.06</v>
      </c>
      <c r="BL59" s="264">
        <v>6755.09</v>
      </c>
      <c r="BM59" s="264">
        <v>2802.02</v>
      </c>
      <c r="BN59" s="264">
        <v>7215.98</v>
      </c>
      <c r="BO59" s="264">
        <v>3742.71</v>
      </c>
      <c r="BP59" s="264">
        <v>2882.5</v>
      </c>
      <c r="BQ59" s="264">
        <v>9414.57</v>
      </c>
      <c r="BR59" s="264">
        <v>3826.75</v>
      </c>
      <c r="BS59" s="264">
        <v>5279.05</v>
      </c>
      <c r="BT59" s="264">
        <v>2519.08</v>
      </c>
      <c r="BU59" s="264">
        <v>2428.34</v>
      </c>
      <c r="BV59" s="264">
        <v>3073.95</v>
      </c>
      <c r="BW59" s="264">
        <v>2849.85</v>
      </c>
      <c r="BX59" s="264">
        <v>3730.71</v>
      </c>
      <c r="BY59" s="264">
        <v>2045.02</v>
      </c>
      <c r="BZ59" s="264">
        <v>2152</v>
      </c>
      <c r="CA59" s="264">
        <v>2654.43</v>
      </c>
      <c r="CB59" s="264">
        <v>3475.32</v>
      </c>
      <c r="CC59" s="264">
        <v>1720.51</v>
      </c>
      <c r="CD59" s="264">
        <v>1525.23</v>
      </c>
      <c r="CE59" s="264">
        <v>1657.49</v>
      </c>
      <c r="CF59" s="264">
        <v>2588.06</v>
      </c>
      <c r="CG59" s="264">
        <v>1686.14</v>
      </c>
      <c r="CH59" s="264">
        <v>2327.98</v>
      </c>
      <c r="CI59" s="264">
        <v>1359.81</v>
      </c>
      <c r="CJ59" s="264">
        <v>2701.52</v>
      </c>
      <c r="CK59" s="264">
        <v>1066.79</v>
      </c>
      <c r="CL59" s="264">
        <v>1699.43</v>
      </c>
      <c r="CM59" s="264">
        <v>684.82</v>
      </c>
      <c r="CN59" s="264">
        <v>928.61</v>
      </c>
      <c r="CO59" s="264">
        <v>1052.18</v>
      </c>
      <c r="CP59" s="264">
        <v>1841.71</v>
      </c>
      <c r="CQ59" s="264">
        <v>3054.1</v>
      </c>
      <c r="CR59" s="264">
        <v>696.8</v>
      </c>
      <c r="CS59" s="264">
        <v>737.85</v>
      </c>
      <c r="CT59" s="264">
        <v>407.38</v>
      </c>
      <c r="CU59" s="264">
        <v>1081.25</v>
      </c>
      <c r="CV59" s="264">
        <v>481.64</v>
      </c>
      <c r="CW59" s="264">
        <v>686.69</v>
      </c>
      <c r="CX59" s="264">
        <v>882.45</v>
      </c>
      <c r="CY59" s="264">
        <v>1254.82</v>
      </c>
      <c r="CZ59" s="264">
        <v>1278.55</v>
      </c>
      <c r="DA59" s="264">
        <v>1178.17</v>
      </c>
      <c r="DB59" s="264">
        <v>1587.51</v>
      </c>
      <c r="DC59" s="264">
        <v>1697.66</v>
      </c>
      <c r="DD59" s="264">
        <v>617.6</v>
      </c>
      <c r="DE59" s="264">
        <v>1425.24</v>
      </c>
      <c r="DF59" s="264">
        <v>783.93</v>
      </c>
      <c r="DG59" s="264">
        <v>890.54</v>
      </c>
      <c r="DH59" s="264">
        <v>1039.76</v>
      </c>
      <c r="DI59" s="264">
        <v>784.71</v>
      </c>
      <c r="DJ59" s="264">
        <v>613.29</v>
      </c>
      <c r="DK59" s="264">
        <v>1224.9000000000001</v>
      </c>
      <c r="DL59" s="264">
        <v>560.88</v>
      </c>
      <c r="DM59" s="264">
        <v>1083.3599999999999</v>
      </c>
      <c r="DN59" s="264">
        <v>1189.81</v>
      </c>
      <c r="DO59" s="264">
        <v>1964.09</v>
      </c>
      <c r="DP59" s="278">
        <v>1680.18</v>
      </c>
      <c r="DQ59" s="278">
        <v>1000.59</v>
      </c>
      <c r="DR59" s="278">
        <v>772.44</v>
      </c>
      <c r="DS59" s="278">
        <v>1880.74</v>
      </c>
      <c r="DT59" s="278">
        <v>1228.67</v>
      </c>
      <c r="DU59" s="278">
        <v>0</v>
      </c>
      <c r="DV59" s="278">
        <v>0</v>
      </c>
      <c r="DW59" s="278">
        <v>0</v>
      </c>
      <c r="DX59" s="278">
        <v>286.17</v>
      </c>
      <c r="EB59" s="257">
        <f t="shared" si="0"/>
        <v>0</v>
      </c>
      <c r="EC59" s="257">
        <f t="shared" si="1"/>
        <v>0</v>
      </c>
      <c r="ED59" s="257">
        <f t="shared" si="2"/>
        <v>0</v>
      </c>
      <c r="EE59" s="257">
        <f t="shared" si="3"/>
        <v>0</v>
      </c>
      <c r="EF59" s="257">
        <f t="shared" si="4"/>
        <v>0</v>
      </c>
      <c r="EG59" s="257">
        <f t="shared" si="5"/>
        <v>0</v>
      </c>
      <c r="EH59" s="257">
        <f t="shared" si="6"/>
        <v>0</v>
      </c>
    </row>
    <row r="60" spans="1:138">
      <c r="A60" s="263" t="s">
        <v>110</v>
      </c>
      <c r="B60" s="264">
        <v>161085</v>
      </c>
      <c r="C60" s="264">
        <v>0</v>
      </c>
      <c r="D60" s="264">
        <v>0</v>
      </c>
      <c r="E60" s="264">
        <v>0</v>
      </c>
      <c r="F60" s="264">
        <v>0</v>
      </c>
      <c r="G60" s="264">
        <v>0</v>
      </c>
      <c r="H60" s="264">
        <v>0</v>
      </c>
      <c r="I60" s="264">
        <v>0</v>
      </c>
      <c r="J60" s="264">
        <v>0</v>
      </c>
      <c r="K60" s="264">
        <v>0</v>
      </c>
      <c r="L60" s="264">
        <v>0</v>
      </c>
      <c r="M60" s="264">
        <v>0</v>
      </c>
      <c r="N60" s="264">
        <v>0</v>
      </c>
      <c r="O60" s="264">
        <v>0</v>
      </c>
      <c r="P60" s="264">
        <v>0</v>
      </c>
      <c r="Q60" s="264">
        <v>0</v>
      </c>
      <c r="R60" s="264">
        <v>0</v>
      </c>
      <c r="S60" s="264">
        <v>0</v>
      </c>
      <c r="T60" s="264">
        <v>0</v>
      </c>
      <c r="U60" s="264">
        <v>0</v>
      </c>
      <c r="V60" s="264">
        <v>0</v>
      </c>
      <c r="W60" s="264">
        <v>0</v>
      </c>
      <c r="X60" s="264">
        <v>36911.01</v>
      </c>
      <c r="Y60" s="264">
        <v>54533.67</v>
      </c>
      <c r="Z60" s="264">
        <v>0</v>
      </c>
      <c r="AA60" s="264">
        <v>0</v>
      </c>
      <c r="AB60" s="264">
        <v>1000</v>
      </c>
      <c r="AC60" s="264">
        <v>0</v>
      </c>
      <c r="AD60" s="264">
        <v>0</v>
      </c>
      <c r="AE60" s="264">
        <v>3629.38</v>
      </c>
      <c r="AF60" s="264">
        <v>65010.94</v>
      </c>
      <c r="AG60" s="264">
        <v>8898.68</v>
      </c>
      <c r="AH60" s="264">
        <v>0</v>
      </c>
      <c r="AI60" s="264">
        <v>9521.77</v>
      </c>
      <c r="AJ60" s="264">
        <v>0</v>
      </c>
      <c r="AK60" s="264">
        <v>0</v>
      </c>
      <c r="AL60" s="264">
        <v>0</v>
      </c>
      <c r="AM60" s="264">
        <v>18490.560000000001</v>
      </c>
      <c r="AN60" s="264">
        <v>11974.85</v>
      </c>
      <c r="AO60" s="264">
        <v>19683.189999999999</v>
      </c>
      <c r="AP60" s="264">
        <v>5157.6000000000004</v>
      </c>
      <c r="AQ60" s="264">
        <v>7976.52</v>
      </c>
      <c r="AR60" s="264">
        <v>5399.4</v>
      </c>
      <c r="AS60" s="264">
        <v>0</v>
      </c>
      <c r="AT60" s="264">
        <v>4342.1099999999997</v>
      </c>
      <c r="AU60" s="264">
        <v>0</v>
      </c>
      <c r="AV60" s="264">
        <v>0</v>
      </c>
      <c r="AW60" s="264">
        <v>0</v>
      </c>
      <c r="AX60" s="264">
        <v>0</v>
      </c>
      <c r="AY60" s="264">
        <v>0</v>
      </c>
      <c r="AZ60" s="264">
        <v>1000</v>
      </c>
      <c r="BA60" s="264">
        <v>0</v>
      </c>
      <c r="BB60" s="264">
        <v>21786.02</v>
      </c>
      <c r="BC60" s="264">
        <v>0</v>
      </c>
      <c r="BD60" s="264">
        <v>0</v>
      </c>
      <c r="BE60" s="264">
        <v>4107.88</v>
      </c>
      <c r="BF60" s="264">
        <v>39117.040000000001</v>
      </c>
      <c r="BG60" s="264">
        <v>0</v>
      </c>
      <c r="BH60" s="264">
        <v>7184.98</v>
      </c>
      <c r="BI60" s="264">
        <v>0</v>
      </c>
      <c r="BJ60" s="264">
        <v>0</v>
      </c>
      <c r="BK60" s="264">
        <v>0</v>
      </c>
      <c r="BL60" s="264">
        <v>2483.35</v>
      </c>
      <c r="BM60" s="264">
        <v>1200</v>
      </c>
      <c r="BN60" s="264">
        <v>3000</v>
      </c>
      <c r="BO60" s="264">
        <v>909.09</v>
      </c>
      <c r="BP60" s="264">
        <v>0</v>
      </c>
      <c r="BQ60" s="264">
        <v>2181.8000000000002</v>
      </c>
      <c r="BR60" s="264">
        <v>445</v>
      </c>
      <c r="BS60" s="264">
        <v>0</v>
      </c>
      <c r="BT60" s="264">
        <v>666.67</v>
      </c>
      <c r="BU60" s="264">
        <v>0</v>
      </c>
      <c r="BV60" s="264">
        <v>257</v>
      </c>
      <c r="BW60" s="264">
        <v>3171.72</v>
      </c>
      <c r="BX60" s="264">
        <v>0</v>
      </c>
      <c r="BY60" s="264">
        <v>0</v>
      </c>
      <c r="BZ60" s="264">
        <v>0</v>
      </c>
      <c r="CA60" s="264">
        <v>135</v>
      </c>
      <c r="CB60" s="264">
        <v>0</v>
      </c>
      <c r="CC60" s="264">
        <v>0</v>
      </c>
      <c r="CD60" s="264">
        <v>250</v>
      </c>
      <c r="CE60" s="264">
        <v>3503.45</v>
      </c>
      <c r="CF60" s="264">
        <v>0</v>
      </c>
      <c r="CG60" s="264">
        <v>0</v>
      </c>
      <c r="CH60" s="264">
        <v>302</v>
      </c>
      <c r="CI60" s="264">
        <v>0</v>
      </c>
      <c r="CJ60" s="264">
        <v>0</v>
      </c>
      <c r="CK60" s="264">
        <v>0</v>
      </c>
      <c r="CL60" s="264">
        <v>0</v>
      </c>
      <c r="CM60" s="264">
        <v>0</v>
      </c>
      <c r="CN60" s="264">
        <v>0</v>
      </c>
      <c r="CO60" s="264">
        <v>0</v>
      </c>
      <c r="CP60" s="264">
        <v>0</v>
      </c>
      <c r="CQ60" s="264">
        <v>800</v>
      </c>
      <c r="CR60" s="264">
        <v>0</v>
      </c>
      <c r="CS60" s="264">
        <v>500</v>
      </c>
      <c r="CT60" s="264">
        <v>0</v>
      </c>
      <c r="CU60" s="264">
        <v>4000</v>
      </c>
      <c r="CV60" s="264">
        <v>0</v>
      </c>
      <c r="CW60" s="264">
        <v>1833.32</v>
      </c>
      <c r="CX60" s="264">
        <v>0</v>
      </c>
      <c r="CY60" s="264">
        <v>0</v>
      </c>
      <c r="CZ60" s="264">
        <v>400</v>
      </c>
      <c r="DA60" s="264">
        <v>0</v>
      </c>
      <c r="DB60" s="264">
        <v>0</v>
      </c>
      <c r="DC60" s="264">
        <v>800</v>
      </c>
      <c r="DD60" s="264">
        <v>0</v>
      </c>
      <c r="DE60" s="264">
        <v>0</v>
      </c>
      <c r="DF60" s="264">
        <v>0</v>
      </c>
      <c r="DG60" s="264">
        <v>0</v>
      </c>
      <c r="DH60" s="264">
        <v>0</v>
      </c>
      <c r="DI60" s="264">
        <v>0</v>
      </c>
      <c r="DJ60" s="264">
        <v>1159</v>
      </c>
      <c r="DK60" s="264">
        <v>0</v>
      </c>
      <c r="DL60" s="264">
        <v>659</v>
      </c>
      <c r="DM60" s="264">
        <v>0</v>
      </c>
      <c r="DN60" s="264">
        <v>0</v>
      </c>
      <c r="DO60" s="264">
        <v>1133.33</v>
      </c>
      <c r="DP60" s="278">
        <v>102</v>
      </c>
      <c r="DQ60" s="278">
        <v>1000</v>
      </c>
      <c r="DR60" s="278">
        <v>0</v>
      </c>
      <c r="DS60" s="278">
        <v>833.33</v>
      </c>
      <c r="DT60" s="278">
        <v>207</v>
      </c>
      <c r="DU60" s="278">
        <v>0</v>
      </c>
      <c r="DV60" s="278">
        <v>0</v>
      </c>
      <c r="DW60" s="278">
        <v>0</v>
      </c>
      <c r="DX60" s="278">
        <v>0</v>
      </c>
      <c r="EB60" s="257">
        <f t="shared" si="0"/>
        <v>0</v>
      </c>
      <c r="EC60" s="257">
        <f t="shared" si="1"/>
        <v>0</v>
      </c>
      <c r="ED60" s="257">
        <f t="shared" si="2"/>
        <v>0</v>
      </c>
      <c r="EE60" s="257">
        <f t="shared" si="3"/>
        <v>0</v>
      </c>
      <c r="EF60" s="257">
        <f t="shared" si="4"/>
        <v>0</v>
      </c>
      <c r="EG60" s="257">
        <f t="shared" si="5"/>
        <v>0</v>
      </c>
      <c r="EH60" s="257">
        <f t="shared" si="6"/>
        <v>0</v>
      </c>
    </row>
    <row r="61" spans="1:138">
      <c r="A61" s="263" t="s">
        <v>111</v>
      </c>
      <c r="B61" s="264">
        <v>5056699.5999999996</v>
      </c>
      <c r="C61" s="264">
        <v>109592.52</v>
      </c>
      <c r="D61" s="264">
        <v>0</v>
      </c>
      <c r="E61" s="264">
        <v>37204.11</v>
      </c>
      <c r="F61" s="264">
        <v>83119.38</v>
      </c>
      <c r="G61" s="264">
        <v>104860.9</v>
      </c>
      <c r="H61" s="264">
        <v>26138.74</v>
      </c>
      <c r="I61" s="264">
        <v>54109.79</v>
      </c>
      <c r="J61" s="264">
        <v>0</v>
      </c>
      <c r="K61" s="264">
        <v>17866.88</v>
      </c>
      <c r="L61" s="264">
        <v>56728.01</v>
      </c>
      <c r="M61" s="264">
        <v>60528.77</v>
      </c>
      <c r="N61" s="264">
        <v>54457.62</v>
      </c>
      <c r="O61" s="264">
        <v>102892.67</v>
      </c>
      <c r="P61" s="264">
        <v>80703.539999999994</v>
      </c>
      <c r="Q61" s="264">
        <v>195737.81</v>
      </c>
      <c r="R61" s="264">
        <v>50912.58</v>
      </c>
      <c r="S61" s="264">
        <v>22962.47</v>
      </c>
      <c r="T61" s="264">
        <v>0</v>
      </c>
      <c r="U61" s="264">
        <v>0</v>
      </c>
      <c r="V61" s="264">
        <v>5870.1</v>
      </c>
      <c r="W61" s="264">
        <v>0</v>
      </c>
      <c r="X61" s="264">
        <v>311631.59999999998</v>
      </c>
      <c r="Y61" s="264">
        <v>685348.74</v>
      </c>
      <c r="Z61" s="264">
        <v>185416.54</v>
      </c>
      <c r="AA61" s="264">
        <v>153252.64000000001</v>
      </c>
      <c r="AB61" s="264">
        <v>38126.86</v>
      </c>
      <c r="AC61" s="264">
        <v>53735.86</v>
      </c>
      <c r="AD61" s="264">
        <v>0</v>
      </c>
      <c r="AE61" s="264">
        <v>131665.82999999999</v>
      </c>
      <c r="AF61" s="264">
        <v>2433835.64</v>
      </c>
      <c r="AG61" s="264">
        <v>46378.13</v>
      </c>
      <c r="AH61" s="264">
        <v>25194.87</v>
      </c>
      <c r="AI61" s="264">
        <v>41499.230000000003</v>
      </c>
      <c r="AJ61" s="264">
        <v>80852.31</v>
      </c>
      <c r="AK61" s="264">
        <v>56583.44</v>
      </c>
      <c r="AL61" s="264">
        <v>44974.71</v>
      </c>
      <c r="AM61" s="264">
        <v>16148.91</v>
      </c>
      <c r="AN61" s="264">
        <v>111407.98</v>
      </c>
      <c r="AO61" s="264">
        <v>203272.85</v>
      </c>
      <c r="AP61" s="264">
        <v>150910.31</v>
      </c>
      <c r="AQ61" s="264">
        <v>91119.17</v>
      </c>
      <c r="AR61" s="264">
        <v>32273.35</v>
      </c>
      <c r="AS61" s="264">
        <v>61353</v>
      </c>
      <c r="AT61" s="264">
        <v>35012.080000000002</v>
      </c>
      <c r="AU61" s="264">
        <v>0</v>
      </c>
      <c r="AV61" s="264">
        <v>28491.17</v>
      </c>
      <c r="AW61" s="264">
        <v>55912.65</v>
      </c>
      <c r="AX61" s="264">
        <v>71429.490000000005</v>
      </c>
      <c r="AY61" s="264">
        <v>29583.23</v>
      </c>
      <c r="AZ61" s="264">
        <v>28014.44</v>
      </c>
      <c r="BA61" s="264">
        <v>10112.42</v>
      </c>
      <c r="BB61" s="264">
        <v>88860.06</v>
      </c>
      <c r="BC61" s="264">
        <v>76644.479999999996</v>
      </c>
      <c r="BD61" s="264">
        <v>47972.54</v>
      </c>
      <c r="BE61" s="264">
        <v>64685.69</v>
      </c>
      <c r="BF61" s="264">
        <v>2155672.87</v>
      </c>
      <c r="BG61" s="264">
        <v>69079</v>
      </c>
      <c r="BH61" s="264">
        <v>75303.64</v>
      </c>
      <c r="BI61" s="264">
        <v>80111.759999999995</v>
      </c>
      <c r="BJ61" s="264">
        <v>62014.96</v>
      </c>
      <c r="BK61" s="264">
        <v>89882.42</v>
      </c>
      <c r="BL61" s="264">
        <v>0</v>
      </c>
      <c r="BM61" s="264">
        <v>40355.050000000003</v>
      </c>
      <c r="BN61" s="264">
        <v>85034.89</v>
      </c>
      <c r="BO61" s="264">
        <v>43309.14</v>
      </c>
      <c r="BP61" s="264">
        <v>39790.660000000003</v>
      </c>
      <c r="BQ61" s="264">
        <v>109219.29</v>
      </c>
      <c r="BR61" s="264">
        <v>187597.63</v>
      </c>
      <c r="BS61" s="264">
        <v>67964.09</v>
      </c>
      <c r="BT61" s="264">
        <v>28264.06</v>
      </c>
      <c r="BU61" s="264">
        <v>26640.68</v>
      </c>
      <c r="BV61" s="264">
        <v>15203.06</v>
      </c>
      <c r="BW61" s="264">
        <v>36331.03</v>
      </c>
      <c r="BX61" s="264">
        <v>31713.45</v>
      </c>
      <c r="BY61" s="264">
        <v>26066.09</v>
      </c>
      <c r="BZ61" s="264">
        <v>24263.93</v>
      </c>
      <c r="CA61" s="264">
        <v>44268.05</v>
      </c>
      <c r="CB61" s="264">
        <v>54010.34</v>
      </c>
      <c r="CC61" s="264">
        <v>20019.38</v>
      </c>
      <c r="CD61" s="264">
        <v>11912.89</v>
      </c>
      <c r="CE61" s="264">
        <v>22113.1</v>
      </c>
      <c r="CF61" s="264">
        <v>18907.16</v>
      </c>
      <c r="CG61" s="264">
        <v>20873.88</v>
      </c>
      <c r="CH61" s="264">
        <v>27772.38</v>
      </c>
      <c r="CI61" s="264">
        <v>5497.6</v>
      </c>
      <c r="CJ61" s="264">
        <v>30798.78</v>
      </c>
      <c r="CK61" s="264">
        <v>13430.8</v>
      </c>
      <c r="CL61" s="264">
        <v>18594.919999999998</v>
      </c>
      <c r="CM61" s="264">
        <v>5873.25</v>
      </c>
      <c r="CN61" s="264">
        <v>6247.52</v>
      </c>
      <c r="CO61" s="264">
        <v>16515.330000000002</v>
      </c>
      <c r="CP61" s="264">
        <v>51776.1</v>
      </c>
      <c r="CQ61" s="264">
        <v>29370.6</v>
      </c>
      <c r="CR61" s="264">
        <v>10040.030000000001</v>
      </c>
      <c r="CS61" s="264">
        <v>18573.2</v>
      </c>
      <c r="CT61" s="264">
        <v>4883.71</v>
      </c>
      <c r="CU61" s="264">
        <v>17724.310000000001</v>
      </c>
      <c r="CV61" s="264">
        <v>5866.51</v>
      </c>
      <c r="CW61" s="264">
        <v>13266.06</v>
      </c>
      <c r="CX61" s="264">
        <v>12406.49</v>
      </c>
      <c r="CY61" s="264">
        <v>77466.789999999994</v>
      </c>
      <c r="CZ61" s="264">
        <v>10296.23</v>
      </c>
      <c r="DA61" s="264">
        <v>28590.77</v>
      </c>
      <c r="DB61" s="264">
        <v>18079.64</v>
      </c>
      <c r="DC61" s="264">
        <v>34246.89</v>
      </c>
      <c r="DD61" s="264">
        <v>4993.67</v>
      </c>
      <c r="DE61" s="264">
        <v>26818.99</v>
      </c>
      <c r="DF61" s="264">
        <v>9767.39</v>
      </c>
      <c r="DG61" s="264">
        <v>12834.07</v>
      </c>
      <c r="DH61" s="264">
        <v>10862.75</v>
      </c>
      <c r="DI61" s="264">
        <v>7899.86</v>
      </c>
      <c r="DJ61" s="264">
        <v>9426.25</v>
      </c>
      <c r="DK61" s="264">
        <v>26945.73</v>
      </c>
      <c r="DL61" s="264">
        <v>6144.76</v>
      </c>
      <c r="DM61" s="264">
        <v>13368.2</v>
      </c>
      <c r="DN61" s="264">
        <v>20992.639999999999</v>
      </c>
      <c r="DO61" s="264">
        <v>22832.27</v>
      </c>
      <c r="DP61" s="278">
        <v>22737.86</v>
      </c>
      <c r="DQ61" s="278">
        <v>11104.08</v>
      </c>
      <c r="DR61" s="278">
        <v>41142.43</v>
      </c>
      <c r="DS61" s="278">
        <v>75237.399999999994</v>
      </c>
      <c r="DT61" s="278">
        <v>44996.98</v>
      </c>
      <c r="DU61" s="278">
        <v>0</v>
      </c>
      <c r="DV61" s="278">
        <v>0</v>
      </c>
      <c r="DW61" s="278">
        <v>0</v>
      </c>
      <c r="DX61" s="278">
        <v>0</v>
      </c>
      <c r="EB61" s="257">
        <f t="shared" si="0"/>
        <v>0</v>
      </c>
      <c r="EC61" s="257">
        <f t="shared" si="1"/>
        <v>0</v>
      </c>
      <c r="ED61" s="257">
        <f t="shared" si="2"/>
        <v>0</v>
      </c>
      <c r="EE61" s="257">
        <f t="shared" si="3"/>
        <v>0</v>
      </c>
      <c r="EF61" s="257">
        <f t="shared" si="4"/>
        <v>0</v>
      </c>
      <c r="EG61" s="257">
        <f t="shared" si="5"/>
        <v>0</v>
      </c>
      <c r="EH61" s="257">
        <f t="shared" si="6"/>
        <v>0</v>
      </c>
    </row>
    <row r="62" spans="1:138">
      <c r="A62" s="263" t="s">
        <v>112</v>
      </c>
      <c r="B62" s="264">
        <v>0</v>
      </c>
      <c r="C62" s="264">
        <v>0</v>
      </c>
      <c r="D62" s="264">
        <v>0</v>
      </c>
      <c r="E62" s="264">
        <v>0</v>
      </c>
      <c r="F62" s="264">
        <v>0</v>
      </c>
      <c r="G62" s="264">
        <v>0</v>
      </c>
      <c r="H62" s="264">
        <v>0</v>
      </c>
      <c r="I62" s="264">
        <v>0</v>
      </c>
      <c r="J62" s="264">
        <v>0</v>
      </c>
      <c r="K62" s="264">
        <v>0</v>
      </c>
      <c r="L62" s="264">
        <v>0</v>
      </c>
      <c r="M62" s="264">
        <v>0</v>
      </c>
      <c r="N62" s="264">
        <v>0</v>
      </c>
      <c r="O62" s="264">
        <v>0</v>
      </c>
      <c r="P62" s="264">
        <v>0</v>
      </c>
      <c r="Q62" s="264">
        <v>0</v>
      </c>
      <c r="R62" s="264">
        <v>0</v>
      </c>
      <c r="S62" s="264">
        <v>0</v>
      </c>
      <c r="T62" s="264">
        <v>0</v>
      </c>
      <c r="U62" s="264">
        <v>0</v>
      </c>
      <c r="V62" s="264">
        <v>0</v>
      </c>
      <c r="W62" s="264">
        <v>0</v>
      </c>
      <c r="X62" s="264">
        <v>0</v>
      </c>
      <c r="Y62" s="264">
        <v>0</v>
      </c>
      <c r="Z62" s="264">
        <v>0</v>
      </c>
      <c r="AA62" s="264">
        <v>0</v>
      </c>
      <c r="AB62" s="264">
        <v>0</v>
      </c>
      <c r="AC62" s="264">
        <v>0</v>
      </c>
      <c r="AD62" s="264">
        <v>0</v>
      </c>
      <c r="AE62" s="264">
        <v>0</v>
      </c>
      <c r="AF62" s="264">
        <v>0</v>
      </c>
      <c r="AG62" s="264">
        <v>0</v>
      </c>
      <c r="AH62" s="264">
        <v>0</v>
      </c>
      <c r="AI62" s="264">
        <v>0</v>
      </c>
      <c r="AJ62" s="264">
        <v>0</v>
      </c>
      <c r="AK62" s="264">
        <v>0</v>
      </c>
      <c r="AL62" s="264">
        <v>0</v>
      </c>
      <c r="AM62" s="264">
        <v>0</v>
      </c>
      <c r="AN62" s="264">
        <v>0</v>
      </c>
      <c r="AO62" s="264">
        <v>0</v>
      </c>
      <c r="AP62" s="264">
        <v>0</v>
      </c>
      <c r="AQ62" s="264">
        <v>0</v>
      </c>
      <c r="AR62" s="264">
        <v>0</v>
      </c>
      <c r="AS62" s="264">
        <v>0</v>
      </c>
      <c r="AT62" s="264">
        <v>0</v>
      </c>
      <c r="AU62" s="264">
        <v>0</v>
      </c>
      <c r="AV62" s="264">
        <v>0</v>
      </c>
      <c r="AW62" s="264">
        <v>0</v>
      </c>
      <c r="AX62" s="264">
        <v>0</v>
      </c>
      <c r="AY62" s="264">
        <v>0</v>
      </c>
      <c r="AZ62" s="264">
        <v>0</v>
      </c>
      <c r="BA62" s="264">
        <v>0</v>
      </c>
      <c r="BB62" s="264">
        <v>0</v>
      </c>
      <c r="BC62" s="264">
        <v>0</v>
      </c>
      <c r="BD62" s="264">
        <v>0</v>
      </c>
      <c r="BE62" s="264">
        <v>0</v>
      </c>
      <c r="BF62" s="264">
        <v>0</v>
      </c>
      <c r="BG62" s="264">
        <v>0</v>
      </c>
      <c r="BH62" s="264">
        <v>0</v>
      </c>
      <c r="BI62" s="264">
        <v>0</v>
      </c>
      <c r="BJ62" s="264">
        <v>0</v>
      </c>
      <c r="BK62" s="264">
        <v>0</v>
      </c>
      <c r="BL62" s="264">
        <v>0</v>
      </c>
      <c r="BM62" s="264">
        <v>0</v>
      </c>
      <c r="BN62" s="264">
        <v>0</v>
      </c>
      <c r="BO62" s="264">
        <v>0</v>
      </c>
      <c r="BP62" s="264">
        <v>0</v>
      </c>
      <c r="BQ62" s="264">
        <v>0</v>
      </c>
      <c r="BR62" s="264">
        <v>0</v>
      </c>
      <c r="BS62" s="264">
        <v>0</v>
      </c>
      <c r="BT62" s="264">
        <v>0</v>
      </c>
      <c r="BU62" s="264">
        <v>0</v>
      </c>
      <c r="BV62" s="264">
        <v>0</v>
      </c>
      <c r="BW62" s="264">
        <v>0</v>
      </c>
      <c r="BX62" s="264">
        <v>0</v>
      </c>
      <c r="BY62" s="264">
        <v>0</v>
      </c>
      <c r="BZ62" s="264">
        <v>0</v>
      </c>
      <c r="CA62" s="264">
        <v>0</v>
      </c>
      <c r="CB62" s="264">
        <v>0</v>
      </c>
      <c r="CC62" s="264">
        <v>0</v>
      </c>
      <c r="CD62" s="264">
        <v>0</v>
      </c>
      <c r="CE62" s="264">
        <v>0</v>
      </c>
      <c r="CF62" s="264">
        <v>0</v>
      </c>
      <c r="CG62" s="264">
        <v>0</v>
      </c>
      <c r="CH62" s="264">
        <v>0</v>
      </c>
      <c r="CI62" s="264">
        <v>0</v>
      </c>
      <c r="CJ62" s="264">
        <v>0</v>
      </c>
      <c r="CK62" s="264">
        <v>0</v>
      </c>
      <c r="CL62" s="264">
        <v>0</v>
      </c>
      <c r="CM62" s="264">
        <v>0</v>
      </c>
      <c r="CN62" s="264">
        <v>0</v>
      </c>
      <c r="CO62" s="264">
        <v>0</v>
      </c>
      <c r="CP62" s="264">
        <v>0</v>
      </c>
      <c r="CQ62" s="264">
        <v>0</v>
      </c>
      <c r="CR62" s="264">
        <v>0</v>
      </c>
      <c r="CS62" s="264">
        <v>0</v>
      </c>
      <c r="CT62" s="264">
        <v>0</v>
      </c>
      <c r="CU62" s="264">
        <v>0</v>
      </c>
      <c r="CV62" s="264">
        <v>0</v>
      </c>
      <c r="CW62" s="264">
        <v>0</v>
      </c>
      <c r="CX62" s="264">
        <v>0</v>
      </c>
      <c r="CY62" s="264">
        <v>0</v>
      </c>
      <c r="CZ62" s="264">
        <v>0</v>
      </c>
      <c r="DA62" s="264">
        <v>0</v>
      </c>
      <c r="DB62" s="264">
        <v>0</v>
      </c>
      <c r="DC62" s="264">
        <v>0</v>
      </c>
      <c r="DD62" s="264">
        <v>0</v>
      </c>
      <c r="DE62" s="264">
        <v>0</v>
      </c>
      <c r="DF62" s="264">
        <v>0</v>
      </c>
      <c r="DG62" s="264">
        <v>0</v>
      </c>
      <c r="DH62" s="264">
        <v>0</v>
      </c>
      <c r="DI62" s="264">
        <v>0</v>
      </c>
      <c r="DJ62" s="264">
        <v>0</v>
      </c>
      <c r="DK62" s="264">
        <v>0</v>
      </c>
      <c r="DL62" s="264">
        <v>0</v>
      </c>
      <c r="DM62" s="264">
        <v>0</v>
      </c>
      <c r="DN62" s="264">
        <v>0</v>
      </c>
      <c r="DO62" s="264">
        <v>0</v>
      </c>
      <c r="DP62" s="278">
        <v>0</v>
      </c>
      <c r="DQ62" s="278">
        <v>0</v>
      </c>
      <c r="DR62" s="278">
        <v>0</v>
      </c>
      <c r="DS62" s="278">
        <v>0</v>
      </c>
      <c r="DT62" s="278">
        <v>0</v>
      </c>
      <c r="DU62" s="278">
        <v>0</v>
      </c>
      <c r="DV62" s="278">
        <v>0</v>
      </c>
      <c r="DW62" s="278">
        <v>0</v>
      </c>
      <c r="DX62" s="278">
        <v>0</v>
      </c>
      <c r="EB62" s="257">
        <f t="shared" si="0"/>
        <v>0</v>
      </c>
      <c r="EC62" s="257">
        <f t="shared" si="1"/>
        <v>0</v>
      </c>
      <c r="ED62" s="257">
        <f t="shared" si="2"/>
        <v>0</v>
      </c>
      <c r="EE62" s="257">
        <f t="shared" si="3"/>
        <v>0</v>
      </c>
      <c r="EF62" s="257">
        <f t="shared" si="4"/>
        <v>0</v>
      </c>
      <c r="EG62" s="257">
        <f t="shared" si="5"/>
        <v>0</v>
      </c>
      <c r="EH62" s="257">
        <f t="shared" si="6"/>
        <v>0</v>
      </c>
    </row>
    <row r="63" spans="1:138">
      <c r="A63" s="263" t="s">
        <v>113</v>
      </c>
      <c r="B63" s="264">
        <v>258596.29</v>
      </c>
      <c r="C63" s="264">
        <v>0</v>
      </c>
      <c r="D63" s="264">
        <v>-65022.22</v>
      </c>
      <c r="E63" s="264">
        <v>5386.32</v>
      </c>
      <c r="F63" s="264">
        <v>5386.38</v>
      </c>
      <c r="G63" s="264">
        <v>2693.16</v>
      </c>
      <c r="H63" s="264">
        <v>0</v>
      </c>
      <c r="I63" s="264">
        <v>5386.32</v>
      </c>
      <c r="J63" s="264">
        <v>0</v>
      </c>
      <c r="K63" s="264">
        <v>-1575.5</v>
      </c>
      <c r="L63" s="264">
        <v>5386.32</v>
      </c>
      <c r="M63" s="264">
        <v>0</v>
      </c>
      <c r="N63" s="264">
        <v>-1575.5</v>
      </c>
      <c r="O63" s="264">
        <v>26931.62</v>
      </c>
      <c r="P63" s="264">
        <v>0</v>
      </c>
      <c r="Q63" s="264">
        <v>0</v>
      </c>
      <c r="R63" s="264">
        <v>2693.16</v>
      </c>
      <c r="S63" s="264">
        <v>5386.32</v>
      </c>
      <c r="T63" s="264">
        <v>0</v>
      </c>
      <c r="U63" s="264">
        <v>0</v>
      </c>
      <c r="V63" s="264">
        <v>0</v>
      </c>
      <c r="W63" s="264">
        <v>0</v>
      </c>
      <c r="X63" s="264">
        <v>10772.65</v>
      </c>
      <c r="Y63" s="264">
        <v>36128.769999999997</v>
      </c>
      <c r="Z63" s="264">
        <v>3810.82</v>
      </c>
      <c r="AA63" s="264">
        <v>0</v>
      </c>
      <c r="AB63" s="264">
        <v>8079.49</v>
      </c>
      <c r="AC63" s="264">
        <v>2693.16</v>
      </c>
      <c r="AD63" s="264">
        <v>0</v>
      </c>
      <c r="AE63" s="264">
        <v>13465.81</v>
      </c>
      <c r="AF63" s="264">
        <v>192569.21</v>
      </c>
      <c r="AG63" s="264">
        <v>10772.65</v>
      </c>
      <c r="AH63" s="264">
        <v>0</v>
      </c>
      <c r="AI63" s="264">
        <v>0</v>
      </c>
      <c r="AJ63" s="264">
        <v>0</v>
      </c>
      <c r="AK63" s="264">
        <v>0</v>
      </c>
      <c r="AL63" s="264">
        <v>0</v>
      </c>
      <c r="AM63" s="264">
        <v>0</v>
      </c>
      <c r="AN63" s="264">
        <v>-1575.5</v>
      </c>
      <c r="AO63" s="264">
        <v>2693.16</v>
      </c>
      <c r="AP63" s="264">
        <v>35011.11</v>
      </c>
      <c r="AQ63" s="264">
        <v>0</v>
      </c>
      <c r="AR63" s="264">
        <v>0</v>
      </c>
      <c r="AS63" s="264">
        <v>0</v>
      </c>
      <c r="AT63" s="264">
        <v>0</v>
      </c>
      <c r="AU63" s="264">
        <v>0</v>
      </c>
      <c r="AV63" s="264">
        <v>2693.16</v>
      </c>
      <c r="AW63" s="264">
        <v>-1575.5</v>
      </c>
      <c r="AX63" s="264">
        <v>2693.16</v>
      </c>
      <c r="AY63" s="264">
        <v>0</v>
      </c>
      <c r="AZ63" s="264">
        <v>8079.49</v>
      </c>
      <c r="BA63" s="264">
        <v>0</v>
      </c>
      <c r="BB63" s="264">
        <v>2693.16</v>
      </c>
      <c r="BC63" s="264">
        <v>0</v>
      </c>
      <c r="BD63" s="264">
        <v>0</v>
      </c>
      <c r="BE63" s="264">
        <v>5386.32</v>
      </c>
      <c r="BF63" s="264">
        <v>184489.73</v>
      </c>
      <c r="BG63" s="264">
        <v>5862.39</v>
      </c>
      <c r="BH63" s="264">
        <v>0</v>
      </c>
      <c r="BI63" s="264">
        <v>13427.35</v>
      </c>
      <c r="BJ63" s="264">
        <v>6353.85</v>
      </c>
      <c r="BK63" s="264">
        <v>0</v>
      </c>
      <c r="BL63" s="264">
        <v>22238.46</v>
      </c>
      <c r="BM63" s="264">
        <v>0</v>
      </c>
      <c r="BN63" s="264">
        <v>3176.92</v>
      </c>
      <c r="BO63" s="264">
        <v>0</v>
      </c>
      <c r="BP63" s="264">
        <v>0</v>
      </c>
      <c r="BQ63" s="264">
        <v>12707.69</v>
      </c>
      <c r="BR63" s="264">
        <v>12707.69</v>
      </c>
      <c r="BS63" s="264">
        <v>6353.85</v>
      </c>
      <c r="BT63" s="264">
        <v>0</v>
      </c>
      <c r="BU63" s="264">
        <v>0</v>
      </c>
      <c r="BV63" s="264">
        <v>0</v>
      </c>
      <c r="BW63" s="264">
        <v>0</v>
      </c>
      <c r="BX63" s="264">
        <v>0</v>
      </c>
      <c r="BY63" s="264">
        <v>0</v>
      </c>
      <c r="BZ63" s="264">
        <v>0</v>
      </c>
      <c r="CA63" s="264">
        <v>0</v>
      </c>
      <c r="CB63" s="264">
        <v>0</v>
      </c>
      <c r="CC63" s="264">
        <v>0</v>
      </c>
      <c r="CD63" s="264">
        <v>3176.92</v>
      </c>
      <c r="CE63" s="264">
        <v>0</v>
      </c>
      <c r="CF63" s="264">
        <v>0</v>
      </c>
      <c r="CG63" s="264">
        <v>0</v>
      </c>
      <c r="CH63" s="264">
        <v>0</v>
      </c>
      <c r="CI63" s="264">
        <v>0</v>
      </c>
      <c r="CJ63" s="264">
        <v>0</v>
      </c>
      <c r="CK63" s="264">
        <v>0</v>
      </c>
      <c r="CL63" s="264">
        <v>0</v>
      </c>
      <c r="CM63" s="264">
        <v>0</v>
      </c>
      <c r="CN63" s="264">
        <v>3176.92</v>
      </c>
      <c r="CO63" s="264">
        <v>0</v>
      </c>
      <c r="CP63" s="264">
        <v>9530.77</v>
      </c>
      <c r="CQ63" s="264">
        <v>0</v>
      </c>
      <c r="CR63" s="264">
        <v>0</v>
      </c>
      <c r="CS63" s="264">
        <v>3176.92</v>
      </c>
      <c r="CT63" s="264">
        <v>3184.62</v>
      </c>
      <c r="CU63" s="264">
        <v>12707.69</v>
      </c>
      <c r="CV63" s="264">
        <v>3176.92</v>
      </c>
      <c r="CW63" s="264">
        <v>0</v>
      </c>
      <c r="CX63" s="264">
        <v>3176.92</v>
      </c>
      <c r="CY63" s="264">
        <v>0</v>
      </c>
      <c r="CZ63" s="264">
        <v>0</v>
      </c>
      <c r="DA63" s="264">
        <v>19061.54</v>
      </c>
      <c r="DB63" s="264">
        <v>0</v>
      </c>
      <c r="DC63" s="264">
        <v>0</v>
      </c>
      <c r="DD63" s="264">
        <v>0</v>
      </c>
      <c r="DE63" s="264">
        <v>25415.38</v>
      </c>
      <c r="DF63" s="264">
        <v>0</v>
      </c>
      <c r="DG63" s="264">
        <v>0</v>
      </c>
      <c r="DH63" s="264">
        <v>0</v>
      </c>
      <c r="DI63" s="264">
        <v>0</v>
      </c>
      <c r="DJ63" s="264">
        <v>9523.08</v>
      </c>
      <c r="DK63" s="264">
        <v>0</v>
      </c>
      <c r="DL63" s="264">
        <v>0</v>
      </c>
      <c r="DM63" s="264">
        <v>0</v>
      </c>
      <c r="DN63" s="264">
        <v>0</v>
      </c>
      <c r="DO63" s="264">
        <v>6353.85</v>
      </c>
      <c r="DP63" s="278">
        <v>0</v>
      </c>
      <c r="DQ63" s="278">
        <v>0</v>
      </c>
      <c r="DR63" s="278">
        <v>0</v>
      </c>
      <c r="DS63" s="278">
        <v>0</v>
      </c>
      <c r="DT63" s="278">
        <v>0</v>
      </c>
      <c r="DU63" s="278">
        <v>0</v>
      </c>
      <c r="DV63" s="278">
        <v>0</v>
      </c>
      <c r="DW63" s="278">
        <v>0</v>
      </c>
      <c r="DX63" s="278">
        <v>0</v>
      </c>
      <c r="EB63" s="257">
        <f t="shared" si="0"/>
        <v>0</v>
      </c>
      <c r="EC63" s="257">
        <f t="shared" si="1"/>
        <v>0</v>
      </c>
      <c r="ED63" s="257">
        <f t="shared" si="2"/>
        <v>0</v>
      </c>
      <c r="EE63" s="257">
        <f t="shared" si="3"/>
        <v>0</v>
      </c>
      <c r="EF63" s="257">
        <f t="shared" si="4"/>
        <v>0</v>
      </c>
      <c r="EG63" s="257">
        <f t="shared" si="5"/>
        <v>0</v>
      </c>
      <c r="EH63" s="257">
        <f t="shared" si="6"/>
        <v>0</v>
      </c>
    </row>
    <row r="64" spans="1:138">
      <c r="A64" s="263" t="s">
        <v>114</v>
      </c>
      <c r="B64" s="264">
        <v>213204.14</v>
      </c>
      <c r="C64" s="264">
        <v>840</v>
      </c>
      <c r="D64" s="264">
        <v>0</v>
      </c>
      <c r="E64" s="264">
        <v>420</v>
      </c>
      <c r="F64" s="264">
        <v>3360</v>
      </c>
      <c r="G64" s="264">
        <v>0</v>
      </c>
      <c r="H64" s="264">
        <v>0</v>
      </c>
      <c r="I64" s="264">
        <v>0</v>
      </c>
      <c r="J64" s="264">
        <v>0</v>
      </c>
      <c r="K64" s="264">
        <v>1420</v>
      </c>
      <c r="L64" s="264">
        <v>0</v>
      </c>
      <c r="M64" s="264">
        <v>0</v>
      </c>
      <c r="N64" s="264">
        <v>400</v>
      </c>
      <c r="O64" s="264">
        <v>1260</v>
      </c>
      <c r="P64" s="264">
        <v>0</v>
      </c>
      <c r="Q64" s="264">
        <v>18368.97</v>
      </c>
      <c r="R64" s="264">
        <v>1260</v>
      </c>
      <c r="S64" s="264">
        <v>0</v>
      </c>
      <c r="T64" s="264">
        <v>0</v>
      </c>
      <c r="U64" s="264">
        <v>0</v>
      </c>
      <c r="V64" s="264">
        <v>0</v>
      </c>
      <c r="W64" s="264">
        <v>0</v>
      </c>
      <c r="X64" s="264">
        <v>0</v>
      </c>
      <c r="Y64" s="264">
        <v>1680</v>
      </c>
      <c r="Z64" s="264">
        <v>6100</v>
      </c>
      <c r="AA64" s="264">
        <v>15540</v>
      </c>
      <c r="AB64" s="264">
        <v>4620</v>
      </c>
      <c r="AC64" s="264">
        <v>3360</v>
      </c>
      <c r="AD64" s="264">
        <v>0</v>
      </c>
      <c r="AE64" s="264">
        <v>15120</v>
      </c>
      <c r="AF64" s="264">
        <v>139455.17000000001</v>
      </c>
      <c r="AG64" s="264">
        <v>0</v>
      </c>
      <c r="AH64" s="264">
        <v>0</v>
      </c>
      <c r="AI64" s="264">
        <v>0</v>
      </c>
      <c r="AJ64" s="264">
        <v>0</v>
      </c>
      <c r="AK64" s="264">
        <v>0</v>
      </c>
      <c r="AL64" s="264">
        <v>0</v>
      </c>
      <c r="AM64" s="264">
        <v>0</v>
      </c>
      <c r="AN64" s="264">
        <v>0</v>
      </c>
      <c r="AO64" s="264">
        <v>0</v>
      </c>
      <c r="AP64" s="264">
        <v>1680</v>
      </c>
      <c r="AQ64" s="264">
        <v>0</v>
      </c>
      <c r="AR64" s="264">
        <v>0</v>
      </c>
      <c r="AS64" s="264">
        <v>0</v>
      </c>
      <c r="AT64" s="264">
        <v>0</v>
      </c>
      <c r="AU64" s="264">
        <v>0</v>
      </c>
      <c r="AV64" s="264">
        <v>2940</v>
      </c>
      <c r="AW64" s="264">
        <v>640</v>
      </c>
      <c r="AX64" s="264">
        <v>0</v>
      </c>
      <c r="AY64" s="264">
        <v>2520</v>
      </c>
      <c r="AZ64" s="264">
        <v>3780</v>
      </c>
      <c r="BA64" s="264">
        <v>840</v>
      </c>
      <c r="BB64" s="264">
        <v>0</v>
      </c>
      <c r="BC64" s="264">
        <v>840</v>
      </c>
      <c r="BD64" s="264">
        <v>0</v>
      </c>
      <c r="BE64" s="264">
        <v>420</v>
      </c>
      <c r="BF64" s="264">
        <v>138195.17000000001</v>
      </c>
      <c r="BG64" s="264">
        <v>4200</v>
      </c>
      <c r="BH64" s="264">
        <v>2940</v>
      </c>
      <c r="BI64" s="264">
        <v>3780</v>
      </c>
      <c r="BJ64" s="264">
        <v>3780</v>
      </c>
      <c r="BK64" s="264">
        <v>2940</v>
      </c>
      <c r="BL64" s="264">
        <v>3780</v>
      </c>
      <c r="BM64" s="264">
        <v>2100</v>
      </c>
      <c r="BN64" s="264">
        <v>3360</v>
      </c>
      <c r="BO64" s="264">
        <v>2800</v>
      </c>
      <c r="BP64" s="264">
        <v>2940</v>
      </c>
      <c r="BQ64" s="264">
        <v>3360</v>
      </c>
      <c r="BR64" s="264">
        <v>3780</v>
      </c>
      <c r="BS64" s="264">
        <v>4200</v>
      </c>
      <c r="BT64" s="264">
        <v>2520</v>
      </c>
      <c r="BU64" s="264">
        <v>2100</v>
      </c>
      <c r="BV64" s="264">
        <v>2520</v>
      </c>
      <c r="BW64" s="264">
        <v>2940</v>
      </c>
      <c r="BX64" s="264">
        <v>2520</v>
      </c>
      <c r="BY64" s="264">
        <v>2100</v>
      </c>
      <c r="BZ64" s="264">
        <v>2100</v>
      </c>
      <c r="CA64" s="264">
        <v>2940</v>
      </c>
      <c r="CB64" s="264">
        <v>3240</v>
      </c>
      <c r="CC64" s="264">
        <v>1680</v>
      </c>
      <c r="CD64" s="264">
        <v>1360</v>
      </c>
      <c r="CE64" s="264">
        <v>1680</v>
      </c>
      <c r="CF64" s="264">
        <v>1680</v>
      </c>
      <c r="CG64" s="264">
        <v>1680</v>
      </c>
      <c r="CH64" s="264">
        <v>1680</v>
      </c>
      <c r="CI64" s="264">
        <v>1680</v>
      </c>
      <c r="CJ64" s="264">
        <v>420</v>
      </c>
      <c r="CK64" s="264">
        <v>1680</v>
      </c>
      <c r="CL64" s="264">
        <v>1680</v>
      </c>
      <c r="CM64" s="264">
        <v>840</v>
      </c>
      <c r="CN64" s="264">
        <v>1260</v>
      </c>
      <c r="CO64" s="264">
        <v>1680</v>
      </c>
      <c r="CP64" s="264">
        <v>2840</v>
      </c>
      <c r="CQ64" s="264">
        <v>2100</v>
      </c>
      <c r="CR64" s="264">
        <v>1680</v>
      </c>
      <c r="CS64" s="264">
        <v>1680</v>
      </c>
      <c r="CT64" s="264">
        <v>1260</v>
      </c>
      <c r="CU64" s="264">
        <v>1640</v>
      </c>
      <c r="CV64" s="264">
        <v>1260</v>
      </c>
      <c r="CW64" s="264">
        <v>1680</v>
      </c>
      <c r="CX64" s="264">
        <v>1275.17</v>
      </c>
      <c r="CY64" s="264">
        <v>1880</v>
      </c>
      <c r="CZ64" s="264">
        <v>1680</v>
      </c>
      <c r="DA64" s="264">
        <v>2100</v>
      </c>
      <c r="DB64" s="264">
        <v>1680</v>
      </c>
      <c r="DC64" s="264">
        <v>1880</v>
      </c>
      <c r="DD64" s="264">
        <v>1260</v>
      </c>
      <c r="DE64" s="264">
        <v>1680</v>
      </c>
      <c r="DF64" s="264">
        <v>1260</v>
      </c>
      <c r="DG64" s="264">
        <v>1680</v>
      </c>
      <c r="DH64" s="264">
        <v>1260</v>
      </c>
      <c r="DI64" s="264">
        <v>1260</v>
      </c>
      <c r="DJ64" s="264">
        <v>1260</v>
      </c>
      <c r="DK64" s="264">
        <v>1680</v>
      </c>
      <c r="DL64" s="264">
        <v>1260</v>
      </c>
      <c r="DM64" s="264">
        <v>1680</v>
      </c>
      <c r="DN64" s="264">
        <v>1680</v>
      </c>
      <c r="DO64" s="264">
        <v>2940</v>
      </c>
      <c r="DP64" s="278">
        <v>2100</v>
      </c>
      <c r="DQ64" s="278">
        <v>1260</v>
      </c>
      <c r="DR64" s="278">
        <v>1260</v>
      </c>
      <c r="DS64" s="278">
        <v>1680</v>
      </c>
      <c r="DT64" s="278">
        <v>1680</v>
      </c>
      <c r="DU64" s="278">
        <v>0</v>
      </c>
      <c r="DV64" s="278">
        <v>0</v>
      </c>
      <c r="DW64" s="278">
        <v>0</v>
      </c>
      <c r="DX64" s="278">
        <v>740</v>
      </c>
      <c r="EB64" s="257">
        <f t="shared" si="0"/>
        <v>0</v>
      </c>
      <c r="EC64" s="257">
        <f t="shared" si="1"/>
        <v>0</v>
      </c>
      <c r="ED64" s="257">
        <f t="shared" si="2"/>
        <v>0</v>
      </c>
      <c r="EE64" s="257">
        <f t="shared" si="3"/>
        <v>0</v>
      </c>
      <c r="EF64" s="257">
        <f t="shared" si="4"/>
        <v>0</v>
      </c>
      <c r="EG64" s="257">
        <f t="shared" si="5"/>
        <v>0</v>
      </c>
      <c r="EH64" s="257">
        <f t="shared" si="6"/>
        <v>0</v>
      </c>
    </row>
    <row r="65" spans="1:138">
      <c r="A65" s="263" t="s">
        <v>115</v>
      </c>
      <c r="B65" s="264">
        <v>364971.25</v>
      </c>
      <c r="C65" s="264">
        <v>0</v>
      </c>
      <c r="D65" s="264">
        <v>0</v>
      </c>
      <c r="E65" s="264">
        <v>0</v>
      </c>
      <c r="F65" s="264">
        <v>26427.48</v>
      </c>
      <c r="G65" s="264">
        <v>0</v>
      </c>
      <c r="H65" s="264">
        <v>0</v>
      </c>
      <c r="I65" s="264">
        <v>6496</v>
      </c>
      <c r="J65" s="264">
        <v>0</v>
      </c>
      <c r="K65" s="264">
        <v>0</v>
      </c>
      <c r="L65" s="264">
        <v>0</v>
      </c>
      <c r="M65" s="264">
        <v>0</v>
      </c>
      <c r="N65" s="264">
        <v>0</v>
      </c>
      <c r="O65" s="264">
        <v>0</v>
      </c>
      <c r="P65" s="264">
        <v>0</v>
      </c>
      <c r="Q65" s="264">
        <v>101707.03</v>
      </c>
      <c r="R65" s="264">
        <v>0</v>
      </c>
      <c r="S65" s="264">
        <v>0</v>
      </c>
      <c r="T65" s="264">
        <v>0</v>
      </c>
      <c r="U65" s="264">
        <v>0</v>
      </c>
      <c r="V65" s="264">
        <v>0</v>
      </c>
      <c r="W65" s="264">
        <v>0</v>
      </c>
      <c r="X65" s="264">
        <v>52274.79</v>
      </c>
      <c r="Y65" s="264">
        <v>4749.7</v>
      </c>
      <c r="Z65" s="264">
        <v>0</v>
      </c>
      <c r="AA65" s="264">
        <v>0</v>
      </c>
      <c r="AB65" s="264">
        <v>0</v>
      </c>
      <c r="AC65" s="264">
        <v>0</v>
      </c>
      <c r="AD65" s="264">
        <v>0</v>
      </c>
      <c r="AE65" s="264">
        <v>173316.25</v>
      </c>
      <c r="AF65" s="264">
        <v>0</v>
      </c>
      <c r="AG65" s="264">
        <v>52274.79</v>
      </c>
      <c r="AH65" s="264">
        <v>0</v>
      </c>
      <c r="AI65" s="264">
        <v>0</v>
      </c>
      <c r="AJ65" s="264">
        <v>0</v>
      </c>
      <c r="AK65" s="264">
        <v>0</v>
      </c>
      <c r="AL65" s="264">
        <v>0</v>
      </c>
      <c r="AM65" s="264">
        <v>0</v>
      </c>
      <c r="AN65" s="264">
        <v>4749.7</v>
      </c>
      <c r="AO65" s="264">
        <v>0</v>
      </c>
      <c r="AP65" s="264">
        <v>0</v>
      </c>
      <c r="AQ65" s="264">
        <v>0</v>
      </c>
      <c r="AR65" s="264">
        <v>0</v>
      </c>
      <c r="AS65" s="264">
        <v>0</v>
      </c>
      <c r="AT65" s="264">
        <v>0</v>
      </c>
      <c r="AU65" s="264">
        <v>0</v>
      </c>
      <c r="AV65" s="264">
        <v>0</v>
      </c>
      <c r="AW65" s="264">
        <v>0</v>
      </c>
      <c r="AX65" s="264">
        <v>0</v>
      </c>
      <c r="AY65" s="264">
        <v>0</v>
      </c>
      <c r="AZ65" s="264">
        <v>0</v>
      </c>
      <c r="BA65" s="264">
        <v>0</v>
      </c>
      <c r="BB65" s="264">
        <v>0</v>
      </c>
      <c r="BC65" s="264">
        <v>0</v>
      </c>
      <c r="BD65" s="264">
        <v>0</v>
      </c>
      <c r="BE65" s="264">
        <v>0</v>
      </c>
      <c r="BF65" s="264">
        <v>0</v>
      </c>
      <c r="BG65" s="264">
        <v>0</v>
      </c>
      <c r="BH65" s="264">
        <v>0</v>
      </c>
      <c r="BI65" s="264">
        <v>0</v>
      </c>
      <c r="BJ65" s="264">
        <v>0</v>
      </c>
      <c r="BK65" s="264">
        <v>0</v>
      </c>
      <c r="BL65" s="264">
        <v>0</v>
      </c>
      <c r="BM65" s="264">
        <v>0</v>
      </c>
      <c r="BN65" s="264">
        <v>0</v>
      </c>
      <c r="BO65" s="264">
        <v>0</v>
      </c>
      <c r="BP65" s="264">
        <v>0</v>
      </c>
      <c r="BQ65" s="264">
        <v>0</v>
      </c>
      <c r="BR65" s="264">
        <v>0</v>
      </c>
      <c r="BS65" s="264">
        <v>0</v>
      </c>
      <c r="BT65" s="264">
        <v>0</v>
      </c>
      <c r="BU65" s="264">
        <v>0</v>
      </c>
      <c r="BV65" s="264">
        <v>0</v>
      </c>
      <c r="BW65" s="264">
        <v>0</v>
      </c>
      <c r="BX65" s="264">
        <v>0</v>
      </c>
      <c r="BY65" s="264">
        <v>0</v>
      </c>
      <c r="BZ65" s="264">
        <v>0</v>
      </c>
      <c r="CA65" s="264">
        <v>0</v>
      </c>
      <c r="CB65" s="264">
        <v>0</v>
      </c>
      <c r="CC65" s="264">
        <v>0</v>
      </c>
      <c r="CD65" s="264">
        <v>0</v>
      </c>
      <c r="CE65" s="264">
        <v>0</v>
      </c>
      <c r="CF65" s="264">
        <v>0</v>
      </c>
      <c r="CG65" s="264">
        <v>0</v>
      </c>
      <c r="CH65" s="264">
        <v>0</v>
      </c>
      <c r="CI65" s="264">
        <v>0</v>
      </c>
      <c r="CJ65" s="264">
        <v>0</v>
      </c>
      <c r="CK65" s="264">
        <v>0</v>
      </c>
      <c r="CL65" s="264">
        <v>0</v>
      </c>
      <c r="CM65" s="264">
        <v>0</v>
      </c>
      <c r="CN65" s="264">
        <v>0</v>
      </c>
      <c r="CO65" s="264">
        <v>0</v>
      </c>
      <c r="CP65" s="264">
        <v>0</v>
      </c>
      <c r="CQ65" s="264">
        <v>0</v>
      </c>
      <c r="CR65" s="264">
        <v>0</v>
      </c>
      <c r="CS65" s="264">
        <v>0</v>
      </c>
      <c r="CT65" s="264">
        <v>0</v>
      </c>
      <c r="CU65" s="264">
        <v>0</v>
      </c>
      <c r="CV65" s="264">
        <v>0</v>
      </c>
      <c r="CW65" s="264">
        <v>0</v>
      </c>
      <c r="CX65" s="264">
        <v>0</v>
      </c>
      <c r="CY65" s="264">
        <v>0</v>
      </c>
      <c r="CZ65" s="264">
        <v>0</v>
      </c>
      <c r="DA65" s="264">
        <v>0</v>
      </c>
      <c r="DB65" s="264">
        <v>0</v>
      </c>
      <c r="DC65" s="264">
        <v>0</v>
      </c>
      <c r="DD65" s="264">
        <v>0</v>
      </c>
      <c r="DE65" s="264">
        <v>0</v>
      </c>
      <c r="DF65" s="264">
        <v>0</v>
      </c>
      <c r="DG65" s="264">
        <v>0</v>
      </c>
      <c r="DH65" s="264">
        <v>0</v>
      </c>
      <c r="DI65" s="264">
        <v>0</v>
      </c>
      <c r="DJ65" s="264">
        <v>0</v>
      </c>
      <c r="DK65" s="264">
        <v>0</v>
      </c>
      <c r="DL65" s="264">
        <v>0</v>
      </c>
      <c r="DM65" s="264">
        <v>0</v>
      </c>
      <c r="DN65" s="264">
        <v>0</v>
      </c>
      <c r="DO65" s="264">
        <v>0</v>
      </c>
      <c r="DP65" s="278">
        <v>0</v>
      </c>
      <c r="DQ65" s="278">
        <v>0</v>
      </c>
      <c r="DR65" s="278">
        <v>0</v>
      </c>
      <c r="DS65" s="278">
        <v>0</v>
      </c>
      <c r="DT65" s="278">
        <v>0</v>
      </c>
      <c r="DU65" s="278">
        <v>0</v>
      </c>
      <c r="DV65" s="278">
        <v>0</v>
      </c>
      <c r="DW65" s="278">
        <v>0</v>
      </c>
      <c r="DX65" s="278">
        <v>0</v>
      </c>
      <c r="EB65" s="257">
        <f t="shared" si="0"/>
        <v>0</v>
      </c>
      <c r="EC65" s="257">
        <f t="shared" si="1"/>
        <v>0</v>
      </c>
      <c r="ED65" s="257">
        <f t="shared" si="2"/>
        <v>0</v>
      </c>
      <c r="EE65" s="257">
        <f t="shared" si="3"/>
        <v>0</v>
      </c>
      <c r="EF65" s="257">
        <f t="shared" si="4"/>
        <v>0</v>
      </c>
      <c r="EG65" s="257">
        <f t="shared" si="5"/>
        <v>0</v>
      </c>
      <c r="EH65" s="257">
        <f t="shared" si="6"/>
        <v>0</v>
      </c>
    </row>
    <row r="66" spans="1:138">
      <c r="A66" s="263" t="s">
        <v>116</v>
      </c>
      <c r="B66" s="264">
        <v>0</v>
      </c>
      <c r="C66" s="264">
        <v>0</v>
      </c>
      <c r="D66" s="264">
        <v>0</v>
      </c>
      <c r="E66" s="264">
        <v>0</v>
      </c>
      <c r="F66" s="264">
        <v>0</v>
      </c>
      <c r="G66" s="264">
        <v>0</v>
      </c>
      <c r="H66" s="264">
        <v>0</v>
      </c>
      <c r="I66" s="264">
        <v>0</v>
      </c>
      <c r="J66" s="264">
        <v>0</v>
      </c>
      <c r="K66" s="264">
        <v>0</v>
      </c>
      <c r="L66" s="264">
        <v>0</v>
      </c>
      <c r="M66" s="264">
        <v>0</v>
      </c>
      <c r="N66" s="264">
        <v>0</v>
      </c>
      <c r="O66" s="264">
        <v>0</v>
      </c>
      <c r="P66" s="264">
        <v>0</v>
      </c>
      <c r="Q66" s="264">
        <v>0</v>
      </c>
      <c r="R66" s="264">
        <v>0</v>
      </c>
      <c r="S66" s="264">
        <v>0</v>
      </c>
      <c r="T66" s="264">
        <v>0</v>
      </c>
      <c r="U66" s="264">
        <v>0</v>
      </c>
      <c r="V66" s="264">
        <v>0</v>
      </c>
      <c r="W66" s="264">
        <v>0</v>
      </c>
      <c r="X66" s="264">
        <v>0</v>
      </c>
      <c r="Y66" s="264">
        <v>0</v>
      </c>
      <c r="Z66" s="264">
        <v>0</v>
      </c>
      <c r="AA66" s="264">
        <v>0</v>
      </c>
      <c r="AB66" s="264">
        <v>0</v>
      </c>
      <c r="AC66" s="264">
        <v>0</v>
      </c>
      <c r="AD66" s="264">
        <v>0</v>
      </c>
      <c r="AE66" s="264">
        <v>0</v>
      </c>
      <c r="AF66" s="264">
        <v>0</v>
      </c>
      <c r="AG66" s="264">
        <v>0</v>
      </c>
      <c r="AH66" s="264">
        <v>0</v>
      </c>
      <c r="AI66" s="264">
        <v>0</v>
      </c>
      <c r="AJ66" s="264">
        <v>0</v>
      </c>
      <c r="AK66" s="264">
        <v>0</v>
      </c>
      <c r="AL66" s="264">
        <v>0</v>
      </c>
      <c r="AM66" s="264">
        <v>0</v>
      </c>
      <c r="AN66" s="264">
        <v>0</v>
      </c>
      <c r="AO66" s="264">
        <v>0</v>
      </c>
      <c r="AP66" s="264">
        <v>0</v>
      </c>
      <c r="AQ66" s="264">
        <v>0</v>
      </c>
      <c r="AR66" s="264">
        <v>0</v>
      </c>
      <c r="AS66" s="264">
        <v>0</v>
      </c>
      <c r="AT66" s="264">
        <v>0</v>
      </c>
      <c r="AU66" s="264">
        <v>0</v>
      </c>
      <c r="AV66" s="264">
        <v>0</v>
      </c>
      <c r="AW66" s="264">
        <v>0</v>
      </c>
      <c r="AX66" s="264">
        <v>0</v>
      </c>
      <c r="AY66" s="264">
        <v>0</v>
      </c>
      <c r="AZ66" s="264">
        <v>0</v>
      </c>
      <c r="BA66" s="264">
        <v>0</v>
      </c>
      <c r="BB66" s="264">
        <v>0</v>
      </c>
      <c r="BC66" s="264">
        <v>0</v>
      </c>
      <c r="BD66" s="264">
        <v>0</v>
      </c>
      <c r="BE66" s="264">
        <v>0</v>
      </c>
      <c r="BF66" s="264">
        <v>0</v>
      </c>
      <c r="BG66" s="264">
        <v>0</v>
      </c>
      <c r="BH66" s="264">
        <v>0</v>
      </c>
      <c r="BI66" s="264">
        <v>0</v>
      </c>
      <c r="BJ66" s="264">
        <v>0</v>
      </c>
      <c r="BK66" s="264">
        <v>0</v>
      </c>
      <c r="BL66" s="264">
        <v>0</v>
      </c>
      <c r="BM66" s="264">
        <v>0</v>
      </c>
      <c r="BN66" s="264">
        <v>0</v>
      </c>
      <c r="BO66" s="264">
        <v>0</v>
      </c>
      <c r="BP66" s="264">
        <v>0</v>
      </c>
      <c r="BQ66" s="264">
        <v>0</v>
      </c>
      <c r="BR66" s="264">
        <v>0</v>
      </c>
      <c r="BS66" s="264">
        <v>0</v>
      </c>
      <c r="BT66" s="264">
        <v>0</v>
      </c>
      <c r="BU66" s="264">
        <v>0</v>
      </c>
      <c r="BV66" s="264">
        <v>0</v>
      </c>
      <c r="BW66" s="264">
        <v>0</v>
      </c>
      <c r="BX66" s="264">
        <v>0</v>
      </c>
      <c r="BY66" s="264">
        <v>0</v>
      </c>
      <c r="BZ66" s="264">
        <v>0</v>
      </c>
      <c r="CA66" s="264">
        <v>0</v>
      </c>
      <c r="CB66" s="264">
        <v>0</v>
      </c>
      <c r="CC66" s="264">
        <v>0</v>
      </c>
      <c r="CD66" s="264">
        <v>0</v>
      </c>
      <c r="CE66" s="264">
        <v>0</v>
      </c>
      <c r="CF66" s="264">
        <v>0</v>
      </c>
      <c r="CG66" s="264">
        <v>0</v>
      </c>
      <c r="CH66" s="264">
        <v>0</v>
      </c>
      <c r="CI66" s="264">
        <v>0</v>
      </c>
      <c r="CJ66" s="264">
        <v>0</v>
      </c>
      <c r="CK66" s="264">
        <v>0</v>
      </c>
      <c r="CL66" s="264">
        <v>0</v>
      </c>
      <c r="CM66" s="264">
        <v>0</v>
      </c>
      <c r="CN66" s="264">
        <v>0</v>
      </c>
      <c r="CO66" s="264">
        <v>0</v>
      </c>
      <c r="CP66" s="264">
        <v>0</v>
      </c>
      <c r="CQ66" s="264">
        <v>0</v>
      </c>
      <c r="CR66" s="264">
        <v>0</v>
      </c>
      <c r="CS66" s="264">
        <v>0</v>
      </c>
      <c r="CT66" s="264">
        <v>0</v>
      </c>
      <c r="CU66" s="264">
        <v>0</v>
      </c>
      <c r="CV66" s="264">
        <v>0</v>
      </c>
      <c r="CW66" s="264">
        <v>0</v>
      </c>
      <c r="CX66" s="264">
        <v>0</v>
      </c>
      <c r="CY66" s="264">
        <v>0</v>
      </c>
      <c r="CZ66" s="264">
        <v>0</v>
      </c>
      <c r="DA66" s="264">
        <v>0</v>
      </c>
      <c r="DB66" s="264">
        <v>0</v>
      </c>
      <c r="DC66" s="264">
        <v>0</v>
      </c>
      <c r="DD66" s="264">
        <v>0</v>
      </c>
      <c r="DE66" s="264">
        <v>0</v>
      </c>
      <c r="DF66" s="264">
        <v>0</v>
      </c>
      <c r="DG66" s="264">
        <v>0</v>
      </c>
      <c r="DH66" s="264">
        <v>0</v>
      </c>
      <c r="DI66" s="264">
        <v>0</v>
      </c>
      <c r="DJ66" s="264">
        <v>0</v>
      </c>
      <c r="DK66" s="264">
        <v>0</v>
      </c>
      <c r="DL66" s="264">
        <v>0</v>
      </c>
      <c r="DM66" s="264">
        <v>0</v>
      </c>
      <c r="DN66" s="264">
        <v>0</v>
      </c>
      <c r="DO66" s="264">
        <v>0</v>
      </c>
      <c r="DP66" s="278">
        <v>0</v>
      </c>
      <c r="DQ66" s="278">
        <v>0</v>
      </c>
      <c r="DR66" s="278">
        <v>0</v>
      </c>
      <c r="DS66" s="278">
        <v>0</v>
      </c>
      <c r="DT66" s="278">
        <v>0</v>
      </c>
      <c r="DU66" s="278">
        <v>0</v>
      </c>
      <c r="DV66" s="278">
        <v>0</v>
      </c>
      <c r="DW66" s="278">
        <v>0</v>
      </c>
      <c r="DX66" s="278">
        <v>0</v>
      </c>
      <c r="EB66" s="257">
        <f t="shared" si="0"/>
        <v>0</v>
      </c>
      <c r="EC66" s="257">
        <f t="shared" si="1"/>
        <v>0</v>
      </c>
      <c r="ED66" s="257">
        <f t="shared" si="2"/>
        <v>0</v>
      </c>
      <c r="EE66" s="257">
        <f t="shared" si="3"/>
        <v>0</v>
      </c>
      <c r="EF66" s="257">
        <f t="shared" si="4"/>
        <v>0</v>
      </c>
      <c r="EG66" s="257">
        <f t="shared" si="5"/>
        <v>0</v>
      </c>
      <c r="EH66" s="257">
        <f t="shared" si="6"/>
        <v>0</v>
      </c>
    </row>
    <row r="67" spans="1:138" s="284" customFormat="1">
      <c r="A67" s="282" t="s">
        <v>1103</v>
      </c>
      <c r="B67" s="283">
        <v>49168175.640000001</v>
      </c>
      <c r="C67" s="283">
        <v>980514.73</v>
      </c>
      <c r="D67" s="283">
        <v>26650144.780000001</v>
      </c>
      <c r="E67" s="283">
        <v>130984.17</v>
      </c>
      <c r="F67" s="283">
        <v>437061.88</v>
      </c>
      <c r="G67" s="283">
        <v>455607.78</v>
      </c>
      <c r="H67" s="283">
        <v>124019.68</v>
      </c>
      <c r="I67" s="283">
        <v>264951.99</v>
      </c>
      <c r="J67" s="283">
        <v>0</v>
      </c>
      <c r="K67" s="283">
        <v>77530.87</v>
      </c>
      <c r="L67" s="283">
        <v>235861.49</v>
      </c>
      <c r="M67" s="283">
        <v>276900.31</v>
      </c>
      <c r="N67" s="283">
        <v>239261.82</v>
      </c>
      <c r="O67" s="283">
        <v>493551.31</v>
      </c>
      <c r="P67" s="283">
        <v>353184.18</v>
      </c>
      <c r="Q67" s="283">
        <v>899650.15</v>
      </c>
      <c r="R67" s="283">
        <v>248179.22</v>
      </c>
      <c r="S67" s="283">
        <v>95742.61</v>
      </c>
      <c r="T67" s="283">
        <v>0</v>
      </c>
      <c r="U67" s="283">
        <v>1435</v>
      </c>
      <c r="V67" s="283">
        <v>22878.1</v>
      </c>
      <c r="W67" s="283">
        <v>0</v>
      </c>
      <c r="X67" s="283">
        <v>1530897.57</v>
      </c>
      <c r="Y67" s="283">
        <v>3155390.08</v>
      </c>
      <c r="Z67" s="283">
        <v>904528.61</v>
      </c>
      <c r="AA67" s="283">
        <v>636521.28</v>
      </c>
      <c r="AB67" s="283">
        <v>283805.25</v>
      </c>
      <c r="AC67" s="283">
        <v>254427.71</v>
      </c>
      <c r="AD67" s="283">
        <v>0</v>
      </c>
      <c r="AE67" s="283">
        <v>784026.12</v>
      </c>
      <c r="AF67" s="283">
        <v>9631118.9499999993</v>
      </c>
      <c r="AG67" s="283">
        <v>256358.13</v>
      </c>
      <c r="AH67" s="283">
        <v>125909.67</v>
      </c>
      <c r="AI67" s="283">
        <v>176433.4</v>
      </c>
      <c r="AJ67" s="283">
        <v>403652.19</v>
      </c>
      <c r="AK67" s="283">
        <v>274024.52</v>
      </c>
      <c r="AL67" s="283">
        <v>203816.91</v>
      </c>
      <c r="AM67" s="283">
        <v>90702.75</v>
      </c>
      <c r="AN67" s="283">
        <v>539387.66</v>
      </c>
      <c r="AO67" s="283">
        <v>838248.18</v>
      </c>
      <c r="AP67" s="283">
        <v>854257.36</v>
      </c>
      <c r="AQ67" s="283">
        <v>391273.65</v>
      </c>
      <c r="AR67" s="283">
        <v>147763.82999999999</v>
      </c>
      <c r="AS67" s="283">
        <v>242799.21</v>
      </c>
      <c r="AT67" s="283">
        <v>141660.19</v>
      </c>
      <c r="AU67" s="283">
        <v>0</v>
      </c>
      <c r="AV67" s="283">
        <v>147931.49</v>
      </c>
      <c r="AW67" s="283">
        <v>283976.96999999997</v>
      </c>
      <c r="AX67" s="283">
        <v>316951.96999999997</v>
      </c>
      <c r="AY67" s="283">
        <v>155668.18</v>
      </c>
      <c r="AZ67" s="283">
        <v>236014.03</v>
      </c>
      <c r="BA67" s="283">
        <v>47791.22</v>
      </c>
      <c r="BB67" s="283">
        <v>423264.22</v>
      </c>
      <c r="BC67" s="283">
        <v>304633.99</v>
      </c>
      <c r="BD67" s="283">
        <v>219133.39</v>
      </c>
      <c r="BE67" s="283">
        <v>289241.68</v>
      </c>
      <c r="BF67" s="283">
        <v>8394845.6699999999</v>
      </c>
      <c r="BG67" s="283">
        <v>327727.74</v>
      </c>
      <c r="BH67" s="283">
        <v>343434.28</v>
      </c>
      <c r="BI67" s="283">
        <v>380790.38</v>
      </c>
      <c r="BJ67" s="283">
        <v>290511.03999999998</v>
      </c>
      <c r="BK67" s="283">
        <v>303324.65999999997</v>
      </c>
      <c r="BL67" s="283">
        <v>254057.7</v>
      </c>
      <c r="BM67" s="283">
        <v>141792.57</v>
      </c>
      <c r="BN67" s="283">
        <v>337459.59</v>
      </c>
      <c r="BO67" s="283">
        <v>180141.81</v>
      </c>
      <c r="BP67" s="283">
        <v>167902.76</v>
      </c>
      <c r="BQ67" s="283">
        <v>390367.05</v>
      </c>
      <c r="BR67" s="283">
        <v>341634.17</v>
      </c>
      <c r="BS67" s="283">
        <v>290155.56</v>
      </c>
      <c r="BT67" s="283">
        <v>142763.60999999999</v>
      </c>
      <c r="BU67" s="283">
        <v>147426.73000000001</v>
      </c>
      <c r="BV67" s="283">
        <v>130789.81</v>
      </c>
      <c r="BW67" s="283">
        <v>155614.76999999999</v>
      </c>
      <c r="BX67" s="283">
        <v>159304.66</v>
      </c>
      <c r="BY67" s="283">
        <v>115794.41</v>
      </c>
      <c r="BZ67" s="283">
        <v>108301.53</v>
      </c>
      <c r="CA67" s="283">
        <v>149699.38</v>
      </c>
      <c r="CB67" s="283">
        <v>188225.18</v>
      </c>
      <c r="CC67" s="283">
        <v>90873.53</v>
      </c>
      <c r="CD67" s="283">
        <v>82885.39</v>
      </c>
      <c r="CE67" s="283">
        <v>98785.93</v>
      </c>
      <c r="CF67" s="283">
        <v>86058.26</v>
      </c>
      <c r="CG67" s="283">
        <v>88548.22</v>
      </c>
      <c r="CH67" s="283">
        <v>101857.79</v>
      </c>
      <c r="CI67" s="283">
        <v>58421.31</v>
      </c>
      <c r="CJ67" s="283">
        <v>128291.55</v>
      </c>
      <c r="CK67" s="283">
        <v>61029.55</v>
      </c>
      <c r="CL67" s="283">
        <v>80505.61</v>
      </c>
      <c r="CM67" s="283">
        <v>29515.07</v>
      </c>
      <c r="CN67" s="283">
        <v>46810.65</v>
      </c>
      <c r="CO67" s="283">
        <v>64410.11</v>
      </c>
      <c r="CP67" s="283">
        <v>137492.66</v>
      </c>
      <c r="CQ67" s="283">
        <v>132407.4</v>
      </c>
      <c r="CR67" s="283">
        <v>44221.83</v>
      </c>
      <c r="CS67" s="283">
        <v>56902.47</v>
      </c>
      <c r="CT67" s="283">
        <v>28545.71</v>
      </c>
      <c r="CU67" s="283">
        <v>87048.43</v>
      </c>
      <c r="CV67" s="283">
        <v>30664.07</v>
      </c>
      <c r="CW67" s="283">
        <v>49646.57</v>
      </c>
      <c r="CX67" s="283">
        <v>56829.55</v>
      </c>
      <c r="CY67" s="283">
        <v>136712.31</v>
      </c>
      <c r="CZ67" s="283">
        <v>53169.91</v>
      </c>
      <c r="DA67" s="283">
        <v>104698.07</v>
      </c>
      <c r="DB67" s="283">
        <v>76871.39</v>
      </c>
      <c r="DC67" s="283">
        <v>99494.83</v>
      </c>
      <c r="DD67" s="283">
        <v>33975.769999999997</v>
      </c>
      <c r="DE67" s="283">
        <v>99647.81</v>
      </c>
      <c r="DF67" s="283">
        <v>43027.32</v>
      </c>
      <c r="DG67" s="283">
        <v>47905.61</v>
      </c>
      <c r="DH67" s="283">
        <v>52638.1</v>
      </c>
      <c r="DI67" s="283">
        <v>42987.57</v>
      </c>
      <c r="DJ67" s="283">
        <v>50011.86</v>
      </c>
      <c r="DK67" s="283">
        <v>74120.929999999993</v>
      </c>
      <c r="DL67" s="283">
        <v>34604.639999999999</v>
      </c>
      <c r="DM67" s="283">
        <v>62647.14</v>
      </c>
      <c r="DN67" s="283">
        <v>70056.55</v>
      </c>
      <c r="DO67" s="283">
        <v>117400.34</v>
      </c>
      <c r="DP67" s="283">
        <v>98147.54</v>
      </c>
      <c r="DQ67" s="283">
        <v>62984.67</v>
      </c>
      <c r="DR67" s="283">
        <v>77905.05</v>
      </c>
      <c r="DS67" s="283">
        <v>150453.85999999999</v>
      </c>
      <c r="DT67" s="283">
        <v>101818.45</v>
      </c>
      <c r="DU67" s="283">
        <v>0</v>
      </c>
      <c r="DV67" s="283">
        <v>0</v>
      </c>
      <c r="DW67" s="283">
        <v>0</v>
      </c>
      <c r="DX67" s="283">
        <v>14594.9</v>
      </c>
      <c r="DY67" s="257"/>
      <c r="DZ67" s="257"/>
      <c r="EA67" s="257"/>
      <c r="EB67" s="257">
        <f t="shared" si="0"/>
        <v>0</v>
      </c>
      <c r="EC67" s="257">
        <f t="shared" si="1"/>
        <v>0</v>
      </c>
      <c r="ED67" s="257">
        <f t="shared" si="2"/>
        <v>0</v>
      </c>
      <c r="EE67" s="257">
        <f t="shared" si="3"/>
        <v>0</v>
      </c>
      <c r="EF67" s="257">
        <f t="shared" si="4"/>
        <v>0</v>
      </c>
      <c r="EG67" s="257">
        <f t="shared" si="5"/>
        <v>0</v>
      </c>
      <c r="EH67" s="257">
        <f t="shared" si="6"/>
        <v>0</v>
      </c>
    </row>
    <row r="68" spans="1:138">
      <c r="A68" s="263" t="s">
        <v>119</v>
      </c>
      <c r="B68" s="264">
        <v>3683598.23</v>
      </c>
      <c r="C68" s="264">
        <v>0</v>
      </c>
      <c r="D68" s="264">
        <v>0</v>
      </c>
      <c r="E68" s="264">
        <v>0</v>
      </c>
      <c r="F68" s="264">
        <v>0</v>
      </c>
      <c r="G68" s="264">
        <v>0</v>
      </c>
      <c r="H68" s="264">
        <v>0</v>
      </c>
      <c r="I68" s="264">
        <v>0</v>
      </c>
      <c r="J68" s="264">
        <v>0</v>
      </c>
      <c r="K68" s="264">
        <v>0</v>
      </c>
      <c r="L68" s="264">
        <v>0</v>
      </c>
      <c r="M68" s="264">
        <v>0</v>
      </c>
      <c r="N68" s="264">
        <v>0</v>
      </c>
      <c r="O68" s="264">
        <v>0</v>
      </c>
      <c r="P68" s="264">
        <v>0</v>
      </c>
      <c r="Q68" s="264">
        <v>0</v>
      </c>
      <c r="R68" s="264">
        <v>0</v>
      </c>
      <c r="S68" s="264">
        <v>0</v>
      </c>
      <c r="T68" s="264">
        <v>0</v>
      </c>
      <c r="U68" s="264">
        <v>0</v>
      </c>
      <c r="V68" s="264">
        <v>0</v>
      </c>
      <c r="W68" s="264">
        <v>0</v>
      </c>
      <c r="X68" s="264">
        <v>0</v>
      </c>
      <c r="Y68" s="264">
        <v>1426423.15</v>
      </c>
      <c r="Z68" s="264">
        <v>260798.55</v>
      </c>
      <c r="AA68" s="264">
        <v>-2000</v>
      </c>
      <c r="AB68" s="264">
        <v>0</v>
      </c>
      <c r="AC68" s="264">
        <v>16440.37</v>
      </c>
      <c r="AD68" s="264">
        <v>0</v>
      </c>
      <c r="AE68" s="264">
        <v>0</v>
      </c>
      <c r="AF68" s="264">
        <v>1981936.16</v>
      </c>
      <c r="AG68" s="264">
        <v>0</v>
      </c>
      <c r="AH68" s="264">
        <v>0</v>
      </c>
      <c r="AI68" s="264">
        <v>0</v>
      </c>
      <c r="AJ68" s="264">
        <v>0</v>
      </c>
      <c r="AK68" s="264">
        <v>0</v>
      </c>
      <c r="AL68" s="264">
        <v>0</v>
      </c>
      <c r="AM68" s="264">
        <v>0</v>
      </c>
      <c r="AN68" s="264">
        <v>0</v>
      </c>
      <c r="AO68" s="264">
        <v>696600</v>
      </c>
      <c r="AP68" s="264">
        <v>36841.15</v>
      </c>
      <c r="AQ68" s="264">
        <v>692982</v>
      </c>
      <c r="AR68" s="264">
        <v>0</v>
      </c>
      <c r="AS68" s="264">
        <v>0</v>
      </c>
      <c r="AT68" s="264">
        <v>0</v>
      </c>
      <c r="AU68" s="264">
        <v>0</v>
      </c>
      <c r="AV68" s="264">
        <v>0</v>
      </c>
      <c r="AW68" s="264">
        <v>0</v>
      </c>
      <c r="AX68" s="264">
        <v>0</v>
      </c>
      <c r="AY68" s="264">
        <v>260798.55</v>
      </c>
      <c r="AZ68" s="264">
        <v>0</v>
      </c>
      <c r="BA68" s="264">
        <v>0</v>
      </c>
      <c r="BB68" s="264">
        <v>0</v>
      </c>
      <c r="BC68" s="264">
        <v>0</v>
      </c>
      <c r="BD68" s="264">
        <v>4136.34</v>
      </c>
      <c r="BE68" s="264">
        <v>13382.29</v>
      </c>
      <c r="BF68" s="264">
        <v>1964417.53</v>
      </c>
      <c r="BG68" s="264">
        <v>99024.84</v>
      </c>
      <c r="BH68" s="264">
        <v>135995.25</v>
      </c>
      <c r="BI68" s="264">
        <v>146828.82999999999</v>
      </c>
      <c r="BJ68" s="264">
        <v>57882.5</v>
      </c>
      <c r="BK68" s="264">
        <v>118158.1</v>
      </c>
      <c r="BL68" s="264">
        <v>108390.17</v>
      </c>
      <c r="BM68" s="264">
        <v>41130.89</v>
      </c>
      <c r="BN68" s="264">
        <v>121767.37</v>
      </c>
      <c r="BO68" s="264">
        <v>52181.97</v>
      </c>
      <c r="BP68" s="264">
        <v>16414.52</v>
      </c>
      <c r="BQ68" s="264">
        <v>213989.85</v>
      </c>
      <c r="BR68" s="264">
        <v>53412.58</v>
      </c>
      <c r="BS68" s="264">
        <v>53393.9</v>
      </c>
      <c r="BT68" s="264">
        <v>14513.11</v>
      </c>
      <c r="BU68" s="264">
        <v>18187.14</v>
      </c>
      <c r="BV68" s="264">
        <v>42041.65</v>
      </c>
      <c r="BW68" s="264">
        <v>29477.33</v>
      </c>
      <c r="BX68" s="264">
        <v>53615.45</v>
      </c>
      <c r="BY68" s="264">
        <v>14311.62</v>
      </c>
      <c r="BZ68" s="264">
        <v>20173.16</v>
      </c>
      <c r="CA68" s="264">
        <v>30079.5</v>
      </c>
      <c r="CB68" s="264">
        <v>43026.58</v>
      </c>
      <c r="CC68" s="264">
        <v>8891.9699999999993</v>
      </c>
      <c r="CD68" s="264">
        <v>10032.11</v>
      </c>
      <c r="CE68" s="264">
        <v>10720.63</v>
      </c>
      <c r="CF68" s="264">
        <v>62534.01</v>
      </c>
      <c r="CG68" s="264">
        <v>18318.8</v>
      </c>
      <c r="CH68" s="264">
        <v>37633.64</v>
      </c>
      <c r="CI68" s="264">
        <v>14583.7</v>
      </c>
      <c r="CJ68" s="264">
        <v>13791.7</v>
      </c>
      <c r="CK68" s="264">
        <v>4863.34</v>
      </c>
      <c r="CL68" s="264">
        <v>25015.94</v>
      </c>
      <c r="CM68" s="264">
        <v>10625.28</v>
      </c>
      <c r="CN68" s="264">
        <v>9972.52</v>
      </c>
      <c r="CO68" s="264">
        <v>4756.4399999999996</v>
      </c>
      <c r="CP68" s="264">
        <v>16150.39</v>
      </c>
      <c r="CQ68" s="264">
        <v>39356.06</v>
      </c>
      <c r="CR68" s="264">
        <v>1017.97</v>
      </c>
      <c r="CS68" s="264">
        <v>2881.19</v>
      </c>
      <c r="CT68" s="264">
        <v>285.58999999999997</v>
      </c>
      <c r="CU68" s="264">
        <v>2759.93</v>
      </c>
      <c r="CV68" s="264">
        <v>2943.05</v>
      </c>
      <c r="CW68" s="264">
        <v>474.07</v>
      </c>
      <c r="CX68" s="264">
        <v>3758.91</v>
      </c>
      <c r="CY68" s="264">
        <v>4128.08</v>
      </c>
      <c r="CZ68" s="264">
        <v>22419.23</v>
      </c>
      <c r="DA68" s="264">
        <v>2441.79</v>
      </c>
      <c r="DB68" s="264">
        <v>4266.13</v>
      </c>
      <c r="DC68" s="264">
        <v>20549.349999999999</v>
      </c>
      <c r="DD68" s="264">
        <v>2515.42</v>
      </c>
      <c r="DE68" s="264">
        <v>23449.3</v>
      </c>
      <c r="DF68" s="264">
        <v>5329.23</v>
      </c>
      <c r="DG68" s="264">
        <v>9233.9</v>
      </c>
      <c r="DH68" s="264">
        <v>11107.41</v>
      </c>
      <c r="DI68" s="264">
        <v>163.38999999999999</v>
      </c>
      <c r="DJ68" s="264">
        <v>1273.4000000000001</v>
      </c>
      <c r="DK68" s="264">
        <v>14781.74</v>
      </c>
      <c r="DL68" s="264">
        <v>658.22</v>
      </c>
      <c r="DM68" s="264">
        <v>3709.82</v>
      </c>
      <c r="DN68" s="264">
        <v>11266.55</v>
      </c>
      <c r="DO68" s="264">
        <v>10592.21</v>
      </c>
      <c r="DP68" s="278">
        <v>4516.4799999999996</v>
      </c>
      <c r="DQ68" s="278">
        <v>73.62</v>
      </c>
      <c r="DR68" s="278">
        <v>2632.03</v>
      </c>
      <c r="DS68" s="278">
        <v>21534.78</v>
      </c>
      <c r="DT68" s="278">
        <v>2411.9</v>
      </c>
      <c r="DU68" s="278">
        <v>0</v>
      </c>
      <c r="DV68" s="278">
        <v>0</v>
      </c>
      <c r="DW68" s="278">
        <v>0</v>
      </c>
      <c r="DX68" s="278">
        <v>0</v>
      </c>
      <c r="EB68" s="257">
        <f t="shared" ref="EB68:EB106" si="7">SUM(C68:AF68)-B68</f>
        <v>0</v>
      </c>
      <c r="EC68" s="257">
        <f t="shared" ref="EC68:EC106" si="8">SUM(BB68:BF68)-AF68</f>
        <v>0</v>
      </c>
      <c r="ED68" s="257">
        <f t="shared" ref="ED68:ED106" si="9">SUM(BG68:DX68)-BF68</f>
        <v>0</v>
      </c>
      <c r="EE68" s="257">
        <f t="shared" ref="EE68:EE106" si="10">SUM(AG68:AM68)-X68</f>
        <v>0</v>
      </c>
      <c r="EF68" s="257">
        <f t="shared" ref="EF68:EF106" si="11">AB68-AZ68-BA68</f>
        <v>0</v>
      </c>
      <c r="EG68" s="257">
        <f t="shared" ref="EG68:EG106" si="12">SUM(AN68:AU68)-Y68</f>
        <v>0</v>
      </c>
      <c r="EH68" s="257">
        <f t="shared" ref="EH68:EH106" si="13">SUM(AV68:AY68)-Z68</f>
        <v>0</v>
      </c>
    </row>
    <row r="69" spans="1:138">
      <c r="A69" s="263" t="s">
        <v>120</v>
      </c>
      <c r="B69" s="264">
        <v>5420455.96</v>
      </c>
      <c r="C69" s="264">
        <v>0</v>
      </c>
      <c r="D69" s="264">
        <v>0</v>
      </c>
      <c r="E69" s="264">
        <v>0</v>
      </c>
      <c r="F69" s="264">
        <v>0</v>
      </c>
      <c r="G69" s="264">
        <v>0</v>
      </c>
      <c r="H69" s="264">
        <v>0</v>
      </c>
      <c r="I69" s="264">
        <v>0</v>
      </c>
      <c r="J69" s="264">
        <v>0</v>
      </c>
      <c r="K69" s="264">
        <v>0</v>
      </c>
      <c r="L69" s="264">
        <v>0</v>
      </c>
      <c r="M69" s="264">
        <v>0</v>
      </c>
      <c r="N69" s="264">
        <v>0</v>
      </c>
      <c r="O69" s="264">
        <v>0</v>
      </c>
      <c r="P69" s="264">
        <v>0</v>
      </c>
      <c r="Q69" s="264">
        <v>0</v>
      </c>
      <c r="R69" s="264">
        <v>0</v>
      </c>
      <c r="S69" s="264">
        <v>0</v>
      </c>
      <c r="T69" s="264">
        <v>0</v>
      </c>
      <c r="U69" s="264">
        <v>0</v>
      </c>
      <c r="V69" s="264">
        <v>0</v>
      </c>
      <c r="W69" s="264">
        <v>0</v>
      </c>
      <c r="X69" s="264">
        <v>0</v>
      </c>
      <c r="Y69" s="264">
        <v>64730</v>
      </c>
      <c r="Z69" s="264">
        <v>206669.36</v>
      </c>
      <c r="AA69" s="264">
        <v>0</v>
      </c>
      <c r="AB69" s="264">
        <v>0</v>
      </c>
      <c r="AC69" s="264">
        <v>0</v>
      </c>
      <c r="AD69" s="264">
        <v>0</v>
      </c>
      <c r="AE69" s="264">
        <v>0</v>
      </c>
      <c r="AF69" s="264">
        <v>5149056.5999999996</v>
      </c>
      <c r="AG69" s="264">
        <v>0</v>
      </c>
      <c r="AH69" s="264">
        <v>0</v>
      </c>
      <c r="AI69" s="264">
        <v>0</v>
      </c>
      <c r="AJ69" s="264">
        <v>0</v>
      </c>
      <c r="AK69" s="264">
        <v>0</v>
      </c>
      <c r="AL69" s="264">
        <v>0</v>
      </c>
      <c r="AM69" s="264">
        <v>0</v>
      </c>
      <c r="AN69" s="264">
        <v>0</v>
      </c>
      <c r="AO69" s="264">
        <v>64730</v>
      </c>
      <c r="AP69" s="264">
        <v>0</v>
      </c>
      <c r="AQ69" s="264">
        <v>0</v>
      </c>
      <c r="AR69" s="264">
        <v>0</v>
      </c>
      <c r="AS69" s="264">
        <v>0</v>
      </c>
      <c r="AT69" s="264">
        <v>0</v>
      </c>
      <c r="AU69" s="264">
        <v>0</v>
      </c>
      <c r="AV69" s="264">
        <v>0</v>
      </c>
      <c r="AW69" s="264">
        <v>0</v>
      </c>
      <c r="AX69" s="264">
        <v>0</v>
      </c>
      <c r="AY69" s="264">
        <v>206669.36</v>
      </c>
      <c r="AZ69" s="264">
        <v>0</v>
      </c>
      <c r="BA69" s="264">
        <v>0</v>
      </c>
      <c r="BB69" s="264">
        <v>5149056.5999999996</v>
      </c>
      <c r="BC69" s="264">
        <v>0</v>
      </c>
      <c r="BD69" s="264">
        <v>0</v>
      </c>
      <c r="BE69" s="264">
        <v>0</v>
      </c>
      <c r="BF69" s="264">
        <v>0</v>
      </c>
      <c r="BG69" s="264">
        <v>0</v>
      </c>
      <c r="BH69" s="264">
        <v>0</v>
      </c>
      <c r="BI69" s="264">
        <v>0</v>
      </c>
      <c r="BJ69" s="264">
        <v>0</v>
      </c>
      <c r="BK69" s="264">
        <v>0</v>
      </c>
      <c r="BL69" s="264">
        <v>0</v>
      </c>
      <c r="BM69" s="264">
        <v>0</v>
      </c>
      <c r="BN69" s="264">
        <v>0</v>
      </c>
      <c r="BO69" s="264">
        <v>0</v>
      </c>
      <c r="BP69" s="264">
        <v>0</v>
      </c>
      <c r="BQ69" s="264">
        <v>0</v>
      </c>
      <c r="BR69" s="264">
        <v>0</v>
      </c>
      <c r="BS69" s="264">
        <v>0</v>
      </c>
      <c r="BT69" s="264">
        <v>0</v>
      </c>
      <c r="BU69" s="264">
        <v>0</v>
      </c>
      <c r="BV69" s="264">
        <v>0</v>
      </c>
      <c r="BW69" s="264">
        <v>0</v>
      </c>
      <c r="BX69" s="264">
        <v>0</v>
      </c>
      <c r="BY69" s="264">
        <v>0</v>
      </c>
      <c r="BZ69" s="264">
        <v>0</v>
      </c>
      <c r="CA69" s="264">
        <v>0</v>
      </c>
      <c r="CB69" s="264">
        <v>0</v>
      </c>
      <c r="CC69" s="264">
        <v>0</v>
      </c>
      <c r="CD69" s="264">
        <v>0</v>
      </c>
      <c r="CE69" s="264">
        <v>0</v>
      </c>
      <c r="CF69" s="264">
        <v>0</v>
      </c>
      <c r="CG69" s="264">
        <v>0</v>
      </c>
      <c r="CH69" s="264">
        <v>0</v>
      </c>
      <c r="CI69" s="264">
        <v>0</v>
      </c>
      <c r="CJ69" s="264">
        <v>0</v>
      </c>
      <c r="CK69" s="264">
        <v>0</v>
      </c>
      <c r="CL69" s="264">
        <v>0</v>
      </c>
      <c r="CM69" s="264">
        <v>0</v>
      </c>
      <c r="CN69" s="264">
        <v>0</v>
      </c>
      <c r="CO69" s="264">
        <v>0</v>
      </c>
      <c r="CP69" s="264">
        <v>0</v>
      </c>
      <c r="CQ69" s="264">
        <v>0</v>
      </c>
      <c r="CR69" s="264">
        <v>0</v>
      </c>
      <c r="CS69" s="264">
        <v>0</v>
      </c>
      <c r="CT69" s="264">
        <v>0</v>
      </c>
      <c r="CU69" s="264">
        <v>0</v>
      </c>
      <c r="CV69" s="264">
        <v>0</v>
      </c>
      <c r="CW69" s="264">
        <v>0</v>
      </c>
      <c r="CX69" s="264">
        <v>0</v>
      </c>
      <c r="CY69" s="264">
        <v>0</v>
      </c>
      <c r="CZ69" s="264">
        <v>0</v>
      </c>
      <c r="DA69" s="264">
        <v>0</v>
      </c>
      <c r="DB69" s="264">
        <v>0</v>
      </c>
      <c r="DC69" s="264">
        <v>0</v>
      </c>
      <c r="DD69" s="264">
        <v>0</v>
      </c>
      <c r="DE69" s="264">
        <v>0</v>
      </c>
      <c r="DF69" s="264">
        <v>0</v>
      </c>
      <c r="DG69" s="264">
        <v>0</v>
      </c>
      <c r="DH69" s="264">
        <v>0</v>
      </c>
      <c r="DI69" s="264">
        <v>0</v>
      </c>
      <c r="DJ69" s="264">
        <v>0</v>
      </c>
      <c r="DK69" s="264">
        <v>0</v>
      </c>
      <c r="DL69" s="264">
        <v>0</v>
      </c>
      <c r="DM69" s="264">
        <v>0</v>
      </c>
      <c r="DN69" s="264">
        <v>0</v>
      </c>
      <c r="DO69" s="264">
        <v>0</v>
      </c>
      <c r="DP69" s="278">
        <v>0</v>
      </c>
      <c r="DQ69" s="278">
        <v>0</v>
      </c>
      <c r="DR69" s="278">
        <v>0</v>
      </c>
      <c r="DS69" s="278">
        <v>0</v>
      </c>
      <c r="DT69" s="278">
        <v>0</v>
      </c>
      <c r="DU69" s="278">
        <v>0</v>
      </c>
      <c r="DV69" s="278">
        <v>0</v>
      </c>
      <c r="DW69" s="278">
        <v>0</v>
      </c>
      <c r="DX69" s="278">
        <v>0</v>
      </c>
      <c r="EB69" s="257">
        <f t="shared" si="7"/>
        <v>0</v>
      </c>
      <c r="EC69" s="257">
        <f t="shared" si="8"/>
        <v>0</v>
      </c>
      <c r="ED69" s="257">
        <f t="shared" si="9"/>
        <v>0</v>
      </c>
      <c r="EE69" s="257">
        <f t="shared" si="10"/>
        <v>0</v>
      </c>
      <c r="EF69" s="257">
        <f t="shared" si="11"/>
        <v>0</v>
      </c>
      <c r="EG69" s="257">
        <f t="shared" si="12"/>
        <v>0</v>
      </c>
      <c r="EH69" s="257">
        <f t="shared" si="13"/>
        <v>0</v>
      </c>
    </row>
    <row r="70" spans="1:138">
      <c r="A70" s="263" t="s">
        <v>121</v>
      </c>
      <c r="B70" s="264">
        <v>-4944216.92</v>
      </c>
      <c r="C70" s="264">
        <v>0</v>
      </c>
      <c r="D70" s="264">
        <v>-488979.93</v>
      </c>
      <c r="E70" s="264">
        <v>0</v>
      </c>
      <c r="F70" s="264">
        <v>0</v>
      </c>
      <c r="G70" s="264">
        <v>0</v>
      </c>
      <c r="H70" s="264">
        <v>0</v>
      </c>
      <c r="I70" s="264">
        <v>0</v>
      </c>
      <c r="J70" s="264">
        <v>0</v>
      </c>
      <c r="K70" s="264">
        <v>0</v>
      </c>
      <c r="L70" s="264">
        <v>0</v>
      </c>
      <c r="M70" s="264">
        <v>0</v>
      </c>
      <c r="N70" s="264">
        <v>0</v>
      </c>
      <c r="O70" s="264">
        <v>0</v>
      </c>
      <c r="P70" s="264">
        <v>0</v>
      </c>
      <c r="Q70" s="264">
        <v>0</v>
      </c>
      <c r="R70" s="264">
        <v>0</v>
      </c>
      <c r="S70" s="264">
        <v>0</v>
      </c>
      <c r="T70" s="264">
        <v>0</v>
      </c>
      <c r="U70" s="264">
        <v>0</v>
      </c>
      <c r="V70" s="264">
        <v>0</v>
      </c>
      <c r="W70" s="264"/>
      <c r="X70" s="264">
        <v>509433.36</v>
      </c>
      <c r="Y70" s="264">
        <v>280285.06</v>
      </c>
      <c r="Z70" s="264">
        <v>-6457895.8799999999</v>
      </c>
      <c r="AA70" s="264">
        <v>0</v>
      </c>
      <c r="AB70" s="264">
        <v>0</v>
      </c>
      <c r="AC70" s="264">
        <v>0</v>
      </c>
      <c r="AD70" s="264">
        <v>0</v>
      </c>
      <c r="AE70" s="264">
        <v>0</v>
      </c>
      <c r="AF70" s="264">
        <v>1212940.47</v>
      </c>
      <c r="AG70" s="264">
        <v>-0.83</v>
      </c>
      <c r="AH70" s="264">
        <v>170141.68</v>
      </c>
      <c r="AI70" s="264">
        <v>-11626.99</v>
      </c>
      <c r="AJ70" s="264">
        <v>311909.42</v>
      </c>
      <c r="AK70" s="264">
        <v>57995.88</v>
      </c>
      <c r="AL70" s="264">
        <v>-20545</v>
      </c>
      <c r="AM70" s="264">
        <v>1559.2</v>
      </c>
      <c r="AN70" s="264">
        <v>0</v>
      </c>
      <c r="AO70" s="264">
        <v>171960.21</v>
      </c>
      <c r="AP70" s="264">
        <v>0</v>
      </c>
      <c r="AQ70" s="264">
        <v>3582.24</v>
      </c>
      <c r="AR70" s="264">
        <v>3509.56</v>
      </c>
      <c r="AS70" s="264">
        <v>101233.05</v>
      </c>
      <c r="AT70" s="264">
        <v>0</v>
      </c>
      <c r="AU70" s="264">
        <v>0</v>
      </c>
      <c r="AV70" s="264">
        <v>4283.58</v>
      </c>
      <c r="AW70" s="264">
        <v>1671.09</v>
      </c>
      <c r="AX70" s="264">
        <v>-6500413.8700000001</v>
      </c>
      <c r="AY70" s="264">
        <v>36563.32</v>
      </c>
      <c r="AZ70" s="264">
        <v>0</v>
      </c>
      <c r="BA70" s="264">
        <v>0</v>
      </c>
      <c r="BB70" s="264">
        <v>456.92</v>
      </c>
      <c r="BC70" s="264">
        <v>0</v>
      </c>
      <c r="BD70" s="264">
        <v>585257.88</v>
      </c>
      <c r="BE70" s="264">
        <v>0</v>
      </c>
      <c r="BF70" s="264">
        <v>627225.67000000004</v>
      </c>
      <c r="BG70" s="264">
        <v>21323.43</v>
      </c>
      <c r="BH70" s="264">
        <v>20932.75</v>
      </c>
      <c r="BI70" s="264">
        <v>21444.89</v>
      </c>
      <c r="BJ70" s="264">
        <v>15900.65</v>
      </c>
      <c r="BK70" s="264">
        <v>29370.05</v>
      </c>
      <c r="BL70" s="264">
        <v>24986.35</v>
      </c>
      <c r="BM70" s="264">
        <v>8650.82</v>
      </c>
      <c r="BN70" s="264">
        <v>29560.87</v>
      </c>
      <c r="BO70" s="264">
        <v>9410.8799999999992</v>
      </c>
      <c r="BP70" s="264">
        <v>7554.73</v>
      </c>
      <c r="BQ70" s="264">
        <v>32718.29</v>
      </c>
      <c r="BR70" s="264">
        <v>85934.31</v>
      </c>
      <c r="BS70" s="264">
        <v>3227.2</v>
      </c>
      <c r="BT70" s="264">
        <v>8391.5300000000007</v>
      </c>
      <c r="BU70" s="264">
        <v>7072.86</v>
      </c>
      <c r="BV70" s="264">
        <v>8770.25</v>
      </c>
      <c r="BW70" s="264">
        <v>7698.05</v>
      </c>
      <c r="BX70" s="264">
        <v>8688.33</v>
      </c>
      <c r="BY70" s="264">
        <v>7009.79</v>
      </c>
      <c r="BZ70" s="264">
        <v>4798.2299999999996</v>
      </c>
      <c r="CA70" s="264">
        <v>6621.12</v>
      </c>
      <c r="CB70" s="264">
        <v>8583.18</v>
      </c>
      <c r="CC70" s="264">
        <v>1852.04</v>
      </c>
      <c r="CD70" s="264">
        <v>2979.17</v>
      </c>
      <c r="CE70" s="264">
        <v>2120.2600000000002</v>
      </c>
      <c r="CF70" s="264">
        <v>3188.68</v>
      </c>
      <c r="CG70" s="264">
        <v>2169.96</v>
      </c>
      <c r="CH70" s="264">
        <v>3888.19</v>
      </c>
      <c r="CI70" s="264">
        <v>2459.13</v>
      </c>
      <c r="CJ70" s="264">
        <v>1560.8</v>
      </c>
      <c r="CK70" s="264">
        <v>717.63</v>
      </c>
      <c r="CL70" s="264">
        <v>1033.69</v>
      </c>
      <c r="CM70" s="264">
        <v>882.3</v>
      </c>
      <c r="CN70" s="264">
        <v>1390.17</v>
      </c>
      <c r="CO70" s="264">
        <v>2461.58</v>
      </c>
      <c r="CP70" s="264">
        <v>7182.34</v>
      </c>
      <c r="CQ70" s="264">
        <v>173356.9</v>
      </c>
      <c r="CR70" s="264">
        <v>696.24</v>
      </c>
      <c r="CS70" s="264">
        <v>453.3</v>
      </c>
      <c r="CT70" s="264">
        <v>358.68</v>
      </c>
      <c r="CU70" s="264">
        <v>923.43</v>
      </c>
      <c r="CV70" s="264">
        <v>209.24</v>
      </c>
      <c r="CW70" s="264">
        <v>578.65</v>
      </c>
      <c r="CX70" s="264">
        <v>1202.6600000000001</v>
      </c>
      <c r="CY70" s="264">
        <v>561.71</v>
      </c>
      <c r="CZ70" s="264">
        <v>284.16000000000003</v>
      </c>
      <c r="DA70" s="264">
        <v>720.13</v>
      </c>
      <c r="DB70" s="264">
        <v>286.72000000000003</v>
      </c>
      <c r="DC70" s="264">
        <v>997.37</v>
      </c>
      <c r="DD70" s="264">
        <v>701.34</v>
      </c>
      <c r="DE70" s="264">
        <v>491.83</v>
      </c>
      <c r="DF70" s="264">
        <v>307.73</v>
      </c>
      <c r="DG70" s="264">
        <v>639.20000000000005</v>
      </c>
      <c r="DH70" s="264">
        <v>253.37</v>
      </c>
      <c r="DI70" s="264">
        <v>81.8</v>
      </c>
      <c r="DJ70" s="264">
        <v>76.14</v>
      </c>
      <c r="DK70" s="264">
        <v>272.64</v>
      </c>
      <c r="DL70" s="264">
        <v>161.5</v>
      </c>
      <c r="DM70" s="264">
        <v>262.95</v>
      </c>
      <c r="DN70" s="264">
        <v>826.51</v>
      </c>
      <c r="DO70" s="264">
        <v>1221.04</v>
      </c>
      <c r="DP70" s="278">
        <v>2196.58</v>
      </c>
      <c r="DQ70" s="278">
        <v>183.98</v>
      </c>
      <c r="DR70" s="278">
        <v>733.77</v>
      </c>
      <c r="DS70" s="278">
        <v>23172.84</v>
      </c>
      <c r="DT70" s="278">
        <v>2478.7600000000002</v>
      </c>
      <c r="DU70" s="278">
        <v>0</v>
      </c>
      <c r="DV70" s="278">
        <v>0</v>
      </c>
      <c r="DW70" s="278">
        <v>0</v>
      </c>
      <c r="DX70" s="278">
        <v>0</v>
      </c>
      <c r="EB70" s="257">
        <f t="shared" si="7"/>
        <v>0</v>
      </c>
      <c r="EC70" s="257">
        <f t="shared" si="8"/>
        <v>0</v>
      </c>
      <c r="ED70" s="257">
        <f t="shared" si="9"/>
        <v>0</v>
      </c>
      <c r="EE70" s="257">
        <f t="shared" si="10"/>
        <v>0</v>
      </c>
      <c r="EF70" s="257">
        <f t="shared" si="11"/>
        <v>0</v>
      </c>
      <c r="EG70" s="257">
        <f t="shared" si="12"/>
        <v>0</v>
      </c>
      <c r="EH70" s="257">
        <f t="shared" si="13"/>
        <v>0</v>
      </c>
    </row>
    <row r="71" spans="1:138">
      <c r="A71" s="263" t="s">
        <v>122</v>
      </c>
      <c r="B71" s="264">
        <v>1968546.95</v>
      </c>
      <c r="C71" s="264">
        <v>0</v>
      </c>
      <c r="D71" s="264">
        <v>1948400.02</v>
      </c>
      <c r="E71" s="264">
        <v>0</v>
      </c>
      <c r="F71" s="264">
        <v>0</v>
      </c>
      <c r="G71" s="264">
        <v>0</v>
      </c>
      <c r="H71" s="264">
        <v>0</v>
      </c>
      <c r="I71" s="264">
        <v>0</v>
      </c>
      <c r="J71" s="264">
        <v>0</v>
      </c>
      <c r="K71" s="264">
        <v>0</v>
      </c>
      <c r="L71" s="264">
        <v>0</v>
      </c>
      <c r="M71" s="264">
        <v>0</v>
      </c>
      <c r="N71" s="264">
        <v>0</v>
      </c>
      <c r="O71" s="264">
        <v>0</v>
      </c>
      <c r="P71" s="264">
        <v>0</v>
      </c>
      <c r="Q71" s="264">
        <v>0</v>
      </c>
      <c r="R71" s="264">
        <v>0</v>
      </c>
      <c r="S71" s="264">
        <v>0</v>
      </c>
      <c r="T71" s="264">
        <v>0</v>
      </c>
      <c r="U71" s="264">
        <v>0</v>
      </c>
      <c r="V71" s="264">
        <v>0</v>
      </c>
      <c r="W71" s="264">
        <v>0</v>
      </c>
      <c r="X71" s="264">
        <v>0</v>
      </c>
      <c r="Y71" s="264">
        <v>0</v>
      </c>
      <c r="Z71" s="264">
        <v>0</v>
      </c>
      <c r="AA71" s="264">
        <v>0</v>
      </c>
      <c r="AB71" s="264">
        <v>0</v>
      </c>
      <c r="AC71" s="264">
        <v>0</v>
      </c>
      <c r="AD71" s="264">
        <v>0</v>
      </c>
      <c r="AE71" s="264">
        <v>0</v>
      </c>
      <c r="AF71" s="264">
        <v>20146.93</v>
      </c>
      <c r="AG71" s="264">
        <v>0</v>
      </c>
      <c r="AH71" s="264">
        <v>0</v>
      </c>
      <c r="AI71" s="264">
        <v>0</v>
      </c>
      <c r="AJ71" s="264">
        <v>0</v>
      </c>
      <c r="AK71" s="264">
        <v>0</v>
      </c>
      <c r="AL71" s="264">
        <v>0</v>
      </c>
      <c r="AM71" s="264">
        <v>0</v>
      </c>
      <c r="AN71" s="264">
        <v>0</v>
      </c>
      <c r="AO71" s="264">
        <v>0</v>
      </c>
      <c r="AP71" s="264">
        <v>0</v>
      </c>
      <c r="AQ71" s="264">
        <v>0</v>
      </c>
      <c r="AR71" s="264">
        <v>0</v>
      </c>
      <c r="AS71" s="264">
        <v>0</v>
      </c>
      <c r="AT71" s="264">
        <v>0</v>
      </c>
      <c r="AU71" s="264">
        <v>0</v>
      </c>
      <c r="AV71" s="264">
        <v>0</v>
      </c>
      <c r="AW71" s="264">
        <v>0</v>
      </c>
      <c r="AX71" s="264">
        <v>0</v>
      </c>
      <c r="AY71" s="264">
        <v>0</v>
      </c>
      <c r="AZ71" s="264">
        <v>0</v>
      </c>
      <c r="BA71" s="264">
        <v>0</v>
      </c>
      <c r="BB71" s="264">
        <v>0</v>
      </c>
      <c r="BC71" s="264">
        <v>0</v>
      </c>
      <c r="BD71" s="264">
        <v>0</v>
      </c>
      <c r="BE71" s="264">
        <v>0</v>
      </c>
      <c r="BF71" s="264">
        <v>20146.93</v>
      </c>
      <c r="BG71" s="264">
        <v>0</v>
      </c>
      <c r="BH71" s="264">
        <v>0</v>
      </c>
      <c r="BI71" s="264">
        <v>0</v>
      </c>
      <c r="BJ71" s="264">
        <v>0</v>
      </c>
      <c r="BK71" s="264">
        <v>2973.37</v>
      </c>
      <c r="BL71" s="264">
        <v>3466.34</v>
      </c>
      <c r="BM71" s="264">
        <v>0</v>
      </c>
      <c r="BN71" s="264">
        <v>0</v>
      </c>
      <c r="BO71" s="264">
        <v>0</v>
      </c>
      <c r="BP71" s="264">
        <v>0</v>
      </c>
      <c r="BQ71" s="264">
        <v>1006.18</v>
      </c>
      <c r="BR71" s="264">
        <v>5681.32</v>
      </c>
      <c r="BS71" s="264">
        <v>0</v>
      </c>
      <c r="BT71" s="264">
        <v>0</v>
      </c>
      <c r="BU71" s="264">
        <v>231.14</v>
      </c>
      <c r="BV71" s="264">
        <v>278.67</v>
      </c>
      <c r="BW71" s="264">
        <v>256.33</v>
      </c>
      <c r="BX71" s="264">
        <v>316.63</v>
      </c>
      <c r="BY71" s="264">
        <v>381.66</v>
      </c>
      <c r="BZ71" s="264">
        <v>266.94</v>
      </c>
      <c r="CA71" s="264">
        <v>166.65</v>
      </c>
      <c r="CB71" s="264">
        <v>1832.16</v>
      </c>
      <c r="CC71" s="264">
        <v>0</v>
      </c>
      <c r="CD71" s="264">
        <v>693.67</v>
      </c>
      <c r="CE71" s="264">
        <v>920.84</v>
      </c>
      <c r="CF71" s="264">
        <v>358.18</v>
      </c>
      <c r="CG71" s="264">
        <v>70.22</v>
      </c>
      <c r="CH71" s="264">
        <v>121.64</v>
      </c>
      <c r="CI71" s="264">
        <v>599.91</v>
      </c>
      <c r="CJ71" s="264">
        <v>0</v>
      </c>
      <c r="CK71" s="264">
        <v>198</v>
      </c>
      <c r="CL71" s="264">
        <v>0</v>
      </c>
      <c r="CM71" s="264">
        <v>0</v>
      </c>
      <c r="CN71" s="264">
        <v>327.08</v>
      </c>
      <c r="CO71" s="264">
        <v>0</v>
      </c>
      <c r="CP71" s="264">
        <v>0</v>
      </c>
      <c r="CQ71" s="264">
        <v>0</v>
      </c>
      <c r="CR71" s="264">
        <v>0</v>
      </c>
      <c r="CS71" s="264">
        <v>0</v>
      </c>
      <c r="CT71" s="264">
        <v>0</v>
      </c>
      <c r="CU71" s="264">
        <v>0</v>
      </c>
      <c r="CV71" s="264">
        <v>0</v>
      </c>
      <c r="CW71" s="264">
        <v>0</v>
      </c>
      <c r="CX71" s="264">
        <v>0</v>
      </c>
      <c r="CY71" s="264">
        <v>0</v>
      </c>
      <c r="CZ71" s="264">
        <v>0</v>
      </c>
      <c r="DA71" s="264">
        <v>0</v>
      </c>
      <c r="DB71" s="264">
        <v>0</v>
      </c>
      <c r="DC71" s="264">
        <v>0</v>
      </c>
      <c r="DD71" s="264">
        <v>0</v>
      </c>
      <c r="DE71" s="264">
        <v>0</v>
      </c>
      <c r="DF71" s="264">
        <v>0</v>
      </c>
      <c r="DG71" s="264">
        <v>0</v>
      </c>
      <c r="DH71" s="264">
        <v>0</v>
      </c>
      <c r="DI71" s="264">
        <v>0</v>
      </c>
      <c r="DJ71" s="264">
        <v>0</v>
      </c>
      <c r="DK71" s="264">
        <v>0</v>
      </c>
      <c r="DL71" s="264">
        <v>0</v>
      </c>
      <c r="DM71" s="264">
        <v>0</v>
      </c>
      <c r="DN71" s="264">
        <v>0</v>
      </c>
      <c r="DO71" s="264">
        <v>0</v>
      </c>
      <c r="DP71" s="278">
        <v>0</v>
      </c>
      <c r="DQ71" s="278">
        <v>0</v>
      </c>
      <c r="DR71" s="278">
        <v>0</v>
      </c>
      <c r="DS71" s="278">
        <v>0</v>
      </c>
      <c r="DT71" s="278">
        <v>0</v>
      </c>
      <c r="DU71" s="278">
        <v>0</v>
      </c>
      <c r="DV71" s="278">
        <v>0</v>
      </c>
      <c r="DW71" s="278">
        <v>0</v>
      </c>
      <c r="DX71" s="278">
        <v>0</v>
      </c>
      <c r="EB71" s="257">
        <f t="shared" si="7"/>
        <v>0</v>
      </c>
      <c r="EC71" s="257">
        <f t="shared" si="8"/>
        <v>0</v>
      </c>
      <c r="ED71" s="257">
        <f t="shared" si="9"/>
        <v>0</v>
      </c>
      <c r="EE71" s="257">
        <f t="shared" si="10"/>
        <v>0</v>
      </c>
      <c r="EF71" s="257">
        <f t="shared" si="11"/>
        <v>0</v>
      </c>
      <c r="EG71" s="257">
        <f t="shared" si="12"/>
        <v>0</v>
      </c>
      <c r="EH71" s="257">
        <f t="shared" si="13"/>
        <v>0</v>
      </c>
    </row>
    <row r="72" spans="1:138">
      <c r="A72" s="263" t="s">
        <v>123</v>
      </c>
      <c r="B72" s="264">
        <v>0</v>
      </c>
      <c r="C72" s="264">
        <v>0</v>
      </c>
      <c r="D72" s="264">
        <v>0</v>
      </c>
      <c r="E72" s="264">
        <v>0</v>
      </c>
      <c r="F72" s="264">
        <v>0</v>
      </c>
      <c r="G72" s="264">
        <v>0</v>
      </c>
      <c r="H72" s="264">
        <v>0</v>
      </c>
      <c r="I72" s="264">
        <v>0</v>
      </c>
      <c r="J72" s="264">
        <v>0</v>
      </c>
      <c r="K72" s="264">
        <v>0</v>
      </c>
      <c r="L72" s="264">
        <v>0</v>
      </c>
      <c r="M72" s="264">
        <v>0</v>
      </c>
      <c r="N72" s="264">
        <v>0</v>
      </c>
      <c r="O72" s="264">
        <v>0</v>
      </c>
      <c r="P72" s="264">
        <v>0</v>
      </c>
      <c r="Q72" s="264">
        <v>0</v>
      </c>
      <c r="R72" s="264">
        <v>0</v>
      </c>
      <c r="S72" s="264">
        <v>0</v>
      </c>
      <c r="T72" s="264">
        <v>0</v>
      </c>
      <c r="U72" s="264">
        <v>0</v>
      </c>
      <c r="V72" s="264">
        <v>0</v>
      </c>
      <c r="W72" s="264">
        <v>0</v>
      </c>
      <c r="X72" s="264">
        <v>0</v>
      </c>
      <c r="Y72" s="264">
        <v>0</v>
      </c>
      <c r="Z72" s="264">
        <v>0</v>
      </c>
      <c r="AA72" s="264">
        <v>0</v>
      </c>
      <c r="AB72" s="264">
        <v>0</v>
      </c>
      <c r="AC72" s="264">
        <v>0</v>
      </c>
      <c r="AD72" s="264">
        <v>0</v>
      </c>
      <c r="AE72" s="264">
        <v>0</v>
      </c>
      <c r="AF72" s="264">
        <v>0</v>
      </c>
      <c r="AG72" s="264">
        <v>0</v>
      </c>
      <c r="AH72" s="264">
        <v>0</v>
      </c>
      <c r="AI72" s="264">
        <v>0</v>
      </c>
      <c r="AJ72" s="264">
        <v>0</v>
      </c>
      <c r="AK72" s="264">
        <v>0</v>
      </c>
      <c r="AL72" s="264">
        <v>0</v>
      </c>
      <c r="AM72" s="264">
        <v>0</v>
      </c>
      <c r="AN72" s="264">
        <v>0</v>
      </c>
      <c r="AO72" s="264">
        <v>0</v>
      </c>
      <c r="AP72" s="264">
        <v>0</v>
      </c>
      <c r="AQ72" s="264">
        <v>0</v>
      </c>
      <c r="AR72" s="264">
        <v>0</v>
      </c>
      <c r="AS72" s="264">
        <v>0</v>
      </c>
      <c r="AT72" s="264">
        <v>0</v>
      </c>
      <c r="AU72" s="264">
        <v>0</v>
      </c>
      <c r="AV72" s="264">
        <v>0</v>
      </c>
      <c r="AW72" s="264">
        <v>0</v>
      </c>
      <c r="AX72" s="264">
        <v>0</v>
      </c>
      <c r="AY72" s="264">
        <v>0</v>
      </c>
      <c r="AZ72" s="264">
        <v>0</v>
      </c>
      <c r="BA72" s="264">
        <v>0</v>
      </c>
      <c r="BB72" s="264">
        <v>0</v>
      </c>
      <c r="BC72" s="264">
        <v>0</v>
      </c>
      <c r="BD72" s="264">
        <v>0</v>
      </c>
      <c r="BE72" s="264">
        <v>0</v>
      </c>
      <c r="BF72" s="264">
        <v>0</v>
      </c>
      <c r="BG72" s="264">
        <v>0</v>
      </c>
      <c r="BH72" s="264">
        <v>0</v>
      </c>
      <c r="BI72" s="264">
        <v>0</v>
      </c>
      <c r="BJ72" s="264">
        <v>0</v>
      </c>
      <c r="BK72" s="264">
        <v>0</v>
      </c>
      <c r="BL72" s="264">
        <v>0</v>
      </c>
      <c r="BM72" s="264">
        <v>0</v>
      </c>
      <c r="BN72" s="264">
        <v>0</v>
      </c>
      <c r="BO72" s="264">
        <v>0</v>
      </c>
      <c r="BP72" s="264">
        <v>0</v>
      </c>
      <c r="BQ72" s="264">
        <v>0</v>
      </c>
      <c r="BR72" s="264">
        <v>0</v>
      </c>
      <c r="BS72" s="264">
        <v>0</v>
      </c>
      <c r="BT72" s="264">
        <v>0</v>
      </c>
      <c r="BU72" s="264">
        <v>0</v>
      </c>
      <c r="BV72" s="264">
        <v>0</v>
      </c>
      <c r="BW72" s="264">
        <v>0</v>
      </c>
      <c r="BX72" s="264">
        <v>0</v>
      </c>
      <c r="BY72" s="264">
        <v>0</v>
      </c>
      <c r="BZ72" s="264">
        <v>0</v>
      </c>
      <c r="CA72" s="264">
        <v>0</v>
      </c>
      <c r="CB72" s="264">
        <v>0</v>
      </c>
      <c r="CC72" s="264">
        <v>0</v>
      </c>
      <c r="CD72" s="264">
        <v>0</v>
      </c>
      <c r="CE72" s="264">
        <v>0</v>
      </c>
      <c r="CF72" s="264">
        <v>0</v>
      </c>
      <c r="CG72" s="264">
        <v>0</v>
      </c>
      <c r="CH72" s="264">
        <v>0</v>
      </c>
      <c r="CI72" s="264">
        <v>0</v>
      </c>
      <c r="CJ72" s="264">
        <v>0</v>
      </c>
      <c r="CK72" s="264">
        <v>0</v>
      </c>
      <c r="CL72" s="264">
        <v>0</v>
      </c>
      <c r="CM72" s="264">
        <v>0</v>
      </c>
      <c r="CN72" s="264">
        <v>0</v>
      </c>
      <c r="CO72" s="264">
        <v>0</v>
      </c>
      <c r="CP72" s="264">
        <v>0</v>
      </c>
      <c r="CQ72" s="264">
        <v>0</v>
      </c>
      <c r="CR72" s="264">
        <v>0</v>
      </c>
      <c r="CS72" s="264">
        <v>0</v>
      </c>
      <c r="CT72" s="264">
        <v>0</v>
      </c>
      <c r="CU72" s="264">
        <v>0</v>
      </c>
      <c r="CV72" s="264">
        <v>0</v>
      </c>
      <c r="CW72" s="264">
        <v>0</v>
      </c>
      <c r="CX72" s="264">
        <v>0</v>
      </c>
      <c r="CY72" s="264">
        <v>0</v>
      </c>
      <c r="CZ72" s="264">
        <v>0</v>
      </c>
      <c r="DA72" s="264">
        <v>0</v>
      </c>
      <c r="DB72" s="264">
        <v>0</v>
      </c>
      <c r="DC72" s="264">
        <v>0</v>
      </c>
      <c r="DD72" s="264">
        <v>0</v>
      </c>
      <c r="DE72" s="264">
        <v>0</v>
      </c>
      <c r="DF72" s="264">
        <v>0</v>
      </c>
      <c r="DG72" s="264">
        <v>0</v>
      </c>
      <c r="DH72" s="264">
        <v>0</v>
      </c>
      <c r="DI72" s="264">
        <v>0</v>
      </c>
      <c r="DJ72" s="264">
        <v>0</v>
      </c>
      <c r="DK72" s="264">
        <v>0</v>
      </c>
      <c r="DL72" s="264">
        <v>0</v>
      </c>
      <c r="DM72" s="264">
        <v>0</v>
      </c>
      <c r="DN72" s="264">
        <v>0</v>
      </c>
      <c r="DO72" s="264">
        <v>0</v>
      </c>
      <c r="DP72" s="278">
        <v>0</v>
      </c>
      <c r="DQ72" s="278">
        <v>0</v>
      </c>
      <c r="DR72" s="278">
        <v>0</v>
      </c>
      <c r="DS72" s="278">
        <v>0</v>
      </c>
      <c r="DT72" s="278">
        <v>0</v>
      </c>
      <c r="DU72" s="278">
        <v>0</v>
      </c>
      <c r="DV72" s="278">
        <v>0</v>
      </c>
      <c r="DW72" s="278">
        <v>0</v>
      </c>
      <c r="DX72" s="278">
        <v>0</v>
      </c>
      <c r="EB72" s="257">
        <f t="shared" si="7"/>
        <v>0</v>
      </c>
      <c r="EC72" s="257">
        <f t="shared" si="8"/>
        <v>0</v>
      </c>
      <c r="ED72" s="257">
        <f t="shared" si="9"/>
        <v>0</v>
      </c>
      <c r="EE72" s="257">
        <f t="shared" si="10"/>
        <v>0</v>
      </c>
      <c r="EF72" s="257">
        <f t="shared" si="11"/>
        <v>0</v>
      </c>
      <c r="EG72" s="257">
        <f t="shared" si="12"/>
        <v>0</v>
      </c>
      <c r="EH72" s="257">
        <f t="shared" si="13"/>
        <v>0</v>
      </c>
    </row>
    <row r="73" spans="1:138" s="284" customFormat="1">
      <c r="A73" s="282" t="s">
        <v>117</v>
      </c>
      <c r="B73" s="283">
        <v>6128384.2199999997</v>
      </c>
      <c r="C73" s="283">
        <v>0</v>
      </c>
      <c r="D73" s="283">
        <v>1459420.09</v>
      </c>
      <c r="E73" s="283">
        <v>0</v>
      </c>
      <c r="F73" s="283">
        <v>0</v>
      </c>
      <c r="G73" s="283">
        <v>0</v>
      </c>
      <c r="H73" s="283">
        <v>0</v>
      </c>
      <c r="I73" s="283">
        <v>0</v>
      </c>
      <c r="J73" s="283">
        <v>0</v>
      </c>
      <c r="K73" s="283">
        <v>0</v>
      </c>
      <c r="L73" s="283">
        <v>0</v>
      </c>
      <c r="M73" s="283">
        <v>0</v>
      </c>
      <c r="N73" s="283">
        <v>0</v>
      </c>
      <c r="O73" s="283">
        <v>0</v>
      </c>
      <c r="P73" s="283">
        <v>0</v>
      </c>
      <c r="Q73" s="283">
        <v>0</v>
      </c>
      <c r="R73" s="283">
        <v>0</v>
      </c>
      <c r="S73" s="283">
        <v>0</v>
      </c>
      <c r="T73" s="283">
        <v>0</v>
      </c>
      <c r="U73" s="283">
        <v>0</v>
      </c>
      <c r="V73" s="283">
        <v>0</v>
      </c>
      <c r="W73" s="283"/>
      <c r="X73" s="283">
        <v>509433.36</v>
      </c>
      <c r="Y73" s="283">
        <v>1771438.21</v>
      </c>
      <c r="Z73" s="283">
        <v>-5990427.9699999997</v>
      </c>
      <c r="AA73" s="283">
        <v>-2000</v>
      </c>
      <c r="AB73" s="283">
        <v>0</v>
      </c>
      <c r="AC73" s="283">
        <v>16440.37</v>
      </c>
      <c r="AD73" s="283">
        <v>0</v>
      </c>
      <c r="AE73" s="283">
        <v>0</v>
      </c>
      <c r="AF73" s="283">
        <v>8364080.1600000001</v>
      </c>
      <c r="AG73" s="283">
        <v>-0.83</v>
      </c>
      <c r="AH73" s="283">
        <v>170141.68</v>
      </c>
      <c r="AI73" s="283">
        <v>-11626.99</v>
      </c>
      <c r="AJ73" s="283">
        <v>311909.42</v>
      </c>
      <c r="AK73" s="283">
        <v>57995.88</v>
      </c>
      <c r="AL73" s="283">
        <v>-20545</v>
      </c>
      <c r="AM73" s="283">
        <v>1559.2</v>
      </c>
      <c r="AN73" s="283">
        <v>0</v>
      </c>
      <c r="AO73" s="283">
        <v>933290.21</v>
      </c>
      <c r="AP73" s="283">
        <v>36841.15</v>
      </c>
      <c r="AQ73" s="283">
        <v>696564.24</v>
      </c>
      <c r="AR73" s="283">
        <v>3509.56</v>
      </c>
      <c r="AS73" s="283">
        <v>101233.05</v>
      </c>
      <c r="AT73" s="283">
        <v>0</v>
      </c>
      <c r="AU73" s="283">
        <v>0</v>
      </c>
      <c r="AV73" s="283">
        <v>4283.58</v>
      </c>
      <c r="AW73" s="283">
        <v>1671.09</v>
      </c>
      <c r="AX73" s="283">
        <v>-6500413.8700000001</v>
      </c>
      <c r="AY73" s="283">
        <v>504031.23</v>
      </c>
      <c r="AZ73" s="283">
        <v>0</v>
      </c>
      <c r="BA73" s="283">
        <v>0</v>
      </c>
      <c r="BB73" s="283">
        <v>5149513.5199999996</v>
      </c>
      <c r="BC73" s="283">
        <v>0</v>
      </c>
      <c r="BD73" s="283">
        <v>589394.22</v>
      </c>
      <c r="BE73" s="283">
        <v>13382.29</v>
      </c>
      <c r="BF73" s="283">
        <v>2611790.13</v>
      </c>
      <c r="BG73" s="283">
        <v>120348.27</v>
      </c>
      <c r="BH73" s="283">
        <v>156928</v>
      </c>
      <c r="BI73" s="283">
        <v>168273.72</v>
      </c>
      <c r="BJ73" s="283">
        <v>73783.149999999994</v>
      </c>
      <c r="BK73" s="283">
        <v>150501.51999999999</v>
      </c>
      <c r="BL73" s="283">
        <v>136842.85999999999</v>
      </c>
      <c r="BM73" s="283">
        <v>49781.71</v>
      </c>
      <c r="BN73" s="283">
        <v>151328.24</v>
      </c>
      <c r="BO73" s="283">
        <v>61592.85</v>
      </c>
      <c r="BP73" s="283">
        <v>23969.25</v>
      </c>
      <c r="BQ73" s="283">
        <v>247714.32</v>
      </c>
      <c r="BR73" s="283">
        <v>145028.21</v>
      </c>
      <c r="BS73" s="283">
        <v>56621.1</v>
      </c>
      <c r="BT73" s="283">
        <v>22904.639999999999</v>
      </c>
      <c r="BU73" s="283">
        <v>25491.14</v>
      </c>
      <c r="BV73" s="283">
        <v>51090.57</v>
      </c>
      <c r="BW73" s="283">
        <v>37431.71</v>
      </c>
      <c r="BX73" s="283">
        <v>62620.41</v>
      </c>
      <c r="BY73" s="283">
        <v>21703.07</v>
      </c>
      <c r="BZ73" s="283">
        <v>25238.33</v>
      </c>
      <c r="CA73" s="283">
        <v>36867.269999999997</v>
      </c>
      <c r="CB73" s="283">
        <v>53441.919999999998</v>
      </c>
      <c r="CC73" s="283">
        <v>10744.01</v>
      </c>
      <c r="CD73" s="283">
        <v>13704.95</v>
      </c>
      <c r="CE73" s="283">
        <v>13761.73</v>
      </c>
      <c r="CF73" s="283">
        <v>66080.87</v>
      </c>
      <c r="CG73" s="283">
        <v>20558.98</v>
      </c>
      <c r="CH73" s="283">
        <v>41643.47</v>
      </c>
      <c r="CI73" s="283">
        <v>17642.740000000002</v>
      </c>
      <c r="CJ73" s="283">
        <v>15352.5</v>
      </c>
      <c r="CK73" s="283">
        <v>5778.97</v>
      </c>
      <c r="CL73" s="283">
        <v>26049.63</v>
      </c>
      <c r="CM73" s="283">
        <v>11507.58</v>
      </c>
      <c r="CN73" s="283">
        <v>11689.77</v>
      </c>
      <c r="CO73" s="283">
        <v>7218.02</v>
      </c>
      <c r="CP73" s="283">
        <v>23332.73</v>
      </c>
      <c r="CQ73" s="283">
        <v>212712.95999999999</v>
      </c>
      <c r="CR73" s="283">
        <v>1714.21</v>
      </c>
      <c r="CS73" s="283">
        <v>3334.49</v>
      </c>
      <c r="CT73" s="283">
        <v>644.27</v>
      </c>
      <c r="CU73" s="283">
        <v>3683.36</v>
      </c>
      <c r="CV73" s="283">
        <v>3152.29</v>
      </c>
      <c r="CW73" s="283">
        <v>1052.72</v>
      </c>
      <c r="CX73" s="283">
        <v>4961.57</v>
      </c>
      <c r="CY73" s="283">
        <v>4689.79</v>
      </c>
      <c r="CZ73" s="283">
        <v>22703.39</v>
      </c>
      <c r="DA73" s="283">
        <v>3161.92</v>
      </c>
      <c r="DB73" s="283">
        <v>4552.8500000000004</v>
      </c>
      <c r="DC73" s="283">
        <v>21546.720000000001</v>
      </c>
      <c r="DD73" s="283">
        <v>3216.76</v>
      </c>
      <c r="DE73" s="283">
        <v>23941.13</v>
      </c>
      <c r="DF73" s="283">
        <v>5636.96</v>
      </c>
      <c r="DG73" s="283">
        <v>9873.1</v>
      </c>
      <c r="DH73" s="283">
        <v>11360.78</v>
      </c>
      <c r="DI73" s="283">
        <v>245.19</v>
      </c>
      <c r="DJ73" s="283">
        <v>1349.54</v>
      </c>
      <c r="DK73" s="283">
        <v>15054.38</v>
      </c>
      <c r="DL73" s="283">
        <v>819.72</v>
      </c>
      <c r="DM73" s="283">
        <v>3972.77</v>
      </c>
      <c r="DN73" s="283">
        <v>12093.06</v>
      </c>
      <c r="DO73" s="283">
        <v>11813.25</v>
      </c>
      <c r="DP73" s="283">
        <v>6713.06</v>
      </c>
      <c r="DQ73" s="283">
        <v>257.60000000000002</v>
      </c>
      <c r="DR73" s="283">
        <v>3365.8</v>
      </c>
      <c r="DS73" s="283">
        <v>44707.62</v>
      </c>
      <c r="DT73" s="283">
        <v>4890.66</v>
      </c>
      <c r="DU73" s="283">
        <v>0</v>
      </c>
      <c r="DV73" s="283">
        <v>0</v>
      </c>
      <c r="DW73" s="283">
        <v>0</v>
      </c>
      <c r="DX73" s="283">
        <v>0</v>
      </c>
      <c r="DY73" s="257"/>
      <c r="DZ73" s="257"/>
      <c r="EA73" s="257"/>
      <c r="EB73" s="257">
        <f t="shared" si="7"/>
        <v>0</v>
      </c>
      <c r="EC73" s="257">
        <f t="shared" si="8"/>
        <v>0</v>
      </c>
      <c r="ED73" s="257">
        <f t="shared" si="9"/>
        <v>0</v>
      </c>
      <c r="EE73" s="257">
        <f t="shared" si="10"/>
        <v>0</v>
      </c>
      <c r="EF73" s="257">
        <f t="shared" si="11"/>
        <v>0</v>
      </c>
      <c r="EG73" s="257">
        <f t="shared" si="12"/>
        <v>0</v>
      </c>
      <c r="EH73" s="257">
        <f t="shared" si="13"/>
        <v>0</v>
      </c>
    </row>
    <row r="74" spans="1:138">
      <c r="A74" s="263" t="s">
        <v>125</v>
      </c>
      <c r="B74" s="264">
        <v>1672276.36</v>
      </c>
      <c r="C74" s="264">
        <v>15038.31</v>
      </c>
      <c r="D74" s="264">
        <v>0</v>
      </c>
      <c r="E74" s="264">
        <v>7262</v>
      </c>
      <c r="F74" s="264">
        <v>38945.14</v>
      </c>
      <c r="G74" s="264">
        <v>2570</v>
      </c>
      <c r="H74" s="264">
        <v>26234</v>
      </c>
      <c r="I74" s="264">
        <v>1637</v>
      </c>
      <c r="J74" s="264">
        <v>0</v>
      </c>
      <c r="K74" s="264">
        <v>11393</v>
      </c>
      <c r="L74" s="264">
        <v>2968</v>
      </c>
      <c r="M74" s="264">
        <v>2273</v>
      </c>
      <c r="N74" s="264">
        <v>3781</v>
      </c>
      <c r="O74" s="264">
        <v>506</v>
      </c>
      <c r="P74" s="264">
        <v>3398</v>
      </c>
      <c r="Q74" s="264">
        <v>0</v>
      </c>
      <c r="R74" s="264">
        <v>0</v>
      </c>
      <c r="S74" s="264">
        <v>0</v>
      </c>
      <c r="T74" s="264">
        <v>0</v>
      </c>
      <c r="U74" s="264">
        <v>0</v>
      </c>
      <c r="V74" s="264">
        <v>385</v>
      </c>
      <c r="W74" s="264">
        <v>0</v>
      </c>
      <c r="X74" s="264">
        <v>45007</v>
      </c>
      <c r="Y74" s="264">
        <v>654852.71</v>
      </c>
      <c r="Z74" s="264">
        <v>69143.91</v>
      </c>
      <c r="AA74" s="264">
        <v>19737</v>
      </c>
      <c r="AB74" s="264">
        <v>23946.86</v>
      </c>
      <c r="AC74" s="264">
        <v>16511.47</v>
      </c>
      <c r="AD74" s="264">
        <v>0</v>
      </c>
      <c r="AE74" s="264">
        <v>16546</v>
      </c>
      <c r="AF74" s="264">
        <v>710140.96</v>
      </c>
      <c r="AG74" s="264">
        <v>10784</v>
      </c>
      <c r="AH74" s="264">
        <v>6822</v>
      </c>
      <c r="AI74" s="264">
        <v>7688</v>
      </c>
      <c r="AJ74" s="264">
        <v>0</v>
      </c>
      <c r="AK74" s="264">
        <v>5977</v>
      </c>
      <c r="AL74" s="264">
        <v>0</v>
      </c>
      <c r="AM74" s="264">
        <v>13736</v>
      </c>
      <c r="AN74" s="264">
        <v>49041.8</v>
      </c>
      <c r="AO74" s="264">
        <v>366502.02</v>
      </c>
      <c r="AP74" s="264">
        <v>44328.29</v>
      </c>
      <c r="AQ74" s="264">
        <v>78131.899999999994</v>
      </c>
      <c r="AR74" s="264">
        <v>48698</v>
      </c>
      <c r="AS74" s="264">
        <v>62743.199999999997</v>
      </c>
      <c r="AT74" s="264">
        <v>5407.5</v>
      </c>
      <c r="AU74" s="264">
        <v>0</v>
      </c>
      <c r="AV74" s="264">
        <v>8007</v>
      </c>
      <c r="AW74" s="264">
        <v>30768</v>
      </c>
      <c r="AX74" s="264">
        <v>20142</v>
      </c>
      <c r="AY74" s="264">
        <v>10226.91</v>
      </c>
      <c r="AZ74" s="264">
        <v>23946.86</v>
      </c>
      <c r="BA74" s="264">
        <v>0</v>
      </c>
      <c r="BB74" s="264">
        <v>6341</v>
      </c>
      <c r="BC74" s="264">
        <v>24942.5</v>
      </c>
      <c r="BD74" s="264">
        <v>11231</v>
      </c>
      <c r="BE74" s="264">
        <v>12152</v>
      </c>
      <c r="BF74" s="264">
        <v>655474.46</v>
      </c>
      <c r="BG74" s="264">
        <v>26754.45</v>
      </c>
      <c r="BH74" s="264">
        <v>7970</v>
      </c>
      <c r="BI74" s="264">
        <v>6968</v>
      </c>
      <c r="BJ74" s="264">
        <v>15699.6</v>
      </c>
      <c r="BK74" s="264">
        <v>10576.9</v>
      </c>
      <c r="BL74" s="264">
        <v>17592</v>
      </c>
      <c r="BM74" s="264">
        <v>18635</v>
      </c>
      <c r="BN74" s="264">
        <v>13319</v>
      </c>
      <c r="BO74" s="264">
        <v>18785</v>
      </c>
      <c r="BP74" s="264">
        <v>13388.78</v>
      </c>
      <c r="BQ74" s="264">
        <v>32931.199999999997</v>
      </c>
      <c r="BR74" s="264">
        <v>25156</v>
      </c>
      <c r="BS74" s="264">
        <v>23920.42</v>
      </c>
      <c r="BT74" s="264">
        <v>25988.01</v>
      </c>
      <c r="BU74" s="264">
        <v>4842</v>
      </c>
      <c r="BV74" s="264">
        <v>21917</v>
      </c>
      <c r="BW74" s="264">
        <v>3296</v>
      </c>
      <c r="BX74" s="264">
        <v>8277</v>
      </c>
      <c r="BY74" s="264">
        <v>11427</v>
      </c>
      <c r="BZ74" s="264">
        <v>4403</v>
      </c>
      <c r="CA74" s="264">
        <v>10894</v>
      </c>
      <c r="CB74" s="264">
        <v>4095</v>
      </c>
      <c r="CC74" s="264">
        <v>10899.75</v>
      </c>
      <c r="CD74" s="264">
        <v>3564</v>
      </c>
      <c r="CE74" s="264">
        <v>9011</v>
      </c>
      <c r="CF74" s="264">
        <v>6176</v>
      </c>
      <c r="CG74" s="264">
        <v>0</v>
      </c>
      <c r="CH74" s="264">
        <v>3540</v>
      </c>
      <c r="CI74" s="264">
        <v>22492</v>
      </c>
      <c r="CJ74" s="264">
        <v>3169.33</v>
      </c>
      <c r="CK74" s="264">
        <v>5397</v>
      </c>
      <c r="CL74" s="264">
        <v>2664</v>
      </c>
      <c r="CM74" s="264">
        <v>4717</v>
      </c>
      <c r="CN74" s="264">
        <v>10401.700000000001</v>
      </c>
      <c r="CO74" s="264">
        <v>2476</v>
      </c>
      <c r="CP74" s="264">
        <v>4681.8</v>
      </c>
      <c r="CQ74" s="264">
        <v>14749.33</v>
      </c>
      <c r="CR74" s="264">
        <v>872.92</v>
      </c>
      <c r="CS74" s="264">
        <v>10302.6</v>
      </c>
      <c r="CT74" s="264">
        <v>6984.8</v>
      </c>
      <c r="CU74" s="264">
        <v>0</v>
      </c>
      <c r="CV74" s="264">
        <v>2623.52</v>
      </c>
      <c r="CW74" s="264">
        <v>3165</v>
      </c>
      <c r="CX74" s="264">
        <v>11999</v>
      </c>
      <c r="CY74" s="264">
        <v>16887.75</v>
      </c>
      <c r="CZ74" s="264">
        <v>1845.6</v>
      </c>
      <c r="DA74" s="264">
        <v>7163</v>
      </c>
      <c r="DB74" s="264">
        <v>3563.7</v>
      </c>
      <c r="DC74" s="264">
        <v>12813.03</v>
      </c>
      <c r="DD74" s="264">
        <v>3464.91</v>
      </c>
      <c r="DE74" s="264">
        <v>10930</v>
      </c>
      <c r="DF74" s="264">
        <v>7393</v>
      </c>
      <c r="DG74" s="264">
        <v>8964.5</v>
      </c>
      <c r="DH74" s="264">
        <v>245</v>
      </c>
      <c r="DI74" s="264">
        <v>6932</v>
      </c>
      <c r="DJ74" s="264">
        <v>0</v>
      </c>
      <c r="DK74" s="264">
        <v>16255.48</v>
      </c>
      <c r="DL74" s="264">
        <v>1162</v>
      </c>
      <c r="DM74" s="264">
        <v>5394</v>
      </c>
      <c r="DN74" s="264">
        <v>21314</v>
      </c>
      <c r="DO74" s="264">
        <v>15510.3</v>
      </c>
      <c r="DP74" s="278">
        <v>4860</v>
      </c>
      <c r="DQ74" s="278">
        <v>9996</v>
      </c>
      <c r="DR74" s="278">
        <v>4420</v>
      </c>
      <c r="DS74" s="278">
        <v>24329.58</v>
      </c>
      <c r="DT74" s="278">
        <v>5308.5</v>
      </c>
      <c r="DU74" s="278">
        <v>0</v>
      </c>
      <c r="DV74" s="278">
        <v>0</v>
      </c>
      <c r="DW74" s="278">
        <v>0</v>
      </c>
      <c r="DX74" s="278">
        <v>0</v>
      </c>
      <c r="EB74" s="257">
        <f t="shared" si="7"/>
        <v>0</v>
      </c>
      <c r="EC74" s="257">
        <f t="shared" si="8"/>
        <v>0</v>
      </c>
      <c r="ED74" s="257">
        <f t="shared" si="9"/>
        <v>0</v>
      </c>
      <c r="EE74" s="257">
        <f t="shared" si="10"/>
        <v>0</v>
      </c>
      <c r="EF74" s="257">
        <f t="shared" si="11"/>
        <v>0</v>
      </c>
      <c r="EG74" s="257">
        <f t="shared" si="12"/>
        <v>0</v>
      </c>
      <c r="EH74" s="257">
        <f t="shared" si="13"/>
        <v>0</v>
      </c>
    </row>
    <row r="75" spans="1:138">
      <c r="A75" s="263" t="s">
        <v>126</v>
      </c>
      <c r="B75" s="264">
        <v>1161691.6100000001</v>
      </c>
      <c r="C75" s="264">
        <v>19413.23</v>
      </c>
      <c r="D75" s="264">
        <v>0</v>
      </c>
      <c r="E75" s="264">
        <v>4990.99</v>
      </c>
      <c r="F75" s="264">
        <v>3256.68</v>
      </c>
      <c r="G75" s="264">
        <v>5456.35</v>
      </c>
      <c r="H75" s="264">
        <v>8218</v>
      </c>
      <c r="I75" s="264">
        <v>4997.82</v>
      </c>
      <c r="J75" s="264">
        <v>0</v>
      </c>
      <c r="K75" s="264">
        <v>3785</v>
      </c>
      <c r="L75" s="264">
        <v>0</v>
      </c>
      <c r="M75" s="264">
        <v>9432.33</v>
      </c>
      <c r="N75" s="264">
        <v>37182.879999999997</v>
      </c>
      <c r="O75" s="264">
        <v>29529.26</v>
      </c>
      <c r="P75" s="264">
        <v>3754.53</v>
      </c>
      <c r="Q75" s="264">
        <v>1300.77</v>
      </c>
      <c r="R75" s="264">
        <v>12888.84</v>
      </c>
      <c r="S75" s="264">
        <v>0</v>
      </c>
      <c r="T75" s="264">
        <v>0</v>
      </c>
      <c r="U75" s="264">
        <v>6362.08</v>
      </c>
      <c r="V75" s="264">
        <v>0</v>
      </c>
      <c r="W75" s="264">
        <v>0</v>
      </c>
      <c r="X75" s="264">
        <v>70189</v>
      </c>
      <c r="Y75" s="264">
        <v>716011.76</v>
      </c>
      <c r="Z75" s="264">
        <v>60204.9</v>
      </c>
      <c r="AA75" s="264">
        <v>19075.490000000002</v>
      </c>
      <c r="AB75" s="264">
        <v>0</v>
      </c>
      <c r="AC75" s="264">
        <v>1424.5</v>
      </c>
      <c r="AD75" s="264">
        <v>0</v>
      </c>
      <c r="AE75" s="264">
        <v>0</v>
      </c>
      <c r="AF75" s="264">
        <v>144217.20000000001</v>
      </c>
      <c r="AG75" s="264">
        <v>2575.13</v>
      </c>
      <c r="AH75" s="264">
        <v>24811.85</v>
      </c>
      <c r="AI75" s="264">
        <v>8539.11</v>
      </c>
      <c r="AJ75" s="264">
        <v>5560</v>
      </c>
      <c r="AK75" s="264">
        <v>10431.209999999999</v>
      </c>
      <c r="AL75" s="264">
        <v>1057.5</v>
      </c>
      <c r="AM75" s="264">
        <v>17214.2</v>
      </c>
      <c r="AN75" s="264">
        <v>48563.74</v>
      </c>
      <c r="AO75" s="264">
        <v>295855.23</v>
      </c>
      <c r="AP75" s="264">
        <v>87860.77</v>
      </c>
      <c r="AQ75" s="264">
        <v>44918.67</v>
      </c>
      <c r="AR75" s="264">
        <v>42722.44</v>
      </c>
      <c r="AS75" s="264">
        <v>180058.93</v>
      </c>
      <c r="AT75" s="264">
        <v>16031.98</v>
      </c>
      <c r="AU75" s="264">
        <v>0</v>
      </c>
      <c r="AV75" s="264">
        <v>3328.34</v>
      </c>
      <c r="AW75" s="264">
        <v>36604.199999999997</v>
      </c>
      <c r="AX75" s="264">
        <v>15281.01</v>
      </c>
      <c r="AY75" s="264">
        <v>4991.3500000000004</v>
      </c>
      <c r="AZ75" s="264">
        <v>0</v>
      </c>
      <c r="BA75" s="264">
        <v>0</v>
      </c>
      <c r="BB75" s="264">
        <v>26747.75</v>
      </c>
      <c r="BC75" s="264">
        <v>12738.01</v>
      </c>
      <c r="BD75" s="264">
        <v>10895</v>
      </c>
      <c r="BE75" s="264">
        <v>11156.98</v>
      </c>
      <c r="BF75" s="264">
        <v>82679.460000000006</v>
      </c>
      <c r="BG75" s="264">
        <v>4949.53</v>
      </c>
      <c r="BH75" s="264">
        <v>2626.47</v>
      </c>
      <c r="BI75" s="264">
        <v>1893</v>
      </c>
      <c r="BJ75" s="264">
        <v>1338</v>
      </c>
      <c r="BK75" s="264">
        <v>806</v>
      </c>
      <c r="BL75" s="264">
        <v>298</v>
      </c>
      <c r="BM75" s="264">
        <v>834</v>
      </c>
      <c r="BN75" s="264">
        <v>0</v>
      </c>
      <c r="BO75" s="264">
        <v>0</v>
      </c>
      <c r="BP75" s="264">
        <v>0</v>
      </c>
      <c r="BQ75" s="264">
        <v>4002.33</v>
      </c>
      <c r="BR75" s="264">
        <v>2154.58</v>
      </c>
      <c r="BS75" s="264">
        <v>0</v>
      </c>
      <c r="BT75" s="264">
        <v>1739.35</v>
      </c>
      <c r="BU75" s="264">
        <v>0</v>
      </c>
      <c r="BV75" s="264">
        <v>598.4</v>
      </c>
      <c r="BW75" s="264">
        <v>0</v>
      </c>
      <c r="BX75" s="264">
        <v>3326</v>
      </c>
      <c r="BY75" s="264">
        <v>388</v>
      </c>
      <c r="BZ75" s="264">
        <v>1108.19</v>
      </c>
      <c r="CA75" s="264">
        <v>0</v>
      </c>
      <c r="CB75" s="264">
        <v>0</v>
      </c>
      <c r="CC75" s="264">
        <v>511</v>
      </c>
      <c r="CD75" s="264">
        <v>0</v>
      </c>
      <c r="CE75" s="264">
        <v>958.5</v>
      </c>
      <c r="CF75" s="264">
        <v>0</v>
      </c>
      <c r="CG75" s="264">
        <v>0</v>
      </c>
      <c r="CH75" s="264">
        <v>0</v>
      </c>
      <c r="CI75" s="264">
        <v>0</v>
      </c>
      <c r="CJ75" s="264">
        <v>5288.97</v>
      </c>
      <c r="CK75" s="264">
        <v>3068.68</v>
      </c>
      <c r="CL75" s="264">
        <v>0</v>
      </c>
      <c r="CM75" s="264">
        <v>0</v>
      </c>
      <c r="CN75" s="264">
        <v>0</v>
      </c>
      <c r="CO75" s="264">
        <v>0</v>
      </c>
      <c r="CP75" s="264">
        <v>0</v>
      </c>
      <c r="CQ75" s="264">
        <v>0</v>
      </c>
      <c r="CR75" s="264">
        <v>0</v>
      </c>
      <c r="CS75" s="264">
        <v>1625</v>
      </c>
      <c r="CT75" s="264">
        <v>0</v>
      </c>
      <c r="CU75" s="264">
        <v>0</v>
      </c>
      <c r="CV75" s="264">
        <v>0</v>
      </c>
      <c r="CW75" s="264">
        <v>5856.51</v>
      </c>
      <c r="CX75" s="264">
        <v>1008</v>
      </c>
      <c r="CY75" s="264">
        <v>3524.42</v>
      </c>
      <c r="CZ75" s="264">
        <v>2568</v>
      </c>
      <c r="DA75" s="264">
        <v>1965.5</v>
      </c>
      <c r="DB75" s="264">
        <v>0</v>
      </c>
      <c r="DC75" s="264">
        <v>1982</v>
      </c>
      <c r="DD75" s="264">
        <v>2283.9499999999998</v>
      </c>
      <c r="DE75" s="264">
        <v>7589.12</v>
      </c>
      <c r="DF75" s="264">
        <v>518.5</v>
      </c>
      <c r="DG75" s="264">
        <v>0</v>
      </c>
      <c r="DH75" s="264">
        <v>1143.5</v>
      </c>
      <c r="DI75" s="264">
        <v>1692.6</v>
      </c>
      <c r="DJ75" s="264">
        <v>0</v>
      </c>
      <c r="DK75" s="264">
        <v>0</v>
      </c>
      <c r="DL75" s="264">
        <v>2237</v>
      </c>
      <c r="DM75" s="264">
        <v>5305.9</v>
      </c>
      <c r="DN75" s="264">
        <v>2130.08</v>
      </c>
      <c r="DO75" s="264">
        <v>477.48</v>
      </c>
      <c r="DP75" s="278">
        <v>0</v>
      </c>
      <c r="DQ75" s="278">
        <v>0</v>
      </c>
      <c r="DR75" s="278">
        <v>378</v>
      </c>
      <c r="DS75" s="278">
        <v>3184</v>
      </c>
      <c r="DT75" s="278">
        <v>1320.9</v>
      </c>
      <c r="DU75" s="278">
        <v>0</v>
      </c>
      <c r="DV75" s="278">
        <v>0</v>
      </c>
      <c r="DW75" s="278">
        <v>0</v>
      </c>
      <c r="DX75" s="278">
        <v>0</v>
      </c>
      <c r="EB75" s="257">
        <f t="shared" si="7"/>
        <v>0</v>
      </c>
      <c r="EC75" s="257">
        <f t="shared" si="8"/>
        <v>0</v>
      </c>
      <c r="ED75" s="257">
        <f t="shared" si="9"/>
        <v>0</v>
      </c>
      <c r="EE75" s="257">
        <f t="shared" si="10"/>
        <v>0</v>
      </c>
      <c r="EF75" s="257">
        <f t="shared" si="11"/>
        <v>0</v>
      </c>
      <c r="EG75" s="257">
        <f t="shared" si="12"/>
        <v>0</v>
      </c>
      <c r="EH75" s="257">
        <f t="shared" si="13"/>
        <v>0</v>
      </c>
    </row>
    <row r="76" spans="1:138">
      <c r="A76" s="263" t="s">
        <v>127</v>
      </c>
      <c r="B76" s="264">
        <v>196948.8</v>
      </c>
      <c r="C76" s="264">
        <v>0</v>
      </c>
      <c r="D76" s="264">
        <v>0</v>
      </c>
      <c r="E76" s="264">
        <v>931.07</v>
      </c>
      <c r="F76" s="264">
        <v>42802.17</v>
      </c>
      <c r="G76" s="264">
        <v>1595.44</v>
      </c>
      <c r="H76" s="264">
        <v>133.59</v>
      </c>
      <c r="I76" s="264">
        <v>1710</v>
      </c>
      <c r="J76" s="264">
        <v>0</v>
      </c>
      <c r="K76" s="264">
        <v>399.13</v>
      </c>
      <c r="L76" s="264">
        <v>285.63</v>
      </c>
      <c r="M76" s="264">
        <v>445.73</v>
      </c>
      <c r="N76" s="264">
        <v>5347.67</v>
      </c>
      <c r="O76" s="264">
        <v>2074.16</v>
      </c>
      <c r="P76" s="264">
        <v>351.46</v>
      </c>
      <c r="Q76" s="264">
        <v>1027.8599999999999</v>
      </c>
      <c r="R76" s="264">
        <v>2707.54</v>
      </c>
      <c r="S76" s="264">
        <v>858.25</v>
      </c>
      <c r="T76" s="264">
        <v>0</v>
      </c>
      <c r="U76" s="264">
        <v>0</v>
      </c>
      <c r="V76" s="264">
        <v>0</v>
      </c>
      <c r="W76" s="264">
        <v>0</v>
      </c>
      <c r="X76" s="264">
        <v>11300.89</v>
      </c>
      <c r="Y76" s="264">
        <v>7269.79</v>
      </c>
      <c r="Z76" s="264">
        <v>5344.91</v>
      </c>
      <c r="AA76" s="264">
        <v>320</v>
      </c>
      <c r="AB76" s="264">
        <v>6657.5</v>
      </c>
      <c r="AC76" s="264">
        <v>106</v>
      </c>
      <c r="AD76" s="264">
        <v>0</v>
      </c>
      <c r="AE76" s="264">
        <v>2696.89</v>
      </c>
      <c r="AF76" s="264">
        <v>102583.12</v>
      </c>
      <c r="AG76" s="264">
        <v>1865.07</v>
      </c>
      <c r="AH76" s="264">
        <v>1368.97</v>
      </c>
      <c r="AI76" s="264">
        <v>1744.97</v>
      </c>
      <c r="AJ76" s="264">
        <v>2026.97</v>
      </c>
      <c r="AK76" s="264">
        <v>1650.97</v>
      </c>
      <c r="AL76" s="264">
        <v>1556.97</v>
      </c>
      <c r="AM76" s="264">
        <v>1086.97</v>
      </c>
      <c r="AN76" s="264">
        <v>1160.0999999999999</v>
      </c>
      <c r="AO76" s="264">
        <v>1847.86</v>
      </c>
      <c r="AP76" s="264">
        <v>524.76</v>
      </c>
      <c r="AQ76" s="264">
        <v>0</v>
      </c>
      <c r="AR76" s="264">
        <v>631.53</v>
      </c>
      <c r="AS76" s="264">
        <v>2865.54</v>
      </c>
      <c r="AT76" s="264">
        <v>240</v>
      </c>
      <c r="AU76" s="264">
        <v>0</v>
      </c>
      <c r="AV76" s="264">
        <v>1368.97</v>
      </c>
      <c r="AW76" s="264">
        <v>2565.5300000000002</v>
      </c>
      <c r="AX76" s="264">
        <v>135.44</v>
      </c>
      <c r="AY76" s="264">
        <v>1274.97</v>
      </c>
      <c r="AZ76" s="264">
        <v>6657.5</v>
      </c>
      <c r="BA76" s="264">
        <v>0</v>
      </c>
      <c r="BB76" s="264">
        <v>4771.0200000000004</v>
      </c>
      <c r="BC76" s="264">
        <v>1043.01</v>
      </c>
      <c r="BD76" s="264">
        <v>234.95</v>
      </c>
      <c r="BE76" s="264">
        <v>496.7</v>
      </c>
      <c r="BF76" s="264">
        <v>96037.440000000002</v>
      </c>
      <c r="BG76" s="264">
        <v>10037.18</v>
      </c>
      <c r="BH76" s="264">
        <v>2271.7600000000002</v>
      </c>
      <c r="BI76" s="264">
        <v>768</v>
      </c>
      <c r="BJ76" s="264">
        <v>202.56</v>
      </c>
      <c r="BK76" s="264">
        <v>2000</v>
      </c>
      <c r="BL76" s="264">
        <v>12069.32</v>
      </c>
      <c r="BM76" s="264">
        <v>2650</v>
      </c>
      <c r="BN76" s="264">
        <v>1400</v>
      </c>
      <c r="BO76" s="264">
        <v>3885.73</v>
      </c>
      <c r="BP76" s="264">
        <v>108.6</v>
      </c>
      <c r="BQ76" s="264">
        <v>4924.5200000000004</v>
      </c>
      <c r="BR76" s="264">
        <v>2743.92</v>
      </c>
      <c r="BS76" s="264">
        <v>2247.46</v>
      </c>
      <c r="BT76" s="264">
        <v>1494.12</v>
      </c>
      <c r="BU76" s="264">
        <v>4722.2</v>
      </c>
      <c r="BV76" s="264">
        <v>2130</v>
      </c>
      <c r="BW76" s="264">
        <v>280</v>
      </c>
      <c r="BX76" s="264">
        <v>2464.6</v>
      </c>
      <c r="BY76" s="264">
        <v>1845</v>
      </c>
      <c r="BZ76" s="264">
        <v>0</v>
      </c>
      <c r="CA76" s="264">
        <v>0</v>
      </c>
      <c r="CB76" s="264">
        <v>380</v>
      </c>
      <c r="CC76" s="264">
        <v>1755</v>
      </c>
      <c r="CD76" s="264">
        <v>125.5</v>
      </c>
      <c r="CE76" s="264">
        <v>2635</v>
      </c>
      <c r="CF76" s="264">
        <v>1630.6</v>
      </c>
      <c r="CG76" s="264">
        <v>0</v>
      </c>
      <c r="CH76" s="264">
        <v>0</v>
      </c>
      <c r="CI76" s="264">
        <v>800</v>
      </c>
      <c r="CJ76" s="264">
        <v>533.20000000000005</v>
      </c>
      <c r="CK76" s="264">
        <v>3146.5</v>
      </c>
      <c r="CL76" s="264">
        <v>1000</v>
      </c>
      <c r="CM76" s="264">
        <v>348</v>
      </c>
      <c r="CN76" s="264">
        <v>500</v>
      </c>
      <c r="CO76" s="264">
        <v>0</v>
      </c>
      <c r="CP76" s="264">
        <v>2639.23</v>
      </c>
      <c r="CQ76" s="264">
        <v>0</v>
      </c>
      <c r="CR76" s="264">
        <v>0</v>
      </c>
      <c r="CS76" s="264">
        <v>400</v>
      </c>
      <c r="CT76" s="264">
        <v>181.9</v>
      </c>
      <c r="CU76" s="264">
        <v>0</v>
      </c>
      <c r="CV76" s="264">
        <v>240.6</v>
      </c>
      <c r="CW76" s="264">
        <v>0</v>
      </c>
      <c r="CX76" s="264">
        <v>750</v>
      </c>
      <c r="CY76" s="264">
        <v>312</v>
      </c>
      <c r="CZ76" s="264">
        <v>0</v>
      </c>
      <c r="DA76" s="264">
        <v>977.65</v>
      </c>
      <c r="DB76" s="264">
        <v>598</v>
      </c>
      <c r="DC76" s="264">
        <v>1508</v>
      </c>
      <c r="DD76" s="264">
        <v>0</v>
      </c>
      <c r="DE76" s="264">
        <v>40</v>
      </c>
      <c r="DF76" s="264">
        <v>1914.53</v>
      </c>
      <c r="DG76" s="264">
        <v>600</v>
      </c>
      <c r="DH76" s="264">
        <v>0</v>
      </c>
      <c r="DI76" s="264">
        <v>790.7</v>
      </c>
      <c r="DJ76" s="264">
        <v>0</v>
      </c>
      <c r="DK76" s="264">
        <v>1416</v>
      </c>
      <c r="DL76" s="264">
        <v>0</v>
      </c>
      <c r="DM76" s="264">
        <v>553.42999999999995</v>
      </c>
      <c r="DN76" s="264">
        <v>0</v>
      </c>
      <c r="DO76" s="264">
        <v>160.9</v>
      </c>
      <c r="DP76" s="278">
        <v>0</v>
      </c>
      <c r="DQ76" s="278">
        <v>1191.1500000000001</v>
      </c>
      <c r="DR76" s="278">
        <v>1000</v>
      </c>
      <c r="DS76" s="278">
        <v>0</v>
      </c>
      <c r="DT76" s="278">
        <v>450</v>
      </c>
      <c r="DU76" s="278">
        <v>3414.75</v>
      </c>
      <c r="DV76" s="278">
        <v>3479.83</v>
      </c>
      <c r="DW76" s="278">
        <v>1160</v>
      </c>
      <c r="DX76" s="278">
        <v>1160</v>
      </c>
      <c r="EB76" s="257">
        <f t="shared" si="7"/>
        <v>0</v>
      </c>
      <c r="EC76" s="257">
        <f t="shared" si="8"/>
        <v>0</v>
      </c>
      <c r="ED76" s="257">
        <f t="shared" si="9"/>
        <v>0</v>
      </c>
      <c r="EE76" s="257">
        <f t="shared" si="10"/>
        <v>0</v>
      </c>
      <c r="EF76" s="257">
        <f t="shared" si="11"/>
        <v>0</v>
      </c>
      <c r="EG76" s="257">
        <f t="shared" si="12"/>
        <v>0</v>
      </c>
      <c r="EH76" s="257">
        <f t="shared" si="13"/>
        <v>0</v>
      </c>
    </row>
    <row r="77" spans="1:138">
      <c r="A77" s="263" t="s">
        <v>128</v>
      </c>
      <c r="B77" s="264">
        <v>58432.99</v>
      </c>
      <c r="C77" s="264">
        <v>0</v>
      </c>
      <c r="D77" s="264">
        <v>0</v>
      </c>
      <c r="E77" s="264">
        <v>0</v>
      </c>
      <c r="F77" s="264">
        <v>750</v>
      </c>
      <c r="G77" s="264">
        <v>0</v>
      </c>
      <c r="H77" s="264">
        <v>0</v>
      </c>
      <c r="I77" s="264">
        <v>0</v>
      </c>
      <c r="J77" s="264">
        <v>0</v>
      </c>
      <c r="K77" s="264">
        <v>0</v>
      </c>
      <c r="L77" s="264">
        <v>0</v>
      </c>
      <c r="M77" s="264">
        <v>0</v>
      </c>
      <c r="N77" s="264">
        <v>0</v>
      </c>
      <c r="O77" s="264">
        <v>0</v>
      </c>
      <c r="P77" s="264">
        <v>0</v>
      </c>
      <c r="Q77" s="264">
        <v>13709.4</v>
      </c>
      <c r="R77" s="264">
        <v>384.83</v>
      </c>
      <c r="S77" s="264">
        <v>0</v>
      </c>
      <c r="T77" s="264">
        <v>0</v>
      </c>
      <c r="U77" s="264">
        <v>0</v>
      </c>
      <c r="V77" s="264">
        <v>0</v>
      </c>
      <c r="W77" s="264">
        <v>0</v>
      </c>
      <c r="X77" s="264">
        <v>146.68</v>
      </c>
      <c r="Y77" s="264">
        <v>0</v>
      </c>
      <c r="Z77" s="264">
        <v>48.88</v>
      </c>
      <c r="AA77" s="264">
        <v>227</v>
      </c>
      <c r="AB77" s="264">
        <v>0</v>
      </c>
      <c r="AC77" s="264">
        <v>0</v>
      </c>
      <c r="AD77" s="264">
        <v>0</v>
      </c>
      <c r="AE77" s="264">
        <v>0</v>
      </c>
      <c r="AF77" s="264">
        <v>43166.2</v>
      </c>
      <c r="AG77" s="264">
        <v>24.48</v>
      </c>
      <c r="AH77" s="264">
        <v>24.44</v>
      </c>
      <c r="AI77" s="264">
        <v>24.44</v>
      </c>
      <c r="AJ77" s="264">
        <v>24.44</v>
      </c>
      <c r="AK77" s="264">
        <v>24.44</v>
      </c>
      <c r="AL77" s="264">
        <v>0</v>
      </c>
      <c r="AM77" s="264">
        <v>24.44</v>
      </c>
      <c r="AN77" s="264">
        <v>0</v>
      </c>
      <c r="AO77" s="264">
        <v>0</v>
      </c>
      <c r="AP77" s="264">
        <v>0</v>
      </c>
      <c r="AQ77" s="264">
        <v>0</v>
      </c>
      <c r="AR77" s="264">
        <v>0</v>
      </c>
      <c r="AS77" s="264">
        <v>0</v>
      </c>
      <c r="AT77" s="264">
        <v>0</v>
      </c>
      <c r="AU77" s="264">
        <v>0</v>
      </c>
      <c r="AV77" s="264">
        <v>24.44</v>
      </c>
      <c r="AW77" s="264">
        <v>0</v>
      </c>
      <c r="AX77" s="264">
        <v>0</v>
      </c>
      <c r="AY77" s="264">
        <v>24.44</v>
      </c>
      <c r="AZ77" s="264">
        <v>0</v>
      </c>
      <c r="BA77" s="264">
        <v>0</v>
      </c>
      <c r="BB77" s="264">
        <v>0</v>
      </c>
      <c r="BC77" s="264">
        <v>0</v>
      </c>
      <c r="BD77" s="264">
        <v>0</v>
      </c>
      <c r="BE77" s="264">
        <v>0</v>
      </c>
      <c r="BF77" s="264">
        <v>43166.2</v>
      </c>
      <c r="BG77" s="264">
        <v>0</v>
      </c>
      <c r="BH77" s="264">
        <v>9528</v>
      </c>
      <c r="BI77" s="264">
        <v>0</v>
      </c>
      <c r="BJ77" s="264">
        <v>2256.41</v>
      </c>
      <c r="BK77" s="264">
        <v>570.32000000000005</v>
      </c>
      <c r="BL77" s="264">
        <v>0</v>
      </c>
      <c r="BM77" s="264">
        <v>0</v>
      </c>
      <c r="BN77" s="264">
        <v>1220</v>
      </c>
      <c r="BO77" s="264">
        <v>1099.1400000000001</v>
      </c>
      <c r="BP77" s="264">
        <v>0</v>
      </c>
      <c r="BQ77" s="264">
        <v>212.82</v>
      </c>
      <c r="BR77" s="264">
        <v>2150.86</v>
      </c>
      <c r="BS77" s="264">
        <v>2451</v>
      </c>
      <c r="BT77" s="264">
        <v>1564.95</v>
      </c>
      <c r="BU77" s="264">
        <v>0</v>
      </c>
      <c r="BV77" s="264">
        <v>0</v>
      </c>
      <c r="BW77" s="264">
        <v>0</v>
      </c>
      <c r="BX77" s="264">
        <v>0</v>
      </c>
      <c r="BY77" s="264">
        <v>0</v>
      </c>
      <c r="BZ77" s="264">
        <v>0</v>
      </c>
      <c r="CA77" s="264">
        <v>0</v>
      </c>
      <c r="CB77" s="264">
        <v>0</v>
      </c>
      <c r="CC77" s="264">
        <v>600</v>
      </c>
      <c r="CD77" s="264">
        <v>0</v>
      </c>
      <c r="CE77" s="264">
        <v>0</v>
      </c>
      <c r="CF77" s="264">
        <v>628</v>
      </c>
      <c r="CG77" s="264">
        <v>0</v>
      </c>
      <c r="CH77" s="264">
        <v>1610</v>
      </c>
      <c r="CI77" s="264">
        <v>0</v>
      </c>
      <c r="CJ77" s="264">
        <v>0</v>
      </c>
      <c r="CK77" s="264">
        <v>2815.53</v>
      </c>
      <c r="CL77" s="264">
        <v>0</v>
      </c>
      <c r="CM77" s="264">
        <v>0</v>
      </c>
      <c r="CN77" s="264">
        <v>0</v>
      </c>
      <c r="CO77" s="264">
        <v>0</v>
      </c>
      <c r="CP77" s="264">
        <v>0</v>
      </c>
      <c r="CQ77" s="264">
        <v>0</v>
      </c>
      <c r="CR77" s="264">
        <v>0</v>
      </c>
      <c r="CS77" s="264">
        <v>525.29999999999995</v>
      </c>
      <c r="CT77" s="264">
        <v>0</v>
      </c>
      <c r="CU77" s="264">
        <v>0</v>
      </c>
      <c r="CV77" s="264">
        <v>174</v>
      </c>
      <c r="CW77" s="264">
        <v>0</v>
      </c>
      <c r="CX77" s="264">
        <v>600</v>
      </c>
      <c r="CY77" s="264">
        <v>198.97</v>
      </c>
      <c r="CZ77" s="264">
        <v>0</v>
      </c>
      <c r="DA77" s="264">
        <v>1043.92</v>
      </c>
      <c r="DB77" s="264">
        <v>528.87</v>
      </c>
      <c r="DC77" s="264">
        <v>3210</v>
      </c>
      <c r="DD77" s="264">
        <v>0</v>
      </c>
      <c r="DE77" s="264">
        <v>0</v>
      </c>
      <c r="DF77" s="264">
        <v>0</v>
      </c>
      <c r="DG77" s="264">
        <v>0</v>
      </c>
      <c r="DH77" s="264">
        <v>0</v>
      </c>
      <c r="DI77" s="264">
        <v>0</v>
      </c>
      <c r="DJ77" s="264">
        <v>0</v>
      </c>
      <c r="DK77" s="264">
        <v>0</v>
      </c>
      <c r="DL77" s="264">
        <v>0</v>
      </c>
      <c r="DM77" s="264">
        <v>797.94</v>
      </c>
      <c r="DN77" s="264">
        <v>0</v>
      </c>
      <c r="DO77" s="264">
        <v>820.51</v>
      </c>
      <c r="DP77" s="278">
        <v>0</v>
      </c>
      <c r="DQ77" s="278">
        <v>912</v>
      </c>
      <c r="DR77" s="278">
        <v>0</v>
      </c>
      <c r="DS77" s="278">
        <v>0</v>
      </c>
      <c r="DT77" s="278">
        <v>0</v>
      </c>
      <c r="DU77" s="278">
        <v>4872</v>
      </c>
      <c r="DV77" s="278">
        <v>1909</v>
      </c>
      <c r="DW77" s="278">
        <v>866.66</v>
      </c>
      <c r="DX77" s="278">
        <v>0</v>
      </c>
      <c r="EB77" s="257">
        <f t="shared" si="7"/>
        <v>0</v>
      </c>
      <c r="EC77" s="257">
        <f t="shared" si="8"/>
        <v>0</v>
      </c>
      <c r="ED77" s="257">
        <f t="shared" si="9"/>
        <v>0</v>
      </c>
      <c r="EE77" s="257">
        <f t="shared" si="10"/>
        <v>0</v>
      </c>
      <c r="EF77" s="257">
        <f t="shared" si="11"/>
        <v>0</v>
      </c>
      <c r="EG77" s="257">
        <f t="shared" si="12"/>
        <v>0</v>
      </c>
      <c r="EH77" s="257">
        <f t="shared" si="13"/>
        <v>0</v>
      </c>
    </row>
    <row r="78" spans="1:138">
      <c r="A78" s="263" t="s">
        <v>129</v>
      </c>
      <c r="B78" s="264">
        <v>69718.47</v>
      </c>
      <c r="C78" s="264">
        <v>0</v>
      </c>
      <c r="D78" s="264">
        <v>0</v>
      </c>
      <c r="E78" s="264">
        <v>18058.25</v>
      </c>
      <c r="F78" s="264">
        <v>0</v>
      </c>
      <c r="G78" s="264">
        <v>0</v>
      </c>
      <c r="H78" s="264">
        <v>0</v>
      </c>
      <c r="I78" s="264">
        <v>0</v>
      </c>
      <c r="J78" s="264">
        <v>0</v>
      </c>
      <c r="K78" s="264">
        <v>0</v>
      </c>
      <c r="L78" s="264">
        <v>0</v>
      </c>
      <c r="M78" s="264">
        <v>0</v>
      </c>
      <c r="N78" s="264">
        <v>0</v>
      </c>
      <c r="O78" s="264">
        <v>0</v>
      </c>
      <c r="P78" s="264">
        <v>0</v>
      </c>
      <c r="Q78" s="264">
        <v>0</v>
      </c>
      <c r="R78" s="264">
        <v>0</v>
      </c>
      <c r="S78" s="264">
        <v>0</v>
      </c>
      <c r="T78" s="264">
        <v>0</v>
      </c>
      <c r="U78" s="264">
        <v>0</v>
      </c>
      <c r="V78" s="264">
        <v>0</v>
      </c>
      <c r="W78" s="264">
        <v>0</v>
      </c>
      <c r="X78" s="264">
        <v>0</v>
      </c>
      <c r="Y78" s="264">
        <v>5055</v>
      </c>
      <c r="Z78" s="264">
        <v>0</v>
      </c>
      <c r="AA78" s="264">
        <v>0</v>
      </c>
      <c r="AB78" s="264">
        <v>0</v>
      </c>
      <c r="AC78" s="264">
        <v>0</v>
      </c>
      <c r="AD78" s="264">
        <v>0</v>
      </c>
      <c r="AE78" s="264">
        <v>0</v>
      </c>
      <c r="AF78" s="264">
        <v>46605.22</v>
      </c>
      <c r="AG78" s="264">
        <v>0</v>
      </c>
      <c r="AH78" s="264">
        <v>0</v>
      </c>
      <c r="AI78" s="264">
        <v>0</v>
      </c>
      <c r="AJ78" s="264">
        <v>0</v>
      </c>
      <c r="AK78" s="264">
        <v>0</v>
      </c>
      <c r="AL78" s="264">
        <v>0</v>
      </c>
      <c r="AM78" s="264">
        <v>0</v>
      </c>
      <c r="AN78" s="264">
        <v>0</v>
      </c>
      <c r="AO78" s="264">
        <v>0</v>
      </c>
      <c r="AP78" s="264">
        <v>0</v>
      </c>
      <c r="AQ78" s="264">
        <v>5055</v>
      </c>
      <c r="AR78" s="264">
        <v>0</v>
      </c>
      <c r="AS78" s="264">
        <v>0</v>
      </c>
      <c r="AT78" s="264">
        <v>0</v>
      </c>
      <c r="AU78" s="264">
        <v>0</v>
      </c>
      <c r="AV78" s="264">
        <v>0</v>
      </c>
      <c r="AW78" s="264">
        <v>0</v>
      </c>
      <c r="AX78" s="264">
        <v>0</v>
      </c>
      <c r="AY78" s="264">
        <v>0</v>
      </c>
      <c r="AZ78" s="264">
        <v>0</v>
      </c>
      <c r="BA78" s="264">
        <v>0</v>
      </c>
      <c r="BB78" s="264">
        <v>0</v>
      </c>
      <c r="BC78" s="264">
        <v>0</v>
      </c>
      <c r="BD78" s="264">
        <v>1941.75</v>
      </c>
      <c r="BE78" s="264">
        <v>0</v>
      </c>
      <c r="BF78" s="264">
        <v>44663.47</v>
      </c>
      <c r="BG78" s="264">
        <v>0</v>
      </c>
      <c r="BH78" s="264">
        <v>0</v>
      </c>
      <c r="BI78" s="264">
        <v>5396.25</v>
      </c>
      <c r="BJ78" s="264">
        <v>0</v>
      </c>
      <c r="BK78" s="264">
        <v>9064.5400000000009</v>
      </c>
      <c r="BL78" s="264">
        <v>0</v>
      </c>
      <c r="BM78" s="264">
        <v>2750</v>
      </c>
      <c r="BN78" s="264">
        <v>0</v>
      </c>
      <c r="BO78" s="264">
        <v>3968.25</v>
      </c>
      <c r="BP78" s="264">
        <v>0</v>
      </c>
      <c r="BQ78" s="264">
        <v>1307</v>
      </c>
      <c r="BR78" s="264">
        <v>0</v>
      </c>
      <c r="BS78" s="264">
        <v>0</v>
      </c>
      <c r="BT78" s="264">
        <v>0</v>
      </c>
      <c r="BU78" s="264">
        <v>0</v>
      </c>
      <c r="BV78" s="264">
        <v>525</v>
      </c>
      <c r="BW78" s="264">
        <v>0</v>
      </c>
      <c r="BX78" s="264">
        <v>0</v>
      </c>
      <c r="BY78" s="264">
        <v>0</v>
      </c>
      <c r="BZ78" s="264">
        <v>0</v>
      </c>
      <c r="CA78" s="264">
        <v>0</v>
      </c>
      <c r="CB78" s="264">
        <v>0</v>
      </c>
      <c r="CC78" s="264">
        <v>0</v>
      </c>
      <c r="CD78" s="264">
        <v>0</v>
      </c>
      <c r="CE78" s="264">
        <v>2508.09</v>
      </c>
      <c r="CF78" s="264">
        <v>0</v>
      </c>
      <c r="CG78" s="264">
        <v>0</v>
      </c>
      <c r="CH78" s="264">
        <v>1770</v>
      </c>
      <c r="CI78" s="264">
        <v>0</v>
      </c>
      <c r="CJ78" s="264">
        <v>0</v>
      </c>
      <c r="CK78" s="264">
        <v>673.01</v>
      </c>
      <c r="CL78" s="264">
        <v>0</v>
      </c>
      <c r="CM78" s="264">
        <v>0</v>
      </c>
      <c r="CN78" s="264">
        <v>0</v>
      </c>
      <c r="CO78" s="264">
        <v>0</v>
      </c>
      <c r="CP78" s="264">
        <v>0</v>
      </c>
      <c r="CQ78" s="264">
        <v>0</v>
      </c>
      <c r="CR78" s="264">
        <v>1683</v>
      </c>
      <c r="CS78" s="264">
        <v>200</v>
      </c>
      <c r="CT78" s="264">
        <v>70</v>
      </c>
      <c r="CU78" s="264">
        <v>0</v>
      </c>
      <c r="CV78" s="264">
        <v>0</v>
      </c>
      <c r="CW78" s="264">
        <v>0</v>
      </c>
      <c r="CX78" s="264">
        <v>0</v>
      </c>
      <c r="CY78" s="264">
        <v>13333.33</v>
      </c>
      <c r="CZ78" s="264">
        <v>0</v>
      </c>
      <c r="DA78" s="264">
        <v>0</v>
      </c>
      <c r="DB78" s="264">
        <v>0</v>
      </c>
      <c r="DC78" s="264">
        <v>0</v>
      </c>
      <c r="DD78" s="264">
        <v>0</v>
      </c>
      <c r="DE78" s="264">
        <v>0</v>
      </c>
      <c r="DF78" s="264">
        <v>0</v>
      </c>
      <c r="DG78" s="264">
        <v>0</v>
      </c>
      <c r="DH78" s="264">
        <v>0</v>
      </c>
      <c r="DI78" s="264">
        <v>0</v>
      </c>
      <c r="DJ78" s="264">
        <v>0</v>
      </c>
      <c r="DK78" s="264">
        <v>600</v>
      </c>
      <c r="DL78" s="264">
        <v>0</v>
      </c>
      <c r="DM78" s="264">
        <v>0</v>
      </c>
      <c r="DN78" s="264">
        <v>0</v>
      </c>
      <c r="DO78" s="264">
        <v>0</v>
      </c>
      <c r="DP78" s="278">
        <v>0</v>
      </c>
      <c r="DQ78" s="278">
        <v>0</v>
      </c>
      <c r="DR78" s="278">
        <v>0</v>
      </c>
      <c r="DS78" s="278">
        <v>0</v>
      </c>
      <c r="DT78" s="278">
        <v>315</v>
      </c>
      <c r="DU78" s="278">
        <v>0</v>
      </c>
      <c r="DV78" s="278">
        <v>500</v>
      </c>
      <c r="DW78" s="278">
        <v>0</v>
      </c>
      <c r="DX78" s="278">
        <v>0</v>
      </c>
      <c r="EB78" s="257">
        <f t="shared" si="7"/>
        <v>0</v>
      </c>
      <c r="EC78" s="257">
        <f t="shared" si="8"/>
        <v>0</v>
      </c>
      <c r="ED78" s="257">
        <f t="shared" si="9"/>
        <v>0</v>
      </c>
      <c r="EE78" s="257">
        <f t="shared" si="10"/>
        <v>0</v>
      </c>
      <c r="EF78" s="257">
        <f t="shared" si="11"/>
        <v>0</v>
      </c>
      <c r="EG78" s="257">
        <f t="shared" si="12"/>
        <v>0</v>
      </c>
      <c r="EH78" s="257">
        <f t="shared" si="13"/>
        <v>0</v>
      </c>
    </row>
    <row r="79" spans="1:138">
      <c r="A79" s="263" t="s">
        <v>130</v>
      </c>
      <c r="B79" s="264">
        <v>204716.26</v>
      </c>
      <c r="C79" s="264">
        <v>0</v>
      </c>
      <c r="D79" s="264">
        <v>0</v>
      </c>
      <c r="E79" s="264">
        <v>0</v>
      </c>
      <c r="F79" s="264">
        <v>0</v>
      </c>
      <c r="G79" s="264">
        <v>0</v>
      </c>
      <c r="H79" s="264">
        <v>0</v>
      </c>
      <c r="I79" s="264">
        <v>0</v>
      </c>
      <c r="J79" s="264">
        <v>0</v>
      </c>
      <c r="K79" s="264">
        <v>0</v>
      </c>
      <c r="L79" s="264">
        <v>0</v>
      </c>
      <c r="M79" s="264">
        <v>0</v>
      </c>
      <c r="N79" s="264">
        <v>0</v>
      </c>
      <c r="O79" s="264">
        <v>0</v>
      </c>
      <c r="P79" s="264">
        <v>0</v>
      </c>
      <c r="Q79" s="264">
        <v>0</v>
      </c>
      <c r="R79" s="264">
        <v>0</v>
      </c>
      <c r="S79" s="264">
        <v>0</v>
      </c>
      <c r="T79" s="264">
        <v>0</v>
      </c>
      <c r="U79" s="264">
        <v>0</v>
      </c>
      <c r="V79" s="264">
        <v>0</v>
      </c>
      <c r="W79" s="264">
        <v>0</v>
      </c>
      <c r="X79" s="264">
        <v>23584.91</v>
      </c>
      <c r="Y79" s="264">
        <v>23600</v>
      </c>
      <c r="Z79" s="264">
        <v>0</v>
      </c>
      <c r="AA79" s="264">
        <v>90280.73</v>
      </c>
      <c r="AB79" s="264">
        <v>0</v>
      </c>
      <c r="AC79" s="264">
        <v>0</v>
      </c>
      <c r="AD79" s="264">
        <v>0</v>
      </c>
      <c r="AE79" s="264">
        <v>0</v>
      </c>
      <c r="AF79" s="264">
        <v>67250.62</v>
      </c>
      <c r="AG79" s="264">
        <v>0</v>
      </c>
      <c r="AH79" s="264">
        <v>0</v>
      </c>
      <c r="AI79" s="264">
        <v>0</v>
      </c>
      <c r="AJ79" s="264">
        <v>20440.259999999998</v>
      </c>
      <c r="AK79" s="264">
        <v>0</v>
      </c>
      <c r="AL79" s="264">
        <v>3144.65</v>
      </c>
      <c r="AM79" s="264">
        <v>0</v>
      </c>
      <c r="AN79" s="264">
        <v>0</v>
      </c>
      <c r="AO79" s="264">
        <v>23600</v>
      </c>
      <c r="AP79" s="264">
        <v>0</v>
      </c>
      <c r="AQ79" s="264">
        <v>0</v>
      </c>
      <c r="AR79" s="264">
        <v>0</v>
      </c>
      <c r="AS79" s="264">
        <v>0</v>
      </c>
      <c r="AT79" s="264">
        <v>0</v>
      </c>
      <c r="AU79" s="264">
        <v>0</v>
      </c>
      <c r="AV79" s="264">
        <v>0</v>
      </c>
      <c r="AW79" s="264">
        <v>0</v>
      </c>
      <c r="AX79" s="264">
        <v>0</v>
      </c>
      <c r="AY79" s="264">
        <v>0</v>
      </c>
      <c r="AZ79" s="264">
        <v>0</v>
      </c>
      <c r="BA79" s="264">
        <v>0</v>
      </c>
      <c r="BB79" s="264">
        <v>0</v>
      </c>
      <c r="BC79" s="264">
        <v>26613.26</v>
      </c>
      <c r="BD79" s="264">
        <v>0</v>
      </c>
      <c r="BE79" s="264">
        <v>0</v>
      </c>
      <c r="BF79" s="264">
        <v>40637.360000000001</v>
      </c>
      <c r="BG79" s="264">
        <v>1390.71</v>
      </c>
      <c r="BH79" s="264">
        <v>1390.76</v>
      </c>
      <c r="BI79" s="264">
        <v>1914.63</v>
      </c>
      <c r="BJ79" s="264">
        <v>752.04</v>
      </c>
      <c r="BK79" s="264">
        <v>3960.46</v>
      </c>
      <c r="BL79" s="264">
        <v>2408.29</v>
      </c>
      <c r="BM79" s="264">
        <v>870.86</v>
      </c>
      <c r="BN79" s="264">
        <v>3177.96</v>
      </c>
      <c r="BO79" s="264">
        <v>609.80999999999995</v>
      </c>
      <c r="BP79" s="264">
        <v>543.04999999999995</v>
      </c>
      <c r="BQ79" s="264">
        <v>2462.42</v>
      </c>
      <c r="BR79" s="264">
        <v>1230.7</v>
      </c>
      <c r="BS79" s="264">
        <v>929.63</v>
      </c>
      <c r="BT79" s="264">
        <v>508.51</v>
      </c>
      <c r="BU79" s="264">
        <v>497.84</v>
      </c>
      <c r="BV79" s="264">
        <v>1776.83</v>
      </c>
      <c r="BW79" s="264">
        <v>1180.28</v>
      </c>
      <c r="BX79" s="264">
        <v>997.78</v>
      </c>
      <c r="BY79" s="264">
        <v>685.79</v>
      </c>
      <c r="BZ79" s="264">
        <v>894.42</v>
      </c>
      <c r="CA79" s="264">
        <v>949.48</v>
      </c>
      <c r="CB79" s="264">
        <v>1299.26</v>
      </c>
      <c r="CC79" s="264">
        <v>271.01</v>
      </c>
      <c r="CD79" s="264">
        <v>384.06</v>
      </c>
      <c r="CE79" s="264">
        <v>504.23</v>
      </c>
      <c r="CF79" s="264">
        <v>374.01</v>
      </c>
      <c r="CG79" s="264">
        <v>628.26</v>
      </c>
      <c r="CH79" s="264">
        <v>1333.13</v>
      </c>
      <c r="CI79" s="264">
        <v>644.24</v>
      </c>
      <c r="CJ79" s="264">
        <v>510.62</v>
      </c>
      <c r="CK79" s="264">
        <v>175.95</v>
      </c>
      <c r="CL79" s="264">
        <v>284.98</v>
      </c>
      <c r="CM79" s="264">
        <v>195.02</v>
      </c>
      <c r="CN79" s="264">
        <v>190.33</v>
      </c>
      <c r="CO79" s="264">
        <v>398.7</v>
      </c>
      <c r="CP79" s="264">
        <v>756.52</v>
      </c>
      <c r="CQ79" s="264">
        <v>1006.08</v>
      </c>
      <c r="CR79" s="264">
        <v>132.94999999999999</v>
      </c>
      <c r="CS79" s="264">
        <v>39.9</v>
      </c>
      <c r="CT79" s="264">
        <v>26.45</v>
      </c>
      <c r="CU79" s="264">
        <v>122.02</v>
      </c>
      <c r="CV79" s="264">
        <v>72.02</v>
      </c>
      <c r="CW79" s="264">
        <v>203.84</v>
      </c>
      <c r="CX79" s="264">
        <v>108.1</v>
      </c>
      <c r="CY79" s="264">
        <v>71.400000000000006</v>
      </c>
      <c r="CZ79" s="264">
        <v>46.96</v>
      </c>
      <c r="DA79" s="264">
        <v>50.06</v>
      </c>
      <c r="DB79" s="264">
        <v>73.77</v>
      </c>
      <c r="DC79" s="264">
        <v>118.93</v>
      </c>
      <c r="DD79" s="264">
        <v>141.61000000000001</v>
      </c>
      <c r="DE79" s="264">
        <v>104.08</v>
      </c>
      <c r="DF79" s="264">
        <v>70.569999999999993</v>
      </c>
      <c r="DG79" s="264">
        <v>50.16</v>
      </c>
      <c r="DH79" s="264">
        <v>84.39</v>
      </c>
      <c r="DI79" s="264">
        <v>16.809999999999999</v>
      </c>
      <c r="DJ79" s="264">
        <v>45.67</v>
      </c>
      <c r="DK79" s="264">
        <v>36.4</v>
      </c>
      <c r="DL79" s="264">
        <v>93.62</v>
      </c>
      <c r="DM79" s="264">
        <v>42.22</v>
      </c>
      <c r="DN79" s="264">
        <v>141.66</v>
      </c>
      <c r="DO79" s="264">
        <v>299</v>
      </c>
      <c r="DP79" s="278">
        <v>109.08</v>
      </c>
      <c r="DQ79" s="278">
        <v>30.62</v>
      </c>
      <c r="DR79" s="278">
        <v>79.39</v>
      </c>
      <c r="DS79" s="278">
        <v>60.32</v>
      </c>
      <c r="DT79" s="278">
        <v>76.709999999999994</v>
      </c>
      <c r="DU79" s="278">
        <v>0</v>
      </c>
      <c r="DV79" s="278">
        <v>0</v>
      </c>
      <c r="DW79" s="278">
        <v>0</v>
      </c>
      <c r="DX79" s="278">
        <v>0</v>
      </c>
      <c r="EB79" s="257">
        <f t="shared" si="7"/>
        <v>0</v>
      </c>
      <c r="EC79" s="257">
        <f t="shared" si="8"/>
        <v>0</v>
      </c>
      <c r="ED79" s="257">
        <f t="shared" si="9"/>
        <v>0</v>
      </c>
      <c r="EE79" s="257">
        <f t="shared" si="10"/>
        <v>0</v>
      </c>
      <c r="EF79" s="257">
        <f t="shared" si="11"/>
        <v>0</v>
      </c>
      <c r="EG79" s="257">
        <f t="shared" si="12"/>
        <v>0</v>
      </c>
      <c r="EH79" s="257">
        <f t="shared" si="13"/>
        <v>0</v>
      </c>
    </row>
    <row r="80" spans="1:138">
      <c r="A80" s="263" t="s">
        <v>131</v>
      </c>
      <c r="B80" s="264">
        <v>7827.02</v>
      </c>
      <c r="C80" s="264">
        <v>0</v>
      </c>
      <c r="D80" s="264">
        <v>0</v>
      </c>
      <c r="E80" s="264">
        <v>0</v>
      </c>
      <c r="F80" s="264">
        <v>0</v>
      </c>
      <c r="G80" s="264">
        <v>0</v>
      </c>
      <c r="H80" s="264">
        <v>0</v>
      </c>
      <c r="I80" s="264">
        <v>0</v>
      </c>
      <c r="J80" s="264">
        <v>0</v>
      </c>
      <c r="K80" s="264">
        <v>0</v>
      </c>
      <c r="L80" s="264">
        <v>0</v>
      </c>
      <c r="M80" s="264">
        <v>0</v>
      </c>
      <c r="N80" s="264">
        <v>0</v>
      </c>
      <c r="O80" s="264">
        <v>0</v>
      </c>
      <c r="P80" s="264">
        <v>0</v>
      </c>
      <c r="Q80" s="264">
        <v>0</v>
      </c>
      <c r="R80" s="264">
        <v>0</v>
      </c>
      <c r="S80" s="264">
        <v>0</v>
      </c>
      <c r="T80" s="264">
        <v>0</v>
      </c>
      <c r="U80" s="264">
        <v>0</v>
      </c>
      <c r="V80" s="264">
        <v>0</v>
      </c>
      <c r="W80" s="264">
        <v>0</v>
      </c>
      <c r="X80" s="264">
        <v>5283.02</v>
      </c>
      <c r="Y80" s="264">
        <v>0</v>
      </c>
      <c r="Z80" s="264">
        <v>0</v>
      </c>
      <c r="AA80" s="264">
        <v>0</v>
      </c>
      <c r="AB80" s="264">
        <v>0</v>
      </c>
      <c r="AC80" s="264">
        <v>0</v>
      </c>
      <c r="AD80" s="264">
        <v>0</v>
      </c>
      <c r="AE80" s="264">
        <v>0</v>
      </c>
      <c r="AF80" s="264">
        <v>2544</v>
      </c>
      <c r="AG80" s="264">
        <v>0</v>
      </c>
      <c r="AH80" s="264">
        <v>0</v>
      </c>
      <c r="AI80" s="264">
        <v>0</v>
      </c>
      <c r="AJ80" s="264">
        <v>0</v>
      </c>
      <c r="AK80" s="264">
        <v>0</v>
      </c>
      <c r="AL80" s="264">
        <v>0</v>
      </c>
      <c r="AM80" s="264">
        <v>5283.02</v>
      </c>
      <c r="AN80" s="264">
        <v>0</v>
      </c>
      <c r="AO80" s="264">
        <v>0</v>
      </c>
      <c r="AP80" s="264">
        <v>-23449.68</v>
      </c>
      <c r="AQ80" s="264">
        <v>23449.68</v>
      </c>
      <c r="AR80" s="264">
        <v>0</v>
      </c>
      <c r="AS80" s="264">
        <v>0</v>
      </c>
      <c r="AT80" s="264">
        <v>0</v>
      </c>
      <c r="AU80" s="264">
        <v>0</v>
      </c>
      <c r="AV80" s="264">
        <v>0</v>
      </c>
      <c r="AW80" s="264">
        <v>0</v>
      </c>
      <c r="AX80" s="264">
        <v>0</v>
      </c>
      <c r="AY80" s="264">
        <v>0</v>
      </c>
      <c r="AZ80" s="264">
        <v>0</v>
      </c>
      <c r="BA80" s="264">
        <v>0</v>
      </c>
      <c r="BB80" s="264">
        <v>0</v>
      </c>
      <c r="BC80" s="264">
        <v>0</v>
      </c>
      <c r="BD80" s="264">
        <v>0</v>
      </c>
      <c r="BE80" s="264">
        <v>0</v>
      </c>
      <c r="BF80" s="264">
        <v>2544</v>
      </c>
      <c r="BG80" s="264">
        <v>0</v>
      </c>
      <c r="BH80" s="264">
        <v>0</v>
      </c>
      <c r="BI80" s="264">
        <v>0</v>
      </c>
      <c r="BJ80" s="264">
        <v>0</v>
      </c>
      <c r="BK80" s="264">
        <v>0</v>
      </c>
      <c r="BL80" s="264">
        <v>0</v>
      </c>
      <c r="BM80" s="264">
        <v>0</v>
      </c>
      <c r="BN80" s="264">
        <v>0</v>
      </c>
      <c r="BO80" s="264">
        <v>0</v>
      </c>
      <c r="BP80" s="264">
        <v>0</v>
      </c>
      <c r="BQ80" s="264">
        <v>0</v>
      </c>
      <c r="BR80" s="264">
        <v>0</v>
      </c>
      <c r="BS80" s="264">
        <v>0</v>
      </c>
      <c r="BT80" s="264">
        <v>0</v>
      </c>
      <c r="BU80" s="264">
        <v>0</v>
      </c>
      <c r="BV80" s="264">
        <v>0</v>
      </c>
      <c r="BW80" s="264">
        <v>0</v>
      </c>
      <c r="BX80" s="264">
        <v>0</v>
      </c>
      <c r="BY80" s="264">
        <v>0</v>
      </c>
      <c r="BZ80" s="264">
        <v>0</v>
      </c>
      <c r="CA80" s="264">
        <v>0</v>
      </c>
      <c r="CB80" s="264">
        <v>0</v>
      </c>
      <c r="CC80" s="264">
        <v>0</v>
      </c>
      <c r="CD80" s="264">
        <v>0</v>
      </c>
      <c r="CE80" s="264">
        <v>0</v>
      </c>
      <c r="CF80" s="264">
        <v>0</v>
      </c>
      <c r="CG80" s="264">
        <v>0</v>
      </c>
      <c r="CH80" s="264">
        <v>0</v>
      </c>
      <c r="CI80" s="264">
        <v>0</v>
      </c>
      <c r="CJ80" s="264">
        <v>0</v>
      </c>
      <c r="CK80" s="264">
        <v>0</v>
      </c>
      <c r="CL80" s="264">
        <v>0</v>
      </c>
      <c r="CM80" s="264">
        <v>0</v>
      </c>
      <c r="CN80" s="264">
        <v>0</v>
      </c>
      <c r="CO80" s="264">
        <v>0</v>
      </c>
      <c r="CP80" s="264">
        <v>0</v>
      </c>
      <c r="CQ80" s="264">
        <v>2544</v>
      </c>
      <c r="CR80" s="264">
        <v>0</v>
      </c>
      <c r="CS80" s="264">
        <v>0</v>
      </c>
      <c r="CT80" s="264">
        <v>0</v>
      </c>
      <c r="CU80" s="264">
        <v>0</v>
      </c>
      <c r="CV80" s="264">
        <v>0</v>
      </c>
      <c r="CW80" s="264">
        <v>0</v>
      </c>
      <c r="CX80" s="264">
        <v>0</v>
      </c>
      <c r="CY80" s="264">
        <v>0</v>
      </c>
      <c r="CZ80" s="264">
        <v>0</v>
      </c>
      <c r="DA80" s="264">
        <v>0</v>
      </c>
      <c r="DB80" s="264">
        <v>0</v>
      </c>
      <c r="DC80" s="264">
        <v>0</v>
      </c>
      <c r="DD80" s="264">
        <v>0</v>
      </c>
      <c r="DE80" s="264">
        <v>0</v>
      </c>
      <c r="DF80" s="264">
        <v>0</v>
      </c>
      <c r="DG80" s="264">
        <v>0</v>
      </c>
      <c r="DH80" s="264">
        <v>0</v>
      </c>
      <c r="DI80" s="264">
        <v>0</v>
      </c>
      <c r="DJ80" s="264">
        <v>0</v>
      </c>
      <c r="DK80" s="264">
        <v>0</v>
      </c>
      <c r="DL80" s="264">
        <v>0</v>
      </c>
      <c r="DM80" s="264">
        <v>0</v>
      </c>
      <c r="DN80" s="264">
        <v>0</v>
      </c>
      <c r="DO80" s="264">
        <v>0</v>
      </c>
      <c r="DP80" s="278">
        <v>0</v>
      </c>
      <c r="DQ80" s="278">
        <v>0</v>
      </c>
      <c r="DR80" s="278">
        <v>0</v>
      </c>
      <c r="DS80" s="278">
        <v>0</v>
      </c>
      <c r="DT80" s="278">
        <v>0</v>
      </c>
      <c r="DU80" s="278">
        <v>0</v>
      </c>
      <c r="DV80" s="278">
        <v>0</v>
      </c>
      <c r="DW80" s="278">
        <v>0</v>
      </c>
      <c r="DX80" s="278">
        <v>0</v>
      </c>
      <c r="EB80" s="257">
        <f t="shared" si="7"/>
        <v>0</v>
      </c>
      <c r="EC80" s="257">
        <f t="shared" si="8"/>
        <v>0</v>
      </c>
      <c r="ED80" s="257">
        <f t="shared" si="9"/>
        <v>0</v>
      </c>
      <c r="EE80" s="257">
        <f t="shared" si="10"/>
        <v>0</v>
      </c>
      <c r="EF80" s="257">
        <f t="shared" si="11"/>
        <v>0</v>
      </c>
      <c r="EG80" s="257">
        <f t="shared" si="12"/>
        <v>0</v>
      </c>
      <c r="EH80" s="257">
        <f t="shared" si="13"/>
        <v>0</v>
      </c>
    </row>
    <row r="81" spans="1:138">
      <c r="A81" s="263" t="s">
        <v>132</v>
      </c>
      <c r="B81" s="264">
        <v>37915.9</v>
      </c>
      <c r="C81" s="264">
        <v>0</v>
      </c>
      <c r="D81" s="264">
        <v>0</v>
      </c>
      <c r="E81" s="264">
        <v>2123.1999999999998</v>
      </c>
      <c r="F81" s="264">
        <v>28.44</v>
      </c>
      <c r="G81" s="264">
        <v>0</v>
      </c>
      <c r="H81" s="264">
        <v>0</v>
      </c>
      <c r="I81" s="264">
        <v>0</v>
      </c>
      <c r="J81" s="264">
        <v>0</v>
      </c>
      <c r="K81" s="264">
        <v>687.18</v>
      </c>
      <c r="L81" s="264">
        <v>19.420000000000002</v>
      </c>
      <c r="M81" s="264">
        <v>0</v>
      </c>
      <c r="N81" s="264">
        <v>0</v>
      </c>
      <c r="O81" s="264">
        <v>256.31</v>
      </c>
      <c r="P81" s="264">
        <v>0</v>
      </c>
      <c r="Q81" s="264">
        <v>0</v>
      </c>
      <c r="R81" s="264">
        <v>0</v>
      </c>
      <c r="S81" s="264">
        <v>0</v>
      </c>
      <c r="T81" s="264">
        <v>0</v>
      </c>
      <c r="U81" s="264">
        <v>0</v>
      </c>
      <c r="V81" s="264">
        <v>187</v>
      </c>
      <c r="W81" s="264">
        <v>0</v>
      </c>
      <c r="X81" s="264">
        <v>1500</v>
      </c>
      <c r="Y81" s="264">
        <v>26046.81</v>
      </c>
      <c r="Z81" s="264">
        <v>978.45</v>
      </c>
      <c r="AA81" s="264">
        <v>0</v>
      </c>
      <c r="AB81" s="264">
        <v>0</v>
      </c>
      <c r="AC81" s="264">
        <v>0</v>
      </c>
      <c r="AD81" s="264">
        <v>0</v>
      </c>
      <c r="AE81" s="264">
        <v>0</v>
      </c>
      <c r="AF81" s="264">
        <v>6089.09</v>
      </c>
      <c r="AG81" s="264">
        <v>300</v>
      </c>
      <c r="AH81" s="264">
        <v>420</v>
      </c>
      <c r="AI81" s="264">
        <v>600</v>
      </c>
      <c r="AJ81" s="264">
        <v>0</v>
      </c>
      <c r="AK81" s="264">
        <v>0</v>
      </c>
      <c r="AL81" s="264">
        <v>0</v>
      </c>
      <c r="AM81" s="264">
        <v>180</v>
      </c>
      <c r="AN81" s="264">
        <v>3556.99</v>
      </c>
      <c r="AO81" s="264">
        <v>8986.16</v>
      </c>
      <c r="AP81" s="264">
        <v>4646.3100000000004</v>
      </c>
      <c r="AQ81" s="264">
        <v>264.08</v>
      </c>
      <c r="AR81" s="264">
        <v>2119.27</v>
      </c>
      <c r="AS81" s="264">
        <v>3595</v>
      </c>
      <c r="AT81" s="264">
        <v>2879</v>
      </c>
      <c r="AU81" s="264">
        <v>0</v>
      </c>
      <c r="AV81" s="264">
        <v>0</v>
      </c>
      <c r="AW81" s="264">
        <v>417.48</v>
      </c>
      <c r="AX81" s="264">
        <v>200.97</v>
      </c>
      <c r="AY81" s="264">
        <v>360</v>
      </c>
      <c r="AZ81" s="264">
        <v>0</v>
      </c>
      <c r="BA81" s="264">
        <v>0</v>
      </c>
      <c r="BB81" s="264">
        <v>0</v>
      </c>
      <c r="BC81" s="264">
        <v>0</v>
      </c>
      <c r="BD81" s="264">
        <v>0</v>
      </c>
      <c r="BE81" s="264">
        <v>299.02999999999997</v>
      </c>
      <c r="BF81" s="264">
        <v>5790.06</v>
      </c>
      <c r="BG81" s="264">
        <v>0</v>
      </c>
      <c r="BH81" s="264">
        <v>0</v>
      </c>
      <c r="BI81" s="264">
        <v>0</v>
      </c>
      <c r="BJ81" s="264">
        <v>2898.06</v>
      </c>
      <c r="BK81" s="264">
        <v>0</v>
      </c>
      <c r="BL81" s="264">
        <v>0</v>
      </c>
      <c r="BM81" s="264">
        <v>0</v>
      </c>
      <c r="BN81" s="264">
        <v>0</v>
      </c>
      <c r="BO81" s="264">
        <v>0</v>
      </c>
      <c r="BP81" s="264">
        <v>0</v>
      </c>
      <c r="BQ81" s="264">
        <v>0</v>
      </c>
      <c r="BR81" s="264">
        <v>0</v>
      </c>
      <c r="BS81" s="264">
        <v>0</v>
      </c>
      <c r="BT81" s="264">
        <v>0</v>
      </c>
      <c r="BU81" s="264">
        <v>0</v>
      </c>
      <c r="BV81" s="264">
        <v>0</v>
      </c>
      <c r="BW81" s="264">
        <v>0</v>
      </c>
      <c r="BX81" s="264">
        <v>0</v>
      </c>
      <c r="BY81" s="264">
        <v>0</v>
      </c>
      <c r="BZ81" s="264">
        <v>0</v>
      </c>
      <c r="CA81" s="264">
        <v>0</v>
      </c>
      <c r="CB81" s="264">
        <v>425</v>
      </c>
      <c r="CC81" s="264">
        <v>0</v>
      </c>
      <c r="CD81" s="264">
        <v>0</v>
      </c>
      <c r="CE81" s="264">
        <v>0</v>
      </c>
      <c r="CF81" s="264">
        <v>0</v>
      </c>
      <c r="CG81" s="264">
        <v>0</v>
      </c>
      <c r="CH81" s="264">
        <v>1238</v>
      </c>
      <c r="CI81" s="264">
        <v>0</v>
      </c>
      <c r="CJ81" s="264">
        <v>0</v>
      </c>
      <c r="CK81" s="264">
        <v>0</v>
      </c>
      <c r="CL81" s="264">
        <v>0</v>
      </c>
      <c r="CM81" s="264">
        <v>0</v>
      </c>
      <c r="CN81" s="264">
        <v>0</v>
      </c>
      <c r="CO81" s="264">
        <v>0</v>
      </c>
      <c r="CP81" s="264">
        <v>0</v>
      </c>
      <c r="CQ81" s="264">
        <v>0</v>
      </c>
      <c r="CR81" s="264">
        <v>0</v>
      </c>
      <c r="CS81" s="264">
        <v>0</v>
      </c>
      <c r="CT81" s="264">
        <v>0</v>
      </c>
      <c r="CU81" s="264">
        <v>0</v>
      </c>
      <c r="CV81" s="264">
        <v>0</v>
      </c>
      <c r="CW81" s="264">
        <v>0</v>
      </c>
      <c r="CX81" s="264">
        <v>0</v>
      </c>
      <c r="CY81" s="264">
        <v>149</v>
      </c>
      <c r="CZ81" s="264">
        <v>0</v>
      </c>
      <c r="DA81" s="264">
        <v>0</v>
      </c>
      <c r="DB81" s="264">
        <v>0</v>
      </c>
      <c r="DC81" s="264">
        <v>0</v>
      </c>
      <c r="DD81" s="264">
        <v>0</v>
      </c>
      <c r="DE81" s="264">
        <v>720</v>
      </c>
      <c r="DF81" s="264">
        <v>0</v>
      </c>
      <c r="DG81" s="264">
        <v>0</v>
      </c>
      <c r="DH81" s="264">
        <v>0</v>
      </c>
      <c r="DI81" s="264">
        <v>0</v>
      </c>
      <c r="DJ81" s="264">
        <v>0</v>
      </c>
      <c r="DK81" s="264">
        <v>0</v>
      </c>
      <c r="DL81" s="264">
        <v>0</v>
      </c>
      <c r="DM81" s="264">
        <v>0</v>
      </c>
      <c r="DN81" s="264">
        <v>0</v>
      </c>
      <c r="DO81" s="264">
        <v>0</v>
      </c>
      <c r="DP81" s="278">
        <v>0</v>
      </c>
      <c r="DQ81" s="278">
        <v>0</v>
      </c>
      <c r="DR81" s="278">
        <v>0</v>
      </c>
      <c r="DS81" s="278">
        <v>0</v>
      </c>
      <c r="DT81" s="278">
        <v>360</v>
      </c>
      <c r="DU81" s="278">
        <v>0</v>
      </c>
      <c r="DV81" s="278">
        <v>0</v>
      </c>
      <c r="DW81" s="278">
        <v>0</v>
      </c>
      <c r="DX81" s="278">
        <v>0</v>
      </c>
      <c r="EB81" s="257">
        <f t="shared" si="7"/>
        <v>0</v>
      </c>
      <c r="EC81" s="257">
        <f t="shared" si="8"/>
        <v>0</v>
      </c>
      <c r="ED81" s="257">
        <f t="shared" si="9"/>
        <v>0</v>
      </c>
      <c r="EE81" s="257">
        <f t="shared" si="10"/>
        <v>0</v>
      </c>
      <c r="EF81" s="257">
        <f t="shared" si="11"/>
        <v>0</v>
      </c>
      <c r="EG81" s="257">
        <f t="shared" si="12"/>
        <v>0</v>
      </c>
      <c r="EH81" s="257">
        <f t="shared" si="13"/>
        <v>0</v>
      </c>
    </row>
    <row r="82" spans="1:138">
      <c r="A82" s="263" t="s">
        <v>133</v>
      </c>
      <c r="B82" s="264">
        <v>5969.3</v>
      </c>
      <c r="C82" s="264">
        <v>0</v>
      </c>
      <c r="D82" s="264">
        <v>0</v>
      </c>
      <c r="E82" s="264">
        <v>0</v>
      </c>
      <c r="F82" s="264">
        <v>0</v>
      </c>
      <c r="G82" s="264">
        <v>0</v>
      </c>
      <c r="H82" s="264">
        <v>0</v>
      </c>
      <c r="I82" s="264">
        <v>0</v>
      </c>
      <c r="J82" s="264">
        <v>0</v>
      </c>
      <c r="K82" s="264">
        <v>0</v>
      </c>
      <c r="L82" s="264">
        <v>0</v>
      </c>
      <c r="M82" s="264">
        <v>0</v>
      </c>
      <c r="N82" s="264">
        <v>0</v>
      </c>
      <c r="O82" s="264">
        <v>0</v>
      </c>
      <c r="P82" s="264">
        <v>0</v>
      </c>
      <c r="Q82" s="264">
        <v>0</v>
      </c>
      <c r="R82" s="264">
        <v>0</v>
      </c>
      <c r="S82" s="264">
        <v>0</v>
      </c>
      <c r="T82" s="264">
        <v>0</v>
      </c>
      <c r="U82" s="264">
        <v>0</v>
      </c>
      <c r="V82" s="264">
        <v>0</v>
      </c>
      <c r="W82" s="264">
        <v>0</v>
      </c>
      <c r="X82" s="264">
        <v>0</v>
      </c>
      <c r="Y82" s="264">
        <v>268</v>
      </c>
      <c r="Z82" s="264">
        <v>0</v>
      </c>
      <c r="AA82" s="264">
        <v>0</v>
      </c>
      <c r="AB82" s="264">
        <v>0</v>
      </c>
      <c r="AC82" s="264">
        <v>0</v>
      </c>
      <c r="AD82" s="264">
        <v>0</v>
      </c>
      <c r="AE82" s="264">
        <v>0</v>
      </c>
      <c r="AF82" s="264">
        <v>5701.3</v>
      </c>
      <c r="AG82" s="264">
        <v>0</v>
      </c>
      <c r="AH82" s="264">
        <v>0</v>
      </c>
      <c r="AI82" s="264">
        <v>0</v>
      </c>
      <c r="AJ82" s="264">
        <v>0</v>
      </c>
      <c r="AK82" s="264">
        <v>0</v>
      </c>
      <c r="AL82" s="264">
        <v>0</v>
      </c>
      <c r="AM82" s="264">
        <v>0</v>
      </c>
      <c r="AN82" s="264">
        <v>0</v>
      </c>
      <c r="AO82" s="264">
        <v>0</v>
      </c>
      <c r="AP82" s="264">
        <v>0</v>
      </c>
      <c r="AQ82" s="264">
        <v>268</v>
      </c>
      <c r="AR82" s="264">
        <v>0</v>
      </c>
      <c r="AS82" s="264">
        <v>0</v>
      </c>
      <c r="AT82" s="264">
        <v>0</v>
      </c>
      <c r="AU82" s="264">
        <v>0</v>
      </c>
      <c r="AV82" s="264">
        <v>0</v>
      </c>
      <c r="AW82" s="264">
        <v>0</v>
      </c>
      <c r="AX82" s="264">
        <v>0</v>
      </c>
      <c r="AY82" s="264">
        <v>0</v>
      </c>
      <c r="AZ82" s="264">
        <v>0</v>
      </c>
      <c r="BA82" s="264">
        <v>0</v>
      </c>
      <c r="BB82" s="264">
        <v>0</v>
      </c>
      <c r="BC82" s="264">
        <v>0</v>
      </c>
      <c r="BD82" s="264">
        <v>0</v>
      </c>
      <c r="BE82" s="264">
        <v>0</v>
      </c>
      <c r="BF82" s="264">
        <v>5701.3</v>
      </c>
      <c r="BG82" s="264">
        <v>0</v>
      </c>
      <c r="BH82" s="264">
        <v>0</v>
      </c>
      <c r="BI82" s="264">
        <v>0</v>
      </c>
      <c r="BJ82" s="264">
        <v>0</v>
      </c>
      <c r="BK82" s="264">
        <v>0</v>
      </c>
      <c r="BL82" s="264">
        <v>0</v>
      </c>
      <c r="BM82" s="264">
        <v>0</v>
      </c>
      <c r="BN82" s="264">
        <v>0</v>
      </c>
      <c r="BO82" s="264">
        <v>0</v>
      </c>
      <c r="BP82" s="264">
        <v>0</v>
      </c>
      <c r="BQ82" s="264">
        <v>0</v>
      </c>
      <c r="BR82" s="264">
        <v>0</v>
      </c>
      <c r="BS82" s="264">
        <v>0</v>
      </c>
      <c r="BT82" s="264">
        <v>0</v>
      </c>
      <c r="BU82" s="264">
        <v>0</v>
      </c>
      <c r="BV82" s="264">
        <v>0</v>
      </c>
      <c r="BW82" s="264">
        <v>0</v>
      </c>
      <c r="BX82" s="264">
        <v>0</v>
      </c>
      <c r="BY82" s="264">
        <v>0</v>
      </c>
      <c r="BZ82" s="264">
        <v>0</v>
      </c>
      <c r="CA82" s="264">
        <v>0</v>
      </c>
      <c r="CB82" s="264">
        <v>0</v>
      </c>
      <c r="CC82" s="264">
        <v>0</v>
      </c>
      <c r="CD82" s="264">
        <v>0</v>
      </c>
      <c r="CE82" s="264">
        <v>0</v>
      </c>
      <c r="CF82" s="264">
        <v>0</v>
      </c>
      <c r="CG82" s="264">
        <v>0</v>
      </c>
      <c r="CH82" s="264">
        <v>1850.4</v>
      </c>
      <c r="CI82" s="264">
        <v>0</v>
      </c>
      <c r="CJ82" s="264">
        <v>0</v>
      </c>
      <c r="CK82" s="264">
        <v>0</v>
      </c>
      <c r="CL82" s="264">
        <v>0</v>
      </c>
      <c r="CM82" s="264">
        <v>0</v>
      </c>
      <c r="CN82" s="264">
        <v>0</v>
      </c>
      <c r="CO82" s="264">
        <v>0</v>
      </c>
      <c r="CP82" s="264">
        <v>0</v>
      </c>
      <c r="CQ82" s="264">
        <v>0</v>
      </c>
      <c r="CR82" s="264">
        <v>0</v>
      </c>
      <c r="CS82" s="264">
        <v>0</v>
      </c>
      <c r="CT82" s="264">
        <v>0</v>
      </c>
      <c r="CU82" s="264">
        <v>0</v>
      </c>
      <c r="CV82" s="264">
        <v>0</v>
      </c>
      <c r="CW82" s="264">
        <v>0</v>
      </c>
      <c r="CX82" s="264">
        <v>715</v>
      </c>
      <c r="CY82" s="264">
        <v>0</v>
      </c>
      <c r="CZ82" s="264">
        <v>0</v>
      </c>
      <c r="DA82" s="264">
        <v>0</v>
      </c>
      <c r="DB82" s="264">
        <v>212.1</v>
      </c>
      <c r="DC82" s="264">
        <v>224</v>
      </c>
      <c r="DD82" s="264">
        <v>0</v>
      </c>
      <c r="DE82" s="264">
        <v>0</v>
      </c>
      <c r="DF82" s="264">
        <v>0</v>
      </c>
      <c r="DG82" s="264">
        <v>0</v>
      </c>
      <c r="DH82" s="264">
        <v>0</v>
      </c>
      <c r="DI82" s="264">
        <v>0</v>
      </c>
      <c r="DJ82" s="264">
        <v>0</v>
      </c>
      <c r="DK82" s="264">
        <v>0</v>
      </c>
      <c r="DL82" s="264">
        <v>0</v>
      </c>
      <c r="DM82" s="264">
        <v>0</v>
      </c>
      <c r="DN82" s="264">
        <v>0</v>
      </c>
      <c r="DO82" s="264">
        <v>0</v>
      </c>
      <c r="DP82" s="278">
        <v>0</v>
      </c>
      <c r="DQ82" s="278">
        <v>2699.8</v>
      </c>
      <c r="DR82" s="278">
        <v>0</v>
      </c>
      <c r="DS82" s="278">
        <v>0</v>
      </c>
      <c r="DT82" s="278">
        <v>0</v>
      </c>
      <c r="DU82" s="278">
        <v>0</v>
      </c>
      <c r="DV82" s="278">
        <v>0</v>
      </c>
      <c r="DW82" s="278">
        <v>0</v>
      </c>
      <c r="DX82" s="278">
        <v>0</v>
      </c>
      <c r="EB82" s="257">
        <f t="shared" si="7"/>
        <v>0</v>
      </c>
      <c r="EC82" s="257">
        <f t="shared" si="8"/>
        <v>0</v>
      </c>
      <c r="ED82" s="257">
        <f t="shared" si="9"/>
        <v>0</v>
      </c>
      <c r="EE82" s="257">
        <f t="shared" si="10"/>
        <v>0</v>
      </c>
      <c r="EF82" s="257">
        <f t="shared" si="11"/>
        <v>0</v>
      </c>
      <c r="EG82" s="257">
        <f t="shared" si="12"/>
        <v>0</v>
      </c>
      <c r="EH82" s="257">
        <f t="shared" si="13"/>
        <v>0</v>
      </c>
    </row>
    <row r="83" spans="1:138">
      <c r="A83" s="263" t="s">
        <v>134</v>
      </c>
      <c r="B83" s="264">
        <v>2779.8</v>
      </c>
      <c r="C83" s="264">
        <v>0</v>
      </c>
      <c r="D83" s="264">
        <v>0</v>
      </c>
      <c r="E83" s="264">
        <v>0</v>
      </c>
      <c r="F83" s="264">
        <v>0</v>
      </c>
      <c r="G83" s="264">
        <v>55</v>
      </c>
      <c r="H83" s="264">
        <v>0</v>
      </c>
      <c r="I83" s="264">
        <v>0</v>
      </c>
      <c r="J83" s="264">
        <v>0</v>
      </c>
      <c r="K83" s="264">
        <v>1956</v>
      </c>
      <c r="L83" s="264">
        <v>0</v>
      </c>
      <c r="M83" s="264">
        <v>0</v>
      </c>
      <c r="N83" s="264">
        <v>151.80000000000001</v>
      </c>
      <c r="O83" s="264">
        <v>0</v>
      </c>
      <c r="P83" s="264">
        <v>0</v>
      </c>
      <c r="Q83" s="264">
        <v>0</v>
      </c>
      <c r="R83" s="264">
        <v>0</v>
      </c>
      <c r="S83" s="264">
        <v>0</v>
      </c>
      <c r="T83" s="264">
        <v>0</v>
      </c>
      <c r="U83" s="264">
        <v>0</v>
      </c>
      <c r="V83" s="264">
        <v>66</v>
      </c>
      <c r="W83" s="264">
        <v>0</v>
      </c>
      <c r="X83" s="264">
        <v>72</v>
      </c>
      <c r="Y83" s="264">
        <v>92</v>
      </c>
      <c r="Z83" s="264">
        <v>191</v>
      </c>
      <c r="AA83" s="264">
        <v>74</v>
      </c>
      <c r="AB83" s="264">
        <v>0</v>
      </c>
      <c r="AC83" s="264">
        <v>0</v>
      </c>
      <c r="AD83" s="264">
        <v>0</v>
      </c>
      <c r="AE83" s="264">
        <v>0</v>
      </c>
      <c r="AF83" s="264">
        <v>122</v>
      </c>
      <c r="AG83" s="264">
        <v>72</v>
      </c>
      <c r="AH83" s="264">
        <v>0</v>
      </c>
      <c r="AI83" s="264">
        <v>0</v>
      </c>
      <c r="AJ83" s="264">
        <v>0</v>
      </c>
      <c r="AK83" s="264">
        <v>0</v>
      </c>
      <c r="AL83" s="264">
        <v>0</v>
      </c>
      <c r="AM83" s="264">
        <v>0</v>
      </c>
      <c r="AN83" s="264">
        <v>0</v>
      </c>
      <c r="AO83" s="264">
        <v>0</v>
      </c>
      <c r="AP83" s="264">
        <v>0</v>
      </c>
      <c r="AQ83" s="264">
        <v>0</v>
      </c>
      <c r="AR83" s="264">
        <v>92</v>
      </c>
      <c r="AS83" s="264">
        <v>0</v>
      </c>
      <c r="AT83" s="264">
        <v>0</v>
      </c>
      <c r="AU83" s="264">
        <v>0</v>
      </c>
      <c r="AV83" s="264">
        <v>172</v>
      </c>
      <c r="AW83" s="264">
        <v>0</v>
      </c>
      <c r="AX83" s="264">
        <v>0</v>
      </c>
      <c r="AY83" s="264">
        <v>19</v>
      </c>
      <c r="AZ83" s="264">
        <v>0</v>
      </c>
      <c r="BA83" s="264">
        <v>0</v>
      </c>
      <c r="BB83" s="264">
        <v>0</v>
      </c>
      <c r="BC83" s="264">
        <v>96</v>
      </c>
      <c r="BD83" s="264">
        <v>0</v>
      </c>
      <c r="BE83" s="264">
        <v>0</v>
      </c>
      <c r="BF83" s="264">
        <v>26</v>
      </c>
      <c r="BG83" s="264">
        <v>0</v>
      </c>
      <c r="BH83" s="264">
        <v>0</v>
      </c>
      <c r="BI83" s="264">
        <v>0</v>
      </c>
      <c r="BJ83" s="264">
        <v>0</v>
      </c>
      <c r="BK83" s="264">
        <v>0</v>
      </c>
      <c r="BL83" s="264">
        <v>0</v>
      </c>
      <c r="BM83" s="264">
        <v>0</v>
      </c>
      <c r="BN83" s="264">
        <v>0</v>
      </c>
      <c r="BO83" s="264">
        <v>0</v>
      </c>
      <c r="BP83" s="264">
        <v>0</v>
      </c>
      <c r="BQ83" s="264">
        <v>0</v>
      </c>
      <c r="BR83" s="264">
        <v>0</v>
      </c>
      <c r="BS83" s="264">
        <v>0</v>
      </c>
      <c r="BT83" s="264">
        <v>0</v>
      </c>
      <c r="BU83" s="264">
        <v>0</v>
      </c>
      <c r="BV83" s="264">
        <v>0</v>
      </c>
      <c r="BW83" s="264">
        <v>0</v>
      </c>
      <c r="BX83" s="264">
        <v>0</v>
      </c>
      <c r="BY83" s="264">
        <v>0</v>
      </c>
      <c r="BZ83" s="264">
        <v>0</v>
      </c>
      <c r="CA83" s="264">
        <v>0</v>
      </c>
      <c r="CB83" s="264">
        <v>0</v>
      </c>
      <c r="CC83" s="264">
        <v>0</v>
      </c>
      <c r="CD83" s="264">
        <v>0</v>
      </c>
      <c r="CE83" s="264">
        <v>0</v>
      </c>
      <c r="CF83" s="264">
        <v>0</v>
      </c>
      <c r="CG83" s="264">
        <v>0</v>
      </c>
      <c r="CH83" s="264">
        <v>0</v>
      </c>
      <c r="CI83" s="264">
        <v>0</v>
      </c>
      <c r="CJ83" s="264">
        <v>0</v>
      </c>
      <c r="CK83" s="264">
        <v>0</v>
      </c>
      <c r="CL83" s="264">
        <v>0</v>
      </c>
      <c r="CM83" s="264">
        <v>0</v>
      </c>
      <c r="CN83" s="264">
        <v>0</v>
      </c>
      <c r="CO83" s="264">
        <v>0</v>
      </c>
      <c r="CP83" s="264">
        <v>0</v>
      </c>
      <c r="CQ83" s="264">
        <v>0</v>
      </c>
      <c r="CR83" s="264">
        <v>0</v>
      </c>
      <c r="CS83" s="264">
        <v>0</v>
      </c>
      <c r="CT83" s="264">
        <v>0</v>
      </c>
      <c r="CU83" s="264">
        <v>0</v>
      </c>
      <c r="CV83" s="264">
        <v>0</v>
      </c>
      <c r="CW83" s="264">
        <v>0</v>
      </c>
      <c r="CX83" s="264">
        <v>0</v>
      </c>
      <c r="CY83" s="264">
        <v>26</v>
      </c>
      <c r="CZ83" s="264">
        <v>0</v>
      </c>
      <c r="DA83" s="264">
        <v>0</v>
      </c>
      <c r="DB83" s="264">
        <v>0</v>
      </c>
      <c r="DC83" s="264">
        <v>0</v>
      </c>
      <c r="DD83" s="264">
        <v>0</v>
      </c>
      <c r="DE83" s="264">
        <v>0</v>
      </c>
      <c r="DF83" s="264">
        <v>0</v>
      </c>
      <c r="DG83" s="264">
        <v>0</v>
      </c>
      <c r="DH83" s="264">
        <v>0</v>
      </c>
      <c r="DI83" s="264">
        <v>0</v>
      </c>
      <c r="DJ83" s="264">
        <v>0</v>
      </c>
      <c r="DK83" s="264">
        <v>0</v>
      </c>
      <c r="DL83" s="264">
        <v>0</v>
      </c>
      <c r="DM83" s="264">
        <v>0</v>
      </c>
      <c r="DN83" s="264">
        <v>0</v>
      </c>
      <c r="DO83" s="264">
        <v>0</v>
      </c>
      <c r="DP83" s="278">
        <v>0</v>
      </c>
      <c r="DQ83" s="278">
        <v>0</v>
      </c>
      <c r="DR83" s="278">
        <v>0</v>
      </c>
      <c r="DS83" s="278">
        <v>0</v>
      </c>
      <c r="DT83" s="278">
        <v>0</v>
      </c>
      <c r="DU83" s="278">
        <v>0</v>
      </c>
      <c r="DV83" s="278">
        <v>0</v>
      </c>
      <c r="DW83" s="278">
        <v>0</v>
      </c>
      <c r="DX83" s="278">
        <v>0</v>
      </c>
      <c r="EB83" s="257">
        <f t="shared" si="7"/>
        <v>0</v>
      </c>
      <c r="EC83" s="257">
        <f t="shared" si="8"/>
        <v>0</v>
      </c>
      <c r="ED83" s="257">
        <f t="shared" si="9"/>
        <v>0</v>
      </c>
      <c r="EE83" s="257">
        <f t="shared" si="10"/>
        <v>0</v>
      </c>
      <c r="EF83" s="257">
        <f t="shared" si="11"/>
        <v>0</v>
      </c>
      <c r="EG83" s="257">
        <f t="shared" si="12"/>
        <v>0</v>
      </c>
      <c r="EH83" s="257">
        <f t="shared" si="13"/>
        <v>0</v>
      </c>
    </row>
    <row r="84" spans="1:138">
      <c r="A84" s="263" t="s">
        <v>135</v>
      </c>
      <c r="B84" s="264">
        <v>129873.38</v>
      </c>
      <c r="C84" s="264">
        <v>0</v>
      </c>
      <c r="D84" s="264">
        <v>0</v>
      </c>
      <c r="E84" s="264">
        <v>0</v>
      </c>
      <c r="F84" s="264">
        <v>63133.120000000003</v>
      </c>
      <c r="G84" s="264">
        <v>0</v>
      </c>
      <c r="H84" s="264">
        <v>0</v>
      </c>
      <c r="I84" s="264">
        <v>0</v>
      </c>
      <c r="J84" s="264">
        <v>0</v>
      </c>
      <c r="K84" s="264">
        <v>0</v>
      </c>
      <c r="L84" s="264">
        <v>0</v>
      </c>
      <c r="M84" s="264">
        <v>0</v>
      </c>
      <c r="N84" s="264">
        <v>0</v>
      </c>
      <c r="O84" s="264">
        <v>0</v>
      </c>
      <c r="P84" s="264">
        <v>0</v>
      </c>
      <c r="Q84" s="264">
        <v>0</v>
      </c>
      <c r="R84" s="264">
        <v>0</v>
      </c>
      <c r="S84" s="264">
        <v>0</v>
      </c>
      <c r="T84" s="264">
        <v>0</v>
      </c>
      <c r="U84" s="264">
        <v>0</v>
      </c>
      <c r="V84" s="264">
        <v>0</v>
      </c>
      <c r="W84" s="264">
        <v>0</v>
      </c>
      <c r="X84" s="264">
        <v>8476.8700000000008</v>
      </c>
      <c r="Y84" s="264">
        <v>0</v>
      </c>
      <c r="Z84" s="264">
        <v>0</v>
      </c>
      <c r="AA84" s="264">
        <v>0</v>
      </c>
      <c r="AB84" s="264">
        <v>17627.169999999998</v>
      </c>
      <c r="AC84" s="264">
        <v>0</v>
      </c>
      <c r="AD84" s="264">
        <v>0</v>
      </c>
      <c r="AE84" s="264">
        <v>0</v>
      </c>
      <c r="AF84" s="264">
        <v>40636.22</v>
      </c>
      <c r="AG84" s="264">
        <v>8476.8700000000008</v>
      </c>
      <c r="AH84" s="264">
        <v>0</v>
      </c>
      <c r="AI84" s="264">
        <v>0</v>
      </c>
      <c r="AJ84" s="264">
        <v>0</v>
      </c>
      <c r="AK84" s="264">
        <v>0</v>
      </c>
      <c r="AL84" s="264">
        <v>0</v>
      </c>
      <c r="AM84" s="264">
        <v>0</v>
      </c>
      <c r="AN84" s="264">
        <v>0</v>
      </c>
      <c r="AO84" s="264">
        <v>0</v>
      </c>
      <c r="AP84" s="264">
        <v>0</v>
      </c>
      <c r="AQ84" s="264">
        <v>0</v>
      </c>
      <c r="AR84" s="264">
        <v>0</v>
      </c>
      <c r="AS84" s="264">
        <v>0</v>
      </c>
      <c r="AT84" s="264">
        <v>0</v>
      </c>
      <c r="AU84" s="264">
        <v>0</v>
      </c>
      <c r="AV84" s="264">
        <v>0</v>
      </c>
      <c r="AW84" s="264">
        <v>0</v>
      </c>
      <c r="AX84" s="264">
        <v>0</v>
      </c>
      <c r="AY84" s="264">
        <v>0</v>
      </c>
      <c r="AZ84" s="264">
        <v>17627.169999999998</v>
      </c>
      <c r="BA84" s="264">
        <v>0</v>
      </c>
      <c r="BB84" s="264">
        <v>0</v>
      </c>
      <c r="BC84" s="264">
        <v>0</v>
      </c>
      <c r="BD84" s="264">
        <v>0</v>
      </c>
      <c r="BE84" s="264">
        <v>0</v>
      </c>
      <c r="BF84" s="264">
        <v>40636.22</v>
      </c>
      <c r="BG84" s="264">
        <v>1765</v>
      </c>
      <c r="BH84" s="264">
        <v>0</v>
      </c>
      <c r="BI84" s="264">
        <v>1430</v>
      </c>
      <c r="BJ84" s="264">
        <v>3476.07</v>
      </c>
      <c r="BK84" s="264">
        <v>0</v>
      </c>
      <c r="BL84" s="264">
        <v>0</v>
      </c>
      <c r="BM84" s="264">
        <v>3585</v>
      </c>
      <c r="BN84" s="264">
        <v>2000</v>
      </c>
      <c r="BO84" s="264">
        <v>3076.92</v>
      </c>
      <c r="BP84" s="264">
        <v>0</v>
      </c>
      <c r="BQ84" s="264">
        <v>1165</v>
      </c>
      <c r="BR84" s="264">
        <v>0</v>
      </c>
      <c r="BS84" s="264">
        <v>0</v>
      </c>
      <c r="BT84" s="264">
        <v>3200</v>
      </c>
      <c r="BU84" s="264">
        <v>2878</v>
      </c>
      <c r="BV84" s="264">
        <v>7907.25</v>
      </c>
      <c r="BW84" s="264">
        <v>370</v>
      </c>
      <c r="BX84" s="264">
        <v>0</v>
      </c>
      <c r="BY84" s="264">
        <v>1281</v>
      </c>
      <c r="BZ84" s="264">
        <v>1100</v>
      </c>
      <c r="CA84" s="264">
        <v>6140.98</v>
      </c>
      <c r="CB84" s="264">
        <v>0</v>
      </c>
      <c r="CC84" s="264">
        <v>0</v>
      </c>
      <c r="CD84" s="264">
        <v>0</v>
      </c>
      <c r="CE84" s="264">
        <v>0</v>
      </c>
      <c r="CF84" s="264">
        <v>0</v>
      </c>
      <c r="CG84" s="264">
        <v>0</v>
      </c>
      <c r="CH84" s="264">
        <v>0</v>
      </c>
      <c r="CI84" s="264">
        <v>0</v>
      </c>
      <c r="CJ84" s="264">
        <v>0</v>
      </c>
      <c r="CK84" s="264">
        <v>0</v>
      </c>
      <c r="CL84" s="264">
        <v>0</v>
      </c>
      <c r="CM84" s="264">
        <v>0</v>
      </c>
      <c r="CN84" s="264">
        <v>0</v>
      </c>
      <c r="CO84" s="264">
        <v>0</v>
      </c>
      <c r="CP84" s="264">
        <v>0</v>
      </c>
      <c r="CQ84" s="264">
        <v>0</v>
      </c>
      <c r="CR84" s="264">
        <v>0</v>
      </c>
      <c r="CS84" s="264">
        <v>0</v>
      </c>
      <c r="CT84" s="264">
        <v>0</v>
      </c>
      <c r="CU84" s="264">
        <v>0</v>
      </c>
      <c r="CV84" s="264">
        <v>0</v>
      </c>
      <c r="CW84" s="264">
        <v>1261</v>
      </c>
      <c r="CX84" s="264">
        <v>0</v>
      </c>
      <c r="CY84" s="264">
        <v>0</v>
      </c>
      <c r="CZ84" s="264">
        <v>0</v>
      </c>
      <c r="DA84" s="264">
        <v>0</v>
      </c>
      <c r="DB84" s="264">
        <v>0</v>
      </c>
      <c r="DC84" s="264">
        <v>0</v>
      </c>
      <c r="DD84" s="264">
        <v>0</v>
      </c>
      <c r="DE84" s="264">
        <v>0</v>
      </c>
      <c r="DF84" s="264">
        <v>0</v>
      </c>
      <c r="DG84" s="264">
        <v>0</v>
      </c>
      <c r="DH84" s="264">
        <v>0</v>
      </c>
      <c r="DI84" s="264">
        <v>0</v>
      </c>
      <c r="DJ84" s="264">
        <v>0</v>
      </c>
      <c r="DK84" s="264">
        <v>0</v>
      </c>
      <c r="DL84" s="264">
        <v>0</v>
      </c>
      <c r="DM84" s="264">
        <v>0</v>
      </c>
      <c r="DN84" s="264">
        <v>0</v>
      </c>
      <c r="DO84" s="264">
        <v>0</v>
      </c>
      <c r="DP84" s="278">
        <v>0</v>
      </c>
      <c r="DQ84" s="278">
        <v>0</v>
      </c>
      <c r="DR84" s="278">
        <v>0</v>
      </c>
      <c r="DS84" s="278">
        <v>0</v>
      </c>
      <c r="DT84" s="278">
        <v>0</v>
      </c>
      <c r="DU84" s="278">
        <v>0</v>
      </c>
      <c r="DV84" s="278">
        <v>0</v>
      </c>
      <c r="DW84" s="278">
        <v>0</v>
      </c>
      <c r="DX84" s="278">
        <v>0</v>
      </c>
      <c r="EB84" s="257">
        <f t="shared" si="7"/>
        <v>0</v>
      </c>
      <c r="EC84" s="257">
        <f t="shared" si="8"/>
        <v>0</v>
      </c>
      <c r="ED84" s="257">
        <f t="shared" si="9"/>
        <v>0</v>
      </c>
      <c r="EE84" s="257">
        <f t="shared" si="10"/>
        <v>0</v>
      </c>
      <c r="EF84" s="257">
        <f t="shared" si="11"/>
        <v>0</v>
      </c>
      <c r="EG84" s="257">
        <f t="shared" si="12"/>
        <v>0</v>
      </c>
      <c r="EH84" s="257">
        <f t="shared" si="13"/>
        <v>0</v>
      </c>
    </row>
    <row r="85" spans="1:138">
      <c r="A85" s="263" t="s">
        <v>136</v>
      </c>
      <c r="B85" s="264">
        <v>295522.69</v>
      </c>
      <c r="C85" s="264">
        <v>0</v>
      </c>
      <c r="D85" s="264">
        <v>0</v>
      </c>
      <c r="E85" s="264">
        <v>0</v>
      </c>
      <c r="F85" s="264">
        <v>0</v>
      </c>
      <c r="G85" s="264">
        <v>0</v>
      </c>
      <c r="H85" s="264">
        <v>0</v>
      </c>
      <c r="I85" s="264">
        <v>0</v>
      </c>
      <c r="J85" s="264">
        <v>0</v>
      </c>
      <c r="K85" s="264">
        <v>0</v>
      </c>
      <c r="L85" s="264">
        <v>0</v>
      </c>
      <c r="M85" s="264">
        <v>0</v>
      </c>
      <c r="N85" s="264">
        <v>0</v>
      </c>
      <c r="O85" s="264">
        <v>0</v>
      </c>
      <c r="P85" s="264">
        <v>0</v>
      </c>
      <c r="Q85" s="264">
        <v>0</v>
      </c>
      <c r="R85" s="264">
        <v>0</v>
      </c>
      <c r="S85" s="264">
        <v>0</v>
      </c>
      <c r="T85" s="264">
        <v>0</v>
      </c>
      <c r="U85" s="264">
        <v>0</v>
      </c>
      <c r="V85" s="264">
        <v>0</v>
      </c>
      <c r="W85" s="264">
        <v>0</v>
      </c>
      <c r="X85" s="264">
        <v>0</v>
      </c>
      <c r="Y85" s="264">
        <v>0</v>
      </c>
      <c r="Z85" s="264">
        <v>0</v>
      </c>
      <c r="AA85" s="264">
        <v>0</v>
      </c>
      <c r="AB85" s="264">
        <v>0</v>
      </c>
      <c r="AC85" s="264">
        <v>0</v>
      </c>
      <c r="AD85" s="264">
        <v>0</v>
      </c>
      <c r="AE85" s="264">
        <v>0</v>
      </c>
      <c r="AF85" s="264">
        <v>295522.69</v>
      </c>
      <c r="AG85" s="264">
        <v>0</v>
      </c>
      <c r="AH85" s="264">
        <v>0</v>
      </c>
      <c r="AI85" s="264">
        <v>0</v>
      </c>
      <c r="AJ85" s="264">
        <v>0</v>
      </c>
      <c r="AK85" s="264">
        <v>0</v>
      </c>
      <c r="AL85" s="264">
        <v>0</v>
      </c>
      <c r="AM85" s="264">
        <v>0</v>
      </c>
      <c r="AN85" s="264">
        <v>0</v>
      </c>
      <c r="AO85" s="264">
        <v>0</v>
      </c>
      <c r="AP85" s="264">
        <v>0</v>
      </c>
      <c r="AQ85" s="264">
        <v>0</v>
      </c>
      <c r="AR85" s="264">
        <v>0</v>
      </c>
      <c r="AS85" s="264">
        <v>0</v>
      </c>
      <c r="AT85" s="264">
        <v>0</v>
      </c>
      <c r="AU85" s="264">
        <v>0</v>
      </c>
      <c r="AV85" s="264">
        <v>0</v>
      </c>
      <c r="AW85" s="264">
        <v>0</v>
      </c>
      <c r="AX85" s="264">
        <v>0</v>
      </c>
      <c r="AY85" s="264">
        <v>0</v>
      </c>
      <c r="AZ85" s="264">
        <v>0</v>
      </c>
      <c r="BA85" s="264">
        <v>0</v>
      </c>
      <c r="BB85" s="264">
        <v>0</v>
      </c>
      <c r="BC85" s="264">
        <v>687</v>
      </c>
      <c r="BD85" s="264">
        <v>0</v>
      </c>
      <c r="BE85" s="264">
        <v>2755.04</v>
      </c>
      <c r="BF85" s="264">
        <v>292080.65000000002</v>
      </c>
      <c r="BG85" s="264">
        <v>0</v>
      </c>
      <c r="BH85" s="264">
        <v>44035</v>
      </c>
      <c r="BI85" s="264">
        <v>81774</v>
      </c>
      <c r="BJ85" s="264">
        <v>0</v>
      </c>
      <c r="BK85" s="264">
        <v>7492</v>
      </c>
      <c r="BL85" s="264">
        <v>6784</v>
      </c>
      <c r="BM85" s="264">
        <v>1535</v>
      </c>
      <c r="BN85" s="264">
        <v>0</v>
      </c>
      <c r="BO85" s="264">
        <v>2773</v>
      </c>
      <c r="BP85" s="264">
        <v>2481</v>
      </c>
      <c r="BQ85" s="264">
        <v>0</v>
      </c>
      <c r="BR85" s="264">
        <v>868</v>
      </c>
      <c r="BS85" s="264">
        <v>0</v>
      </c>
      <c r="BT85" s="264">
        <v>127</v>
      </c>
      <c r="BU85" s="264">
        <v>0</v>
      </c>
      <c r="BV85" s="264">
        <v>-600</v>
      </c>
      <c r="BW85" s="264">
        <v>202</v>
      </c>
      <c r="BX85" s="264">
        <v>9060</v>
      </c>
      <c r="BY85" s="264">
        <v>256</v>
      </c>
      <c r="BZ85" s="264">
        <v>5541</v>
      </c>
      <c r="CA85" s="264">
        <v>0</v>
      </c>
      <c r="CB85" s="264">
        <v>0</v>
      </c>
      <c r="CC85" s="264">
        <v>8000</v>
      </c>
      <c r="CD85" s="264">
        <v>209</v>
      </c>
      <c r="CE85" s="264">
        <v>642</v>
      </c>
      <c r="CF85" s="264">
        <v>2306</v>
      </c>
      <c r="CG85" s="264">
        <v>0</v>
      </c>
      <c r="CH85" s="264">
        <v>7310</v>
      </c>
      <c r="CI85" s="264">
        <v>1843</v>
      </c>
      <c r="CJ85" s="264">
        <v>28453</v>
      </c>
      <c r="CK85" s="264">
        <v>2554</v>
      </c>
      <c r="CL85" s="264">
        <v>354</v>
      </c>
      <c r="CM85" s="264">
        <v>659</v>
      </c>
      <c r="CN85" s="264">
        <v>0</v>
      </c>
      <c r="CO85" s="264">
        <v>1010</v>
      </c>
      <c r="CP85" s="264">
        <v>1591</v>
      </c>
      <c r="CQ85" s="264">
        <v>14771</v>
      </c>
      <c r="CR85" s="264">
        <v>337</v>
      </c>
      <c r="CS85" s="264">
        <v>97</v>
      </c>
      <c r="CT85" s="264">
        <v>13.4</v>
      </c>
      <c r="CU85" s="264">
        <v>1956</v>
      </c>
      <c r="CV85" s="264">
        <v>0</v>
      </c>
      <c r="CW85" s="264">
        <v>0</v>
      </c>
      <c r="CX85" s="264">
        <v>3412</v>
      </c>
      <c r="CY85" s="264">
        <v>622</v>
      </c>
      <c r="CZ85" s="264">
        <v>1372</v>
      </c>
      <c r="DA85" s="264">
        <v>599</v>
      </c>
      <c r="DB85" s="264">
        <v>18964</v>
      </c>
      <c r="DC85" s="264">
        <v>2642</v>
      </c>
      <c r="DD85" s="264">
        <v>0</v>
      </c>
      <c r="DE85" s="264">
        <v>3488</v>
      </c>
      <c r="DF85" s="264">
        <v>1391</v>
      </c>
      <c r="DG85" s="264">
        <v>1112</v>
      </c>
      <c r="DH85" s="264">
        <v>145</v>
      </c>
      <c r="DI85" s="264">
        <v>4769</v>
      </c>
      <c r="DJ85" s="264">
        <v>101</v>
      </c>
      <c r="DK85" s="264">
        <v>513</v>
      </c>
      <c r="DL85" s="264">
        <v>146</v>
      </c>
      <c r="DM85" s="264">
        <v>2263</v>
      </c>
      <c r="DN85" s="264">
        <v>350</v>
      </c>
      <c r="DO85" s="264">
        <v>2495.25</v>
      </c>
      <c r="DP85" s="278">
        <v>5865</v>
      </c>
      <c r="DQ85" s="278">
        <v>76</v>
      </c>
      <c r="DR85" s="278">
        <v>3686</v>
      </c>
      <c r="DS85" s="278">
        <v>0</v>
      </c>
      <c r="DT85" s="278">
        <v>3636</v>
      </c>
      <c r="DU85" s="278">
        <v>0</v>
      </c>
      <c r="DV85" s="278">
        <v>0</v>
      </c>
      <c r="DW85" s="278">
        <v>0</v>
      </c>
      <c r="DX85" s="278">
        <v>0</v>
      </c>
      <c r="EB85" s="257">
        <f t="shared" si="7"/>
        <v>0</v>
      </c>
      <c r="EC85" s="257">
        <f t="shared" si="8"/>
        <v>0</v>
      </c>
      <c r="ED85" s="257">
        <f t="shared" si="9"/>
        <v>0</v>
      </c>
      <c r="EE85" s="257">
        <f t="shared" si="10"/>
        <v>0</v>
      </c>
      <c r="EF85" s="257">
        <f t="shared" si="11"/>
        <v>0</v>
      </c>
      <c r="EG85" s="257">
        <f t="shared" si="12"/>
        <v>0</v>
      </c>
      <c r="EH85" s="257">
        <f t="shared" si="13"/>
        <v>0</v>
      </c>
    </row>
    <row r="86" spans="1:138">
      <c r="A86" s="263" t="s">
        <v>137</v>
      </c>
      <c r="B86" s="264">
        <v>0</v>
      </c>
      <c r="C86" s="264">
        <v>0</v>
      </c>
      <c r="D86" s="264">
        <v>0</v>
      </c>
      <c r="E86" s="264">
        <v>0</v>
      </c>
      <c r="F86" s="264">
        <v>0</v>
      </c>
      <c r="G86" s="264">
        <v>0</v>
      </c>
      <c r="H86" s="264">
        <v>0</v>
      </c>
      <c r="I86" s="264">
        <v>0</v>
      </c>
      <c r="J86" s="264">
        <v>0</v>
      </c>
      <c r="K86" s="264">
        <v>0</v>
      </c>
      <c r="L86" s="264">
        <v>0</v>
      </c>
      <c r="M86" s="264">
        <v>0</v>
      </c>
      <c r="N86" s="264">
        <v>0</v>
      </c>
      <c r="O86" s="264">
        <v>0</v>
      </c>
      <c r="P86" s="264">
        <v>0</v>
      </c>
      <c r="Q86" s="264">
        <v>0</v>
      </c>
      <c r="R86" s="264">
        <v>0</v>
      </c>
      <c r="S86" s="264">
        <v>0</v>
      </c>
      <c r="T86" s="264">
        <v>0</v>
      </c>
      <c r="U86" s="264">
        <v>0</v>
      </c>
      <c r="V86" s="264">
        <v>0</v>
      </c>
      <c r="W86" s="264">
        <v>0</v>
      </c>
      <c r="X86" s="264">
        <v>0</v>
      </c>
      <c r="Y86" s="264">
        <v>0</v>
      </c>
      <c r="Z86" s="264">
        <v>0</v>
      </c>
      <c r="AA86" s="264">
        <v>0</v>
      </c>
      <c r="AB86" s="264">
        <v>0</v>
      </c>
      <c r="AC86" s="264">
        <v>0</v>
      </c>
      <c r="AD86" s="264">
        <v>0</v>
      </c>
      <c r="AE86" s="264">
        <v>0</v>
      </c>
      <c r="AF86" s="264">
        <v>0</v>
      </c>
      <c r="AG86" s="264">
        <v>0</v>
      </c>
      <c r="AH86" s="264">
        <v>0</v>
      </c>
      <c r="AI86" s="264">
        <v>0</v>
      </c>
      <c r="AJ86" s="264">
        <v>0</v>
      </c>
      <c r="AK86" s="264">
        <v>0</v>
      </c>
      <c r="AL86" s="264">
        <v>0</v>
      </c>
      <c r="AM86" s="264">
        <v>0</v>
      </c>
      <c r="AN86" s="264">
        <v>0</v>
      </c>
      <c r="AO86" s="264">
        <v>0</v>
      </c>
      <c r="AP86" s="264">
        <v>0</v>
      </c>
      <c r="AQ86" s="264">
        <v>0</v>
      </c>
      <c r="AR86" s="264">
        <v>0</v>
      </c>
      <c r="AS86" s="264">
        <v>0</v>
      </c>
      <c r="AT86" s="264">
        <v>0</v>
      </c>
      <c r="AU86" s="264">
        <v>0</v>
      </c>
      <c r="AV86" s="264">
        <v>0</v>
      </c>
      <c r="AW86" s="264">
        <v>0</v>
      </c>
      <c r="AX86" s="264">
        <v>0</v>
      </c>
      <c r="AY86" s="264">
        <v>0</v>
      </c>
      <c r="AZ86" s="264">
        <v>0</v>
      </c>
      <c r="BA86" s="264">
        <v>0</v>
      </c>
      <c r="BB86" s="264">
        <v>0</v>
      </c>
      <c r="BC86" s="264">
        <v>0</v>
      </c>
      <c r="BD86" s="264">
        <v>0</v>
      </c>
      <c r="BE86" s="264">
        <v>0</v>
      </c>
      <c r="BF86" s="264">
        <v>0</v>
      </c>
      <c r="BG86" s="264">
        <v>0</v>
      </c>
      <c r="BH86" s="264">
        <v>0</v>
      </c>
      <c r="BI86" s="264">
        <v>0</v>
      </c>
      <c r="BJ86" s="264">
        <v>0</v>
      </c>
      <c r="BK86" s="264">
        <v>0</v>
      </c>
      <c r="BL86" s="264">
        <v>0</v>
      </c>
      <c r="BM86" s="264">
        <v>0</v>
      </c>
      <c r="BN86" s="264">
        <v>0</v>
      </c>
      <c r="BO86" s="264">
        <v>0</v>
      </c>
      <c r="BP86" s="264">
        <v>0</v>
      </c>
      <c r="BQ86" s="264">
        <v>0</v>
      </c>
      <c r="BR86" s="264">
        <v>0</v>
      </c>
      <c r="BS86" s="264">
        <v>0</v>
      </c>
      <c r="BT86" s="264">
        <v>0</v>
      </c>
      <c r="BU86" s="264">
        <v>0</v>
      </c>
      <c r="BV86" s="264">
        <v>0</v>
      </c>
      <c r="BW86" s="264">
        <v>0</v>
      </c>
      <c r="BX86" s="264">
        <v>0</v>
      </c>
      <c r="BY86" s="264">
        <v>0</v>
      </c>
      <c r="BZ86" s="264">
        <v>0</v>
      </c>
      <c r="CA86" s="264">
        <v>0</v>
      </c>
      <c r="CB86" s="264">
        <v>0</v>
      </c>
      <c r="CC86" s="264">
        <v>0</v>
      </c>
      <c r="CD86" s="264">
        <v>0</v>
      </c>
      <c r="CE86" s="264">
        <v>0</v>
      </c>
      <c r="CF86" s="264">
        <v>0</v>
      </c>
      <c r="CG86" s="264">
        <v>0</v>
      </c>
      <c r="CH86" s="264">
        <v>0</v>
      </c>
      <c r="CI86" s="264">
        <v>0</v>
      </c>
      <c r="CJ86" s="264">
        <v>0</v>
      </c>
      <c r="CK86" s="264">
        <v>0</v>
      </c>
      <c r="CL86" s="264">
        <v>0</v>
      </c>
      <c r="CM86" s="264">
        <v>0</v>
      </c>
      <c r="CN86" s="264">
        <v>0</v>
      </c>
      <c r="CO86" s="264">
        <v>0</v>
      </c>
      <c r="CP86" s="264">
        <v>0</v>
      </c>
      <c r="CQ86" s="264">
        <v>0</v>
      </c>
      <c r="CR86" s="264">
        <v>0</v>
      </c>
      <c r="CS86" s="264">
        <v>0</v>
      </c>
      <c r="CT86" s="264">
        <v>0</v>
      </c>
      <c r="CU86" s="264">
        <v>0</v>
      </c>
      <c r="CV86" s="264">
        <v>0</v>
      </c>
      <c r="CW86" s="264">
        <v>0</v>
      </c>
      <c r="CX86" s="264">
        <v>0</v>
      </c>
      <c r="CY86" s="264">
        <v>0</v>
      </c>
      <c r="CZ86" s="264">
        <v>0</v>
      </c>
      <c r="DA86" s="264">
        <v>0</v>
      </c>
      <c r="DB86" s="264">
        <v>0</v>
      </c>
      <c r="DC86" s="264">
        <v>0</v>
      </c>
      <c r="DD86" s="264">
        <v>0</v>
      </c>
      <c r="DE86" s="264">
        <v>0</v>
      </c>
      <c r="DF86" s="264">
        <v>0</v>
      </c>
      <c r="DG86" s="264">
        <v>0</v>
      </c>
      <c r="DH86" s="264">
        <v>0</v>
      </c>
      <c r="DI86" s="264">
        <v>0</v>
      </c>
      <c r="DJ86" s="264">
        <v>0</v>
      </c>
      <c r="DK86" s="264">
        <v>0</v>
      </c>
      <c r="DL86" s="264">
        <v>0</v>
      </c>
      <c r="DM86" s="264">
        <v>0</v>
      </c>
      <c r="DN86" s="264">
        <v>0</v>
      </c>
      <c r="DO86" s="264">
        <v>0</v>
      </c>
      <c r="DP86" s="278">
        <v>0</v>
      </c>
      <c r="DQ86" s="278">
        <v>0</v>
      </c>
      <c r="DR86" s="278">
        <v>0</v>
      </c>
      <c r="DS86" s="278">
        <v>0</v>
      </c>
      <c r="DT86" s="278">
        <v>0</v>
      </c>
      <c r="DU86" s="278">
        <v>0</v>
      </c>
      <c r="DV86" s="278">
        <v>0</v>
      </c>
      <c r="DW86" s="278">
        <v>0</v>
      </c>
      <c r="DX86" s="278">
        <v>0</v>
      </c>
      <c r="EB86" s="257">
        <f t="shared" si="7"/>
        <v>0</v>
      </c>
      <c r="EC86" s="257">
        <f t="shared" si="8"/>
        <v>0</v>
      </c>
      <c r="ED86" s="257">
        <f t="shared" si="9"/>
        <v>0</v>
      </c>
      <c r="EE86" s="257">
        <f t="shared" si="10"/>
        <v>0</v>
      </c>
      <c r="EF86" s="257">
        <f t="shared" si="11"/>
        <v>0</v>
      </c>
      <c r="EG86" s="257">
        <f t="shared" si="12"/>
        <v>0</v>
      </c>
      <c r="EH86" s="257">
        <f t="shared" si="13"/>
        <v>0</v>
      </c>
    </row>
    <row r="87" spans="1:138" s="284" customFormat="1">
      <c r="A87" s="282" t="s">
        <v>117</v>
      </c>
      <c r="B87" s="283">
        <v>3843672.58</v>
      </c>
      <c r="C87" s="283">
        <v>34451.54</v>
      </c>
      <c r="D87" s="283">
        <v>0</v>
      </c>
      <c r="E87" s="283">
        <v>33365.51</v>
      </c>
      <c r="F87" s="283">
        <v>148915.54999999999</v>
      </c>
      <c r="G87" s="283">
        <v>9676.7900000000009</v>
      </c>
      <c r="H87" s="283">
        <v>34585.589999999997</v>
      </c>
      <c r="I87" s="283">
        <v>8344.82</v>
      </c>
      <c r="J87" s="283">
        <v>0</v>
      </c>
      <c r="K87" s="283">
        <v>18220.310000000001</v>
      </c>
      <c r="L87" s="283">
        <v>3273.05</v>
      </c>
      <c r="M87" s="283">
        <v>12151.06</v>
      </c>
      <c r="N87" s="283">
        <v>46463.35</v>
      </c>
      <c r="O87" s="283">
        <v>32365.73</v>
      </c>
      <c r="P87" s="283">
        <v>7503.99</v>
      </c>
      <c r="Q87" s="283">
        <v>16038.03</v>
      </c>
      <c r="R87" s="283">
        <v>15981.21</v>
      </c>
      <c r="S87" s="283">
        <v>858.25</v>
      </c>
      <c r="T87" s="283">
        <v>0</v>
      </c>
      <c r="U87" s="283">
        <v>6362.08</v>
      </c>
      <c r="V87" s="283">
        <v>638</v>
      </c>
      <c r="W87" s="283">
        <v>0</v>
      </c>
      <c r="X87" s="283">
        <v>165560.37</v>
      </c>
      <c r="Y87" s="283">
        <v>1433196.07</v>
      </c>
      <c r="Z87" s="283">
        <v>135912.04999999999</v>
      </c>
      <c r="AA87" s="283">
        <v>129714.22</v>
      </c>
      <c r="AB87" s="283">
        <v>48231.53</v>
      </c>
      <c r="AC87" s="283">
        <v>18041.97</v>
      </c>
      <c r="AD87" s="283">
        <v>0</v>
      </c>
      <c r="AE87" s="283">
        <v>19242.89</v>
      </c>
      <c r="AF87" s="283">
        <v>1464578.62</v>
      </c>
      <c r="AG87" s="283">
        <v>24097.55</v>
      </c>
      <c r="AH87" s="283">
        <v>33447.26</v>
      </c>
      <c r="AI87" s="283">
        <v>18596.52</v>
      </c>
      <c r="AJ87" s="283">
        <v>28051.67</v>
      </c>
      <c r="AK87" s="283">
        <v>18083.62</v>
      </c>
      <c r="AL87" s="283">
        <v>5759.12</v>
      </c>
      <c r="AM87" s="283">
        <v>37524.629999999997</v>
      </c>
      <c r="AN87" s="283">
        <v>102322.63</v>
      </c>
      <c r="AO87" s="283">
        <v>696791.27</v>
      </c>
      <c r="AP87" s="283">
        <v>113910.45</v>
      </c>
      <c r="AQ87" s="283">
        <v>152087.32999999999</v>
      </c>
      <c r="AR87" s="283">
        <v>94263.24</v>
      </c>
      <c r="AS87" s="283">
        <v>249262.67</v>
      </c>
      <c r="AT87" s="283">
        <v>24558.48</v>
      </c>
      <c r="AU87" s="283">
        <v>0</v>
      </c>
      <c r="AV87" s="283">
        <v>12900.75</v>
      </c>
      <c r="AW87" s="283">
        <v>70355.210000000006</v>
      </c>
      <c r="AX87" s="283">
        <v>35759.42</v>
      </c>
      <c r="AY87" s="283">
        <v>16896.669999999998</v>
      </c>
      <c r="AZ87" s="283">
        <v>48231.53</v>
      </c>
      <c r="BA87" s="283">
        <v>0</v>
      </c>
      <c r="BB87" s="283">
        <v>37859.769999999997</v>
      </c>
      <c r="BC87" s="283">
        <v>66119.78</v>
      </c>
      <c r="BD87" s="283">
        <v>24302.7</v>
      </c>
      <c r="BE87" s="283">
        <v>26859.75</v>
      </c>
      <c r="BF87" s="283">
        <v>1309436.6200000001</v>
      </c>
      <c r="BG87" s="283">
        <v>44896.87</v>
      </c>
      <c r="BH87" s="283">
        <v>67821.990000000005</v>
      </c>
      <c r="BI87" s="283">
        <v>100143.88</v>
      </c>
      <c r="BJ87" s="283">
        <v>26622.74</v>
      </c>
      <c r="BK87" s="283">
        <v>34470.22</v>
      </c>
      <c r="BL87" s="283">
        <v>39151.61</v>
      </c>
      <c r="BM87" s="283">
        <v>30859.86</v>
      </c>
      <c r="BN87" s="283">
        <v>21116.959999999999</v>
      </c>
      <c r="BO87" s="283">
        <v>34197.85</v>
      </c>
      <c r="BP87" s="283">
        <v>16521.43</v>
      </c>
      <c r="BQ87" s="283">
        <v>47005.29</v>
      </c>
      <c r="BR87" s="283">
        <v>34304.06</v>
      </c>
      <c r="BS87" s="283">
        <v>29548.51</v>
      </c>
      <c r="BT87" s="283">
        <v>34621.94</v>
      </c>
      <c r="BU87" s="283">
        <v>12940.04</v>
      </c>
      <c r="BV87" s="283">
        <v>34254.480000000003</v>
      </c>
      <c r="BW87" s="283">
        <v>5328.28</v>
      </c>
      <c r="BX87" s="283">
        <v>24125.38</v>
      </c>
      <c r="BY87" s="283">
        <v>15882.79</v>
      </c>
      <c r="BZ87" s="283">
        <v>13046.61</v>
      </c>
      <c r="CA87" s="283">
        <v>17984.46</v>
      </c>
      <c r="CB87" s="283">
        <v>6199.26</v>
      </c>
      <c r="CC87" s="283">
        <v>22036.76</v>
      </c>
      <c r="CD87" s="283">
        <v>4282.5600000000004</v>
      </c>
      <c r="CE87" s="283">
        <v>16258.82</v>
      </c>
      <c r="CF87" s="283">
        <v>11114.61</v>
      </c>
      <c r="CG87" s="283">
        <v>628.26</v>
      </c>
      <c r="CH87" s="283">
        <v>18651.53</v>
      </c>
      <c r="CI87" s="283">
        <v>25779.24</v>
      </c>
      <c r="CJ87" s="283">
        <v>37955.120000000003</v>
      </c>
      <c r="CK87" s="283">
        <v>17830.669999999998</v>
      </c>
      <c r="CL87" s="283">
        <v>4302.9799999999996</v>
      </c>
      <c r="CM87" s="283">
        <v>5919.02</v>
      </c>
      <c r="CN87" s="283">
        <v>11092.03</v>
      </c>
      <c r="CO87" s="283">
        <v>3884.7</v>
      </c>
      <c r="CP87" s="283">
        <v>9668.5499999999993</v>
      </c>
      <c r="CQ87" s="283">
        <v>33070.410000000003</v>
      </c>
      <c r="CR87" s="283">
        <v>3025.87</v>
      </c>
      <c r="CS87" s="283">
        <v>13189.8</v>
      </c>
      <c r="CT87" s="283">
        <v>7276.55</v>
      </c>
      <c r="CU87" s="283">
        <v>2078.02</v>
      </c>
      <c r="CV87" s="283">
        <v>3110.14</v>
      </c>
      <c r="CW87" s="283">
        <v>10486.35</v>
      </c>
      <c r="CX87" s="283">
        <v>18592.099999999999</v>
      </c>
      <c r="CY87" s="283">
        <v>35124.870000000003</v>
      </c>
      <c r="CZ87" s="283">
        <v>5832.56</v>
      </c>
      <c r="DA87" s="283">
        <v>11799.13</v>
      </c>
      <c r="DB87" s="283">
        <v>23940.44</v>
      </c>
      <c r="DC87" s="283">
        <v>22497.96</v>
      </c>
      <c r="DD87" s="283">
        <v>5890.47</v>
      </c>
      <c r="DE87" s="283">
        <v>22871.200000000001</v>
      </c>
      <c r="DF87" s="283">
        <v>11287.6</v>
      </c>
      <c r="DG87" s="283">
        <v>10726.66</v>
      </c>
      <c r="DH87" s="283">
        <v>1617.89</v>
      </c>
      <c r="DI87" s="283">
        <v>14201.11</v>
      </c>
      <c r="DJ87" s="283">
        <v>146.66999999999999</v>
      </c>
      <c r="DK87" s="283">
        <v>18820.88</v>
      </c>
      <c r="DL87" s="283">
        <v>3638.62</v>
      </c>
      <c r="DM87" s="283">
        <v>14356.49</v>
      </c>
      <c r="DN87" s="283">
        <v>23935.74</v>
      </c>
      <c r="DO87" s="283">
        <v>19763.439999999999</v>
      </c>
      <c r="DP87" s="283">
        <v>10834.08</v>
      </c>
      <c r="DQ87" s="283">
        <v>14905.57</v>
      </c>
      <c r="DR87" s="283">
        <v>9563.39</v>
      </c>
      <c r="DS87" s="283">
        <v>27573.9</v>
      </c>
      <c r="DT87" s="283">
        <v>11467.11</v>
      </c>
      <c r="DU87" s="283">
        <v>8286.75</v>
      </c>
      <c r="DV87" s="283">
        <v>5888.83</v>
      </c>
      <c r="DW87" s="283">
        <v>2026.66</v>
      </c>
      <c r="DX87" s="283">
        <v>1160</v>
      </c>
      <c r="DY87" s="257"/>
      <c r="DZ87" s="257"/>
      <c r="EA87" s="257"/>
      <c r="EB87" s="257">
        <f t="shared" si="7"/>
        <v>0</v>
      </c>
      <c r="EC87" s="257">
        <f t="shared" si="8"/>
        <v>0</v>
      </c>
      <c r="ED87" s="257">
        <f t="shared" si="9"/>
        <v>0</v>
      </c>
      <c r="EE87" s="257">
        <f t="shared" si="10"/>
        <v>0</v>
      </c>
      <c r="EF87" s="257">
        <f t="shared" si="11"/>
        <v>0</v>
      </c>
      <c r="EG87" s="257">
        <f t="shared" si="12"/>
        <v>0</v>
      </c>
      <c r="EH87" s="257">
        <f t="shared" si="13"/>
        <v>0</v>
      </c>
    </row>
    <row r="88" spans="1:138">
      <c r="A88" s="263" t="s">
        <v>139</v>
      </c>
      <c r="B88" s="264">
        <v>190619.33</v>
      </c>
      <c r="C88" s="264">
        <v>0</v>
      </c>
      <c r="D88" s="264">
        <v>0</v>
      </c>
      <c r="E88" s="264">
        <v>0</v>
      </c>
      <c r="F88" s="264">
        <v>27895.19</v>
      </c>
      <c r="G88" s="264">
        <v>0</v>
      </c>
      <c r="H88" s="264">
        <v>0</v>
      </c>
      <c r="I88" s="264">
        <v>0</v>
      </c>
      <c r="J88" s="264">
        <v>0</v>
      </c>
      <c r="K88" s="264">
        <v>0</v>
      </c>
      <c r="L88" s="264">
        <v>0</v>
      </c>
      <c r="M88" s="264">
        <v>0</v>
      </c>
      <c r="N88" s="264">
        <v>0</v>
      </c>
      <c r="O88" s="264">
        <v>0</v>
      </c>
      <c r="P88" s="264">
        <v>0</v>
      </c>
      <c r="Q88" s="264">
        <v>0</v>
      </c>
      <c r="R88" s="264">
        <v>0</v>
      </c>
      <c r="S88" s="264">
        <v>0</v>
      </c>
      <c r="T88" s="264">
        <v>0</v>
      </c>
      <c r="U88" s="264">
        <v>0</v>
      </c>
      <c r="V88" s="264">
        <v>0</v>
      </c>
      <c r="W88" s="264">
        <v>0</v>
      </c>
      <c r="X88" s="264">
        <v>21436.41</v>
      </c>
      <c r="Y88" s="264">
        <v>1207.8599999999999</v>
      </c>
      <c r="Z88" s="264">
        <v>0</v>
      </c>
      <c r="AA88" s="264">
        <v>0</v>
      </c>
      <c r="AB88" s="264">
        <v>4723.28</v>
      </c>
      <c r="AC88" s="264">
        <v>0</v>
      </c>
      <c r="AD88" s="264">
        <v>0</v>
      </c>
      <c r="AE88" s="264">
        <v>0</v>
      </c>
      <c r="AF88" s="264">
        <v>135356.59</v>
      </c>
      <c r="AG88" s="264">
        <v>21436.41</v>
      </c>
      <c r="AH88" s="264">
        <v>0</v>
      </c>
      <c r="AI88" s="264">
        <v>0</v>
      </c>
      <c r="AJ88" s="264">
        <v>0</v>
      </c>
      <c r="AK88" s="264">
        <v>0</v>
      </c>
      <c r="AL88" s="264">
        <v>0</v>
      </c>
      <c r="AM88" s="264">
        <v>0</v>
      </c>
      <c r="AN88" s="264">
        <v>-6041.84</v>
      </c>
      <c r="AO88" s="264">
        <v>4349.82</v>
      </c>
      <c r="AP88" s="264">
        <v>2899.88</v>
      </c>
      <c r="AQ88" s="264">
        <v>0</v>
      </c>
      <c r="AR88" s="264">
        <v>0</v>
      </c>
      <c r="AS88" s="264">
        <v>0</v>
      </c>
      <c r="AT88" s="264">
        <v>0</v>
      </c>
      <c r="AU88" s="264">
        <v>0</v>
      </c>
      <c r="AV88" s="264">
        <v>0</v>
      </c>
      <c r="AW88" s="264">
        <v>0</v>
      </c>
      <c r="AX88" s="264">
        <v>0</v>
      </c>
      <c r="AY88" s="264">
        <v>0</v>
      </c>
      <c r="AZ88" s="264">
        <v>4723.28</v>
      </c>
      <c r="BA88" s="264">
        <v>0</v>
      </c>
      <c r="BB88" s="264">
        <v>2447.7199999999998</v>
      </c>
      <c r="BC88" s="264">
        <v>0</v>
      </c>
      <c r="BD88" s="264">
        <v>0</v>
      </c>
      <c r="BE88" s="264">
        <v>0</v>
      </c>
      <c r="BF88" s="264">
        <v>132908.87</v>
      </c>
      <c r="BG88" s="264">
        <v>1743.24</v>
      </c>
      <c r="BH88" s="264">
        <v>5425.05</v>
      </c>
      <c r="BI88" s="264">
        <v>2072.6</v>
      </c>
      <c r="BJ88" s="264">
        <v>0</v>
      </c>
      <c r="BK88" s="264">
        <v>1142</v>
      </c>
      <c r="BL88" s="264">
        <v>6006.17</v>
      </c>
      <c r="BM88" s="264">
        <v>2637.64</v>
      </c>
      <c r="BN88" s="264">
        <v>11631</v>
      </c>
      <c r="BO88" s="264">
        <v>0</v>
      </c>
      <c r="BP88" s="264">
        <v>0</v>
      </c>
      <c r="BQ88" s="264">
        <v>38059.800000000003</v>
      </c>
      <c r="BR88" s="264">
        <v>0</v>
      </c>
      <c r="BS88" s="264">
        <v>8523.69</v>
      </c>
      <c r="BT88" s="264">
        <v>0</v>
      </c>
      <c r="BU88" s="264">
        <v>1993.31</v>
      </c>
      <c r="BV88" s="264">
        <v>0</v>
      </c>
      <c r="BW88" s="264">
        <v>0</v>
      </c>
      <c r="BX88" s="264">
        <v>0</v>
      </c>
      <c r="BY88" s="264">
        <v>2858</v>
      </c>
      <c r="BZ88" s="264">
        <v>0</v>
      </c>
      <c r="CA88" s="264">
        <v>0</v>
      </c>
      <c r="CB88" s="264">
        <v>14150.94</v>
      </c>
      <c r="CC88" s="264">
        <v>0</v>
      </c>
      <c r="CD88" s="264">
        <v>0</v>
      </c>
      <c r="CE88" s="264">
        <v>986.62</v>
      </c>
      <c r="CF88" s="264">
        <v>8904</v>
      </c>
      <c r="CG88" s="264">
        <v>0</v>
      </c>
      <c r="CH88" s="264">
        <v>3718.06</v>
      </c>
      <c r="CI88" s="264">
        <v>649</v>
      </c>
      <c r="CJ88" s="264">
        <v>0</v>
      </c>
      <c r="CK88" s="264">
        <v>0</v>
      </c>
      <c r="CL88" s="264">
        <v>0</v>
      </c>
      <c r="CM88" s="264">
        <v>139.13</v>
      </c>
      <c r="CN88" s="264">
        <v>2004</v>
      </c>
      <c r="CO88" s="264">
        <v>3000</v>
      </c>
      <c r="CP88" s="264">
        <v>2011.12</v>
      </c>
      <c r="CQ88" s="264">
        <v>0</v>
      </c>
      <c r="CR88" s="264">
        <v>0</v>
      </c>
      <c r="CS88" s="264">
        <v>476.48</v>
      </c>
      <c r="CT88" s="264">
        <v>0</v>
      </c>
      <c r="CU88" s="264">
        <v>0</v>
      </c>
      <c r="CV88" s="264">
        <v>0</v>
      </c>
      <c r="CW88" s="264">
        <v>1710</v>
      </c>
      <c r="CX88" s="264">
        <v>0</v>
      </c>
      <c r="CY88" s="264">
        <v>102.9</v>
      </c>
      <c r="CZ88" s="264">
        <v>476.74</v>
      </c>
      <c r="DA88" s="264">
        <v>1998</v>
      </c>
      <c r="DB88" s="264">
        <v>617.28</v>
      </c>
      <c r="DC88" s="264">
        <v>1000</v>
      </c>
      <c r="DD88" s="264">
        <v>0</v>
      </c>
      <c r="DE88" s="264">
        <v>1000</v>
      </c>
      <c r="DF88" s="264">
        <v>1051.72</v>
      </c>
      <c r="DG88" s="264">
        <v>0</v>
      </c>
      <c r="DH88" s="264">
        <v>0</v>
      </c>
      <c r="DI88" s="264">
        <v>0</v>
      </c>
      <c r="DJ88" s="264">
        <v>2000</v>
      </c>
      <c r="DK88" s="264">
        <v>235</v>
      </c>
      <c r="DL88" s="264">
        <v>0</v>
      </c>
      <c r="DM88" s="264">
        <v>0</v>
      </c>
      <c r="DN88" s="264">
        <v>1260</v>
      </c>
      <c r="DO88" s="264">
        <v>0</v>
      </c>
      <c r="DP88" s="278">
        <v>420.19</v>
      </c>
      <c r="DQ88" s="278">
        <v>1671.4</v>
      </c>
      <c r="DR88" s="278">
        <v>433.79</v>
      </c>
      <c r="DS88" s="278">
        <v>0</v>
      </c>
      <c r="DT88" s="278">
        <v>0</v>
      </c>
      <c r="DU88" s="278">
        <v>0</v>
      </c>
      <c r="DV88" s="278">
        <v>0</v>
      </c>
      <c r="DW88" s="278">
        <v>0</v>
      </c>
      <c r="DX88" s="278">
        <v>800</v>
      </c>
      <c r="EB88" s="257">
        <f t="shared" si="7"/>
        <v>0</v>
      </c>
      <c r="EC88" s="257">
        <f t="shared" si="8"/>
        <v>0</v>
      </c>
      <c r="ED88" s="257">
        <f t="shared" si="9"/>
        <v>0</v>
      </c>
      <c r="EE88" s="257">
        <f t="shared" si="10"/>
        <v>0</v>
      </c>
      <c r="EF88" s="257">
        <f t="shared" si="11"/>
        <v>0</v>
      </c>
      <c r="EG88" s="257">
        <f t="shared" si="12"/>
        <v>0</v>
      </c>
      <c r="EH88" s="257">
        <f t="shared" si="13"/>
        <v>0</v>
      </c>
    </row>
    <row r="89" spans="1:138">
      <c r="A89" s="263" t="s">
        <v>140</v>
      </c>
      <c r="B89" s="264">
        <v>234509.46</v>
      </c>
      <c r="C89" s="264">
        <v>220.9</v>
      </c>
      <c r="D89" s="264">
        <v>0</v>
      </c>
      <c r="E89" s="264">
        <v>943.4</v>
      </c>
      <c r="F89" s="264">
        <v>30980.240000000002</v>
      </c>
      <c r="G89" s="264">
        <v>605.51</v>
      </c>
      <c r="H89" s="264">
        <v>100.94</v>
      </c>
      <c r="I89" s="264">
        <v>172.64</v>
      </c>
      <c r="J89" s="264">
        <v>0</v>
      </c>
      <c r="K89" s="264">
        <v>1450.91</v>
      </c>
      <c r="L89" s="264">
        <v>2744.86</v>
      </c>
      <c r="M89" s="264">
        <v>21.7</v>
      </c>
      <c r="N89" s="264">
        <v>0</v>
      </c>
      <c r="O89" s="264">
        <v>280.44</v>
      </c>
      <c r="P89" s="264">
        <v>63.21</v>
      </c>
      <c r="Q89" s="264">
        <v>2692.31</v>
      </c>
      <c r="R89" s="264">
        <v>127.36</v>
      </c>
      <c r="S89" s="264">
        <v>0</v>
      </c>
      <c r="T89" s="264">
        <v>0</v>
      </c>
      <c r="U89" s="264">
        <v>0</v>
      </c>
      <c r="V89" s="264">
        <v>0</v>
      </c>
      <c r="W89" s="264">
        <v>0</v>
      </c>
      <c r="X89" s="264">
        <v>43352.06</v>
      </c>
      <c r="Y89" s="264">
        <v>4798.8</v>
      </c>
      <c r="Z89" s="264">
        <v>2925.3</v>
      </c>
      <c r="AA89" s="264">
        <v>27884.23</v>
      </c>
      <c r="AB89" s="264">
        <v>2581.4699999999998</v>
      </c>
      <c r="AC89" s="264">
        <v>847.32</v>
      </c>
      <c r="AD89" s="264">
        <v>0</v>
      </c>
      <c r="AE89" s="264">
        <v>7472.23</v>
      </c>
      <c r="AF89" s="264">
        <v>104243.63</v>
      </c>
      <c r="AG89" s="264">
        <v>35818.559999999998</v>
      </c>
      <c r="AH89" s="264">
        <v>919.18</v>
      </c>
      <c r="AI89" s="264">
        <v>1138.27</v>
      </c>
      <c r="AJ89" s="264">
        <v>653.45000000000005</v>
      </c>
      <c r="AK89" s="264">
        <v>2576.7399999999998</v>
      </c>
      <c r="AL89" s="264">
        <v>335.23</v>
      </c>
      <c r="AM89" s="264">
        <v>1910.63</v>
      </c>
      <c r="AN89" s="264">
        <v>617.91999999999996</v>
      </c>
      <c r="AO89" s="264">
        <v>1211.0899999999999</v>
      </c>
      <c r="AP89" s="264">
        <v>1322.17</v>
      </c>
      <c r="AQ89" s="264">
        <v>363.21</v>
      </c>
      <c r="AR89" s="264">
        <v>27.36</v>
      </c>
      <c r="AS89" s="264">
        <v>1257.05</v>
      </c>
      <c r="AT89" s="264">
        <v>0</v>
      </c>
      <c r="AU89" s="264">
        <v>0</v>
      </c>
      <c r="AV89" s="264">
        <v>1566.87</v>
      </c>
      <c r="AW89" s="264">
        <v>589.42999999999995</v>
      </c>
      <c r="AX89" s="264">
        <v>11.32</v>
      </c>
      <c r="AY89" s="264">
        <v>757.68</v>
      </c>
      <c r="AZ89" s="264">
        <v>2581.4699999999998</v>
      </c>
      <c r="BA89" s="264">
        <v>0</v>
      </c>
      <c r="BB89" s="264">
        <v>3603.58</v>
      </c>
      <c r="BC89" s="264">
        <v>662.26</v>
      </c>
      <c r="BD89" s="264">
        <v>1541.51</v>
      </c>
      <c r="BE89" s="264">
        <v>216.98</v>
      </c>
      <c r="BF89" s="264">
        <v>98219.3</v>
      </c>
      <c r="BG89" s="264">
        <v>3950.09</v>
      </c>
      <c r="BH89" s="264">
        <v>4586.54</v>
      </c>
      <c r="BI89" s="264">
        <v>6258.23</v>
      </c>
      <c r="BJ89" s="264">
        <v>1912.04</v>
      </c>
      <c r="BK89" s="264">
        <v>1762.79</v>
      </c>
      <c r="BL89" s="264">
        <v>1237.8399999999999</v>
      </c>
      <c r="BM89" s="264">
        <v>621.55999999999995</v>
      </c>
      <c r="BN89" s="264">
        <v>2506.2199999999998</v>
      </c>
      <c r="BO89" s="264">
        <v>2596.59</v>
      </c>
      <c r="BP89" s="264">
        <v>2252.4</v>
      </c>
      <c r="BQ89" s="264">
        <v>3171.53</v>
      </c>
      <c r="BR89" s="264">
        <v>4637.91</v>
      </c>
      <c r="BS89" s="264">
        <v>6013.33</v>
      </c>
      <c r="BT89" s="264">
        <v>7311.98</v>
      </c>
      <c r="BU89" s="264">
        <v>1648.54</v>
      </c>
      <c r="BV89" s="264">
        <v>1901.54</v>
      </c>
      <c r="BW89" s="264">
        <v>1800.38</v>
      </c>
      <c r="BX89" s="264">
        <v>1064.73</v>
      </c>
      <c r="BY89" s="264">
        <v>436.5</v>
      </c>
      <c r="BZ89" s="264">
        <v>862.08</v>
      </c>
      <c r="CA89" s="264">
        <v>1918.12</v>
      </c>
      <c r="CB89" s="264">
        <v>1126.8499999999999</v>
      </c>
      <c r="CC89" s="264">
        <v>635.4</v>
      </c>
      <c r="CD89" s="264">
        <v>2692.22</v>
      </c>
      <c r="CE89" s="264">
        <v>5053.7299999999996</v>
      </c>
      <c r="CF89" s="264">
        <v>290.63</v>
      </c>
      <c r="CG89" s="264">
        <v>387.5</v>
      </c>
      <c r="CH89" s="264">
        <v>995.34</v>
      </c>
      <c r="CI89" s="264">
        <v>1631.03</v>
      </c>
      <c r="CJ89" s="264">
        <v>265.45999999999998</v>
      </c>
      <c r="CK89" s="264">
        <v>1173.04</v>
      </c>
      <c r="CL89" s="264">
        <v>221.8</v>
      </c>
      <c r="CM89" s="264">
        <v>355.04</v>
      </c>
      <c r="CN89" s="264">
        <v>1587.12</v>
      </c>
      <c r="CO89" s="264">
        <v>956.99</v>
      </c>
      <c r="CP89" s="264">
        <v>2460.79</v>
      </c>
      <c r="CQ89" s="264">
        <v>1283.72</v>
      </c>
      <c r="CR89" s="264">
        <v>263.7</v>
      </c>
      <c r="CS89" s="264">
        <v>1779.87</v>
      </c>
      <c r="CT89" s="264">
        <v>290.68</v>
      </c>
      <c r="CU89" s="264">
        <v>83.53</v>
      </c>
      <c r="CV89" s="264">
        <v>1426.43</v>
      </c>
      <c r="CW89" s="264">
        <v>511.63</v>
      </c>
      <c r="CX89" s="264">
        <v>561.45000000000005</v>
      </c>
      <c r="CY89" s="264">
        <v>333.35</v>
      </c>
      <c r="CZ89" s="264">
        <v>793.14</v>
      </c>
      <c r="DA89" s="264">
        <v>1446.33</v>
      </c>
      <c r="DB89" s="264">
        <v>944.02</v>
      </c>
      <c r="DC89" s="264">
        <v>592.07000000000005</v>
      </c>
      <c r="DD89" s="264">
        <v>227.41</v>
      </c>
      <c r="DE89" s="264">
        <v>318.52</v>
      </c>
      <c r="DF89" s="264">
        <v>749.06</v>
      </c>
      <c r="DG89" s="264">
        <v>165.02</v>
      </c>
      <c r="DH89" s="264">
        <v>245.43</v>
      </c>
      <c r="DI89" s="264">
        <v>1620.33</v>
      </c>
      <c r="DJ89" s="264">
        <v>284.18</v>
      </c>
      <c r="DK89" s="264">
        <v>81.93</v>
      </c>
      <c r="DL89" s="264">
        <v>2534.29</v>
      </c>
      <c r="DM89" s="264">
        <v>1407.46</v>
      </c>
      <c r="DN89" s="264">
        <v>1343.34</v>
      </c>
      <c r="DO89" s="264">
        <v>845.6</v>
      </c>
      <c r="DP89" s="278">
        <v>-5375.95</v>
      </c>
      <c r="DQ89" s="278">
        <v>1548.13</v>
      </c>
      <c r="DR89" s="278">
        <v>1593.9</v>
      </c>
      <c r="DS89" s="278">
        <v>729.04</v>
      </c>
      <c r="DT89" s="278">
        <v>1102.81</v>
      </c>
      <c r="DU89" s="278">
        <v>0</v>
      </c>
      <c r="DV89" s="278">
        <v>205</v>
      </c>
      <c r="DW89" s="278">
        <v>0</v>
      </c>
      <c r="DX89" s="278">
        <v>0</v>
      </c>
      <c r="EB89" s="257">
        <f t="shared" si="7"/>
        <v>0</v>
      </c>
      <c r="EC89" s="257">
        <f t="shared" si="8"/>
        <v>0</v>
      </c>
      <c r="ED89" s="257">
        <f t="shared" si="9"/>
        <v>0</v>
      </c>
      <c r="EE89" s="257">
        <f t="shared" si="10"/>
        <v>0</v>
      </c>
      <c r="EF89" s="257">
        <f t="shared" si="11"/>
        <v>0</v>
      </c>
      <c r="EG89" s="257">
        <f t="shared" si="12"/>
        <v>0</v>
      </c>
      <c r="EH89" s="257">
        <f t="shared" si="13"/>
        <v>0</v>
      </c>
    </row>
    <row r="90" spans="1:138">
      <c r="A90" s="263" t="s">
        <v>141</v>
      </c>
      <c r="B90" s="264">
        <v>107924.53</v>
      </c>
      <c r="C90" s="264">
        <v>0</v>
      </c>
      <c r="D90" s="264">
        <v>0</v>
      </c>
      <c r="E90" s="264">
        <v>0</v>
      </c>
      <c r="F90" s="264">
        <v>0</v>
      </c>
      <c r="G90" s="264">
        <v>107924.53</v>
      </c>
      <c r="H90" s="264">
        <v>0</v>
      </c>
      <c r="I90" s="264">
        <v>0</v>
      </c>
      <c r="J90" s="264">
        <v>0</v>
      </c>
      <c r="K90" s="264">
        <v>0</v>
      </c>
      <c r="L90" s="264">
        <v>0</v>
      </c>
      <c r="M90" s="264">
        <v>0</v>
      </c>
      <c r="N90" s="264">
        <v>0</v>
      </c>
      <c r="O90" s="264">
        <v>0</v>
      </c>
      <c r="P90" s="264">
        <v>0</v>
      </c>
      <c r="Q90" s="264">
        <v>0</v>
      </c>
      <c r="R90" s="264">
        <v>0</v>
      </c>
      <c r="S90" s="264">
        <v>0</v>
      </c>
      <c r="T90" s="264">
        <v>0</v>
      </c>
      <c r="U90" s="264">
        <v>0</v>
      </c>
      <c r="V90" s="264">
        <v>0</v>
      </c>
      <c r="W90" s="264">
        <v>0</v>
      </c>
      <c r="X90" s="264">
        <v>0</v>
      </c>
      <c r="Y90" s="264">
        <v>0</v>
      </c>
      <c r="Z90" s="264">
        <v>0</v>
      </c>
      <c r="AA90" s="264">
        <v>0</v>
      </c>
      <c r="AB90" s="264">
        <v>0</v>
      </c>
      <c r="AC90" s="264">
        <v>0</v>
      </c>
      <c r="AD90" s="264">
        <v>0</v>
      </c>
      <c r="AE90" s="264">
        <v>0</v>
      </c>
      <c r="AF90" s="264">
        <v>0</v>
      </c>
      <c r="AG90" s="264">
        <v>0</v>
      </c>
      <c r="AH90" s="264">
        <v>0</v>
      </c>
      <c r="AI90" s="264">
        <v>0</v>
      </c>
      <c r="AJ90" s="264">
        <v>0</v>
      </c>
      <c r="AK90" s="264">
        <v>0</v>
      </c>
      <c r="AL90" s="264">
        <v>0</v>
      </c>
      <c r="AM90" s="264">
        <v>0</v>
      </c>
      <c r="AN90" s="264">
        <v>0</v>
      </c>
      <c r="AO90" s="264">
        <v>0</v>
      </c>
      <c r="AP90" s="264">
        <v>0</v>
      </c>
      <c r="AQ90" s="264">
        <v>0</v>
      </c>
      <c r="AR90" s="264">
        <v>0</v>
      </c>
      <c r="AS90" s="264">
        <v>0</v>
      </c>
      <c r="AT90" s="264">
        <v>0</v>
      </c>
      <c r="AU90" s="264">
        <v>0</v>
      </c>
      <c r="AV90" s="264">
        <v>0</v>
      </c>
      <c r="AW90" s="264">
        <v>0</v>
      </c>
      <c r="AX90" s="264">
        <v>0</v>
      </c>
      <c r="AY90" s="264">
        <v>0</v>
      </c>
      <c r="AZ90" s="264">
        <v>0</v>
      </c>
      <c r="BA90" s="264">
        <v>0</v>
      </c>
      <c r="BB90" s="264">
        <v>0</v>
      </c>
      <c r="BC90" s="264">
        <v>0</v>
      </c>
      <c r="BD90" s="264">
        <v>0</v>
      </c>
      <c r="BE90" s="264">
        <v>0</v>
      </c>
      <c r="BF90" s="264">
        <v>0</v>
      </c>
      <c r="BG90" s="264">
        <v>0</v>
      </c>
      <c r="BH90" s="264">
        <v>0</v>
      </c>
      <c r="BI90" s="264">
        <v>0</v>
      </c>
      <c r="BJ90" s="264">
        <v>0</v>
      </c>
      <c r="BK90" s="264">
        <v>0</v>
      </c>
      <c r="BL90" s="264">
        <v>0</v>
      </c>
      <c r="BM90" s="264">
        <v>0</v>
      </c>
      <c r="BN90" s="264">
        <v>0</v>
      </c>
      <c r="BO90" s="264">
        <v>0</v>
      </c>
      <c r="BP90" s="264">
        <v>0</v>
      </c>
      <c r="BQ90" s="264">
        <v>0</v>
      </c>
      <c r="BR90" s="264">
        <v>0</v>
      </c>
      <c r="BS90" s="264">
        <v>0</v>
      </c>
      <c r="BT90" s="264">
        <v>0</v>
      </c>
      <c r="BU90" s="264">
        <v>0</v>
      </c>
      <c r="BV90" s="264">
        <v>0</v>
      </c>
      <c r="BW90" s="264">
        <v>0</v>
      </c>
      <c r="BX90" s="264">
        <v>0</v>
      </c>
      <c r="BY90" s="264">
        <v>0</v>
      </c>
      <c r="BZ90" s="264">
        <v>0</v>
      </c>
      <c r="CA90" s="264">
        <v>0</v>
      </c>
      <c r="CB90" s="264">
        <v>0</v>
      </c>
      <c r="CC90" s="264">
        <v>0</v>
      </c>
      <c r="CD90" s="264">
        <v>0</v>
      </c>
      <c r="CE90" s="264">
        <v>0</v>
      </c>
      <c r="CF90" s="264">
        <v>0</v>
      </c>
      <c r="CG90" s="264">
        <v>0</v>
      </c>
      <c r="CH90" s="264">
        <v>0</v>
      </c>
      <c r="CI90" s="264">
        <v>0</v>
      </c>
      <c r="CJ90" s="264">
        <v>0</v>
      </c>
      <c r="CK90" s="264">
        <v>0</v>
      </c>
      <c r="CL90" s="264">
        <v>0</v>
      </c>
      <c r="CM90" s="264">
        <v>0</v>
      </c>
      <c r="CN90" s="264">
        <v>0</v>
      </c>
      <c r="CO90" s="264">
        <v>0</v>
      </c>
      <c r="CP90" s="264">
        <v>0</v>
      </c>
      <c r="CQ90" s="264">
        <v>0</v>
      </c>
      <c r="CR90" s="264">
        <v>0</v>
      </c>
      <c r="CS90" s="264">
        <v>0</v>
      </c>
      <c r="CT90" s="264">
        <v>0</v>
      </c>
      <c r="CU90" s="264">
        <v>0</v>
      </c>
      <c r="CV90" s="264">
        <v>0</v>
      </c>
      <c r="CW90" s="264">
        <v>0</v>
      </c>
      <c r="CX90" s="264">
        <v>0</v>
      </c>
      <c r="CY90" s="264">
        <v>0</v>
      </c>
      <c r="CZ90" s="264">
        <v>0</v>
      </c>
      <c r="DA90" s="264">
        <v>0</v>
      </c>
      <c r="DB90" s="264">
        <v>0</v>
      </c>
      <c r="DC90" s="264">
        <v>0</v>
      </c>
      <c r="DD90" s="264">
        <v>0</v>
      </c>
      <c r="DE90" s="264">
        <v>0</v>
      </c>
      <c r="DF90" s="264">
        <v>0</v>
      </c>
      <c r="DG90" s="264">
        <v>0</v>
      </c>
      <c r="DH90" s="264">
        <v>0</v>
      </c>
      <c r="DI90" s="264">
        <v>0</v>
      </c>
      <c r="DJ90" s="264">
        <v>0</v>
      </c>
      <c r="DK90" s="264">
        <v>0</v>
      </c>
      <c r="DL90" s="264">
        <v>0</v>
      </c>
      <c r="DM90" s="264">
        <v>0</v>
      </c>
      <c r="DN90" s="264">
        <v>0</v>
      </c>
      <c r="DO90" s="264">
        <v>0</v>
      </c>
      <c r="DP90" s="278">
        <v>0</v>
      </c>
      <c r="DQ90" s="278">
        <v>0</v>
      </c>
      <c r="DR90" s="278">
        <v>0</v>
      </c>
      <c r="DS90" s="278">
        <v>0</v>
      </c>
      <c r="DT90" s="278">
        <v>0</v>
      </c>
      <c r="DU90" s="278">
        <v>0</v>
      </c>
      <c r="DV90" s="278">
        <v>0</v>
      </c>
      <c r="DW90" s="278">
        <v>0</v>
      </c>
      <c r="DX90" s="278">
        <v>0</v>
      </c>
      <c r="EB90" s="257">
        <f t="shared" si="7"/>
        <v>0</v>
      </c>
      <c r="EC90" s="257">
        <f t="shared" si="8"/>
        <v>0</v>
      </c>
      <c r="ED90" s="257">
        <f t="shared" si="9"/>
        <v>0</v>
      </c>
      <c r="EE90" s="257">
        <f t="shared" si="10"/>
        <v>0</v>
      </c>
      <c r="EF90" s="257">
        <f t="shared" si="11"/>
        <v>0</v>
      </c>
      <c r="EG90" s="257">
        <f t="shared" si="12"/>
        <v>0</v>
      </c>
      <c r="EH90" s="257">
        <f t="shared" si="13"/>
        <v>0</v>
      </c>
    </row>
    <row r="91" spans="1:138">
      <c r="A91" s="263" t="s">
        <v>142</v>
      </c>
      <c r="B91" s="264">
        <v>212590.9</v>
      </c>
      <c r="C91" s="264">
        <v>0</v>
      </c>
      <c r="D91" s="264">
        <v>0</v>
      </c>
      <c r="E91" s="264">
        <v>0</v>
      </c>
      <c r="F91" s="264">
        <v>29990.95</v>
      </c>
      <c r="G91" s="264">
        <v>0</v>
      </c>
      <c r="H91" s="264">
        <v>0</v>
      </c>
      <c r="I91" s="264">
        <v>0</v>
      </c>
      <c r="J91" s="264">
        <v>0</v>
      </c>
      <c r="K91" s="264">
        <v>0</v>
      </c>
      <c r="L91" s="264">
        <v>0</v>
      </c>
      <c r="M91" s="264">
        <v>0</v>
      </c>
      <c r="N91" s="264">
        <v>0</v>
      </c>
      <c r="O91" s="264">
        <v>0</v>
      </c>
      <c r="P91" s="264">
        <v>0</v>
      </c>
      <c r="Q91" s="264">
        <v>52050</v>
      </c>
      <c r="R91" s="264">
        <v>0</v>
      </c>
      <c r="S91" s="264">
        <v>0</v>
      </c>
      <c r="T91" s="264">
        <v>0</v>
      </c>
      <c r="U91" s="264">
        <v>0</v>
      </c>
      <c r="V91" s="264">
        <v>0</v>
      </c>
      <c r="W91" s="264">
        <v>0</v>
      </c>
      <c r="X91" s="264">
        <v>24.44</v>
      </c>
      <c r="Y91" s="264">
        <v>0</v>
      </c>
      <c r="Z91" s="264">
        <v>0</v>
      </c>
      <c r="AA91" s="264">
        <v>0</v>
      </c>
      <c r="AB91" s="264">
        <v>14922.6</v>
      </c>
      <c r="AC91" s="264">
        <v>0</v>
      </c>
      <c r="AD91" s="264">
        <v>0</v>
      </c>
      <c r="AE91" s="264">
        <v>2738</v>
      </c>
      <c r="AF91" s="264">
        <v>112864.91</v>
      </c>
      <c r="AG91" s="264">
        <v>0</v>
      </c>
      <c r="AH91" s="264">
        <v>0</v>
      </c>
      <c r="AI91" s="264">
        <v>0</v>
      </c>
      <c r="AJ91" s="264">
        <v>0</v>
      </c>
      <c r="AK91" s="264">
        <v>0</v>
      </c>
      <c r="AL91" s="264">
        <v>24.44</v>
      </c>
      <c r="AM91" s="264">
        <v>0</v>
      </c>
      <c r="AN91" s="264">
        <v>0</v>
      </c>
      <c r="AO91" s="264">
        <v>0</v>
      </c>
      <c r="AP91" s="264">
        <v>0</v>
      </c>
      <c r="AQ91" s="264">
        <v>0</v>
      </c>
      <c r="AR91" s="264">
        <v>0</v>
      </c>
      <c r="AS91" s="264">
        <v>0</v>
      </c>
      <c r="AT91" s="264">
        <v>0</v>
      </c>
      <c r="AU91" s="264">
        <v>0</v>
      </c>
      <c r="AV91" s="264">
        <v>0</v>
      </c>
      <c r="AW91" s="264">
        <v>0</v>
      </c>
      <c r="AX91" s="264">
        <v>0</v>
      </c>
      <c r="AY91" s="264">
        <v>0</v>
      </c>
      <c r="AZ91" s="264">
        <v>14922.6</v>
      </c>
      <c r="BA91" s="264">
        <v>0</v>
      </c>
      <c r="BB91" s="264">
        <v>0</v>
      </c>
      <c r="BC91" s="264">
        <v>0</v>
      </c>
      <c r="BD91" s="264">
        <v>0</v>
      </c>
      <c r="BE91" s="264">
        <v>0</v>
      </c>
      <c r="BF91" s="264">
        <v>112864.91</v>
      </c>
      <c r="BG91" s="264">
        <v>7128.18</v>
      </c>
      <c r="BH91" s="264">
        <v>329</v>
      </c>
      <c r="BI91" s="264">
        <v>3521.36</v>
      </c>
      <c r="BJ91" s="264">
        <v>1297.08</v>
      </c>
      <c r="BK91" s="264">
        <v>8810.39</v>
      </c>
      <c r="BL91" s="264">
        <v>7568.45</v>
      </c>
      <c r="BM91" s="264">
        <v>3045.31</v>
      </c>
      <c r="BN91" s="264">
        <v>12181.95</v>
      </c>
      <c r="BO91" s="264">
        <v>146.82</v>
      </c>
      <c r="BP91" s="264">
        <v>3526.06</v>
      </c>
      <c r="BQ91" s="264">
        <v>28592.04</v>
      </c>
      <c r="BR91" s="264">
        <v>8389.15</v>
      </c>
      <c r="BS91" s="264">
        <v>896.82</v>
      </c>
      <c r="BT91" s="264">
        <v>96.65</v>
      </c>
      <c r="BU91" s="264">
        <v>3340.48</v>
      </c>
      <c r="BV91" s="264">
        <v>5855.68</v>
      </c>
      <c r="BW91" s="264">
        <v>114</v>
      </c>
      <c r="BX91" s="264">
        <v>216.65</v>
      </c>
      <c r="BY91" s="264">
        <v>149.47</v>
      </c>
      <c r="BZ91" s="264">
        <v>287.47000000000003</v>
      </c>
      <c r="CA91" s="264">
        <v>116.82</v>
      </c>
      <c r="CB91" s="264">
        <v>197</v>
      </c>
      <c r="CC91" s="264">
        <v>39</v>
      </c>
      <c r="CD91" s="264">
        <v>73.819999999999993</v>
      </c>
      <c r="CE91" s="264">
        <v>69.650000000000006</v>
      </c>
      <c r="CF91" s="264">
        <v>54</v>
      </c>
      <c r="CG91" s="264">
        <v>84.82</v>
      </c>
      <c r="CH91" s="264">
        <v>159.65</v>
      </c>
      <c r="CI91" s="264">
        <v>55.82</v>
      </c>
      <c r="CJ91" s="264">
        <v>79</v>
      </c>
      <c r="CK91" s="264">
        <v>19</v>
      </c>
      <c r="CL91" s="264">
        <v>9</v>
      </c>
      <c r="CM91" s="264">
        <v>31</v>
      </c>
      <c r="CN91" s="264">
        <v>41.82</v>
      </c>
      <c r="CO91" s="264">
        <v>65</v>
      </c>
      <c r="CP91" s="264">
        <v>8366</v>
      </c>
      <c r="CQ91" s="264">
        <v>7453.39</v>
      </c>
      <c r="CR91" s="264">
        <v>23</v>
      </c>
      <c r="CS91" s="264">
        <v>24.65</v>
      </c>
      <c r="CT91" s="264">
        <v>4</v>
      </c>
      <c r="CU91" s="264">
        <v>20</v>
      </c>
      <c r="CV91" s="264">
        <v>10</v>
      </c>
      <c r="CW91" s="264">
        <v>32</v>
      </c>
      <c r="CX91" s="264">
        <v>9</v>
      </c>
      <c r="CY91" s="264">
        <v>13.82</v>
      </c>
      <c r="CZ91" s="264">
        <v>6</v>
      </c>
      <c r="DA91" s="264">
        <v>14</v>
      </c>
      <c r="DB91" s="264">
        <v>16</v>
      </c>
      <c r="DC91" s="264">
        <v>18</v>
      </c>
      <c r="DD91" s="264">
        <v>14.82</v>
      </c>
      <c r="DE91" s="264">
        <v>5</v>
      </c>
      <c r="DF91" s="264">
        <v>7</v>
      </c>
      <c r="DG91" s="264">
        <v>46</v>
      </c>
      <c r="DH91" s="264">
        <v>45</v>
      </c>
      <c r="DI91" s="264">
        <v>4</v>
      </c>
      <c r="DJ91" s="264">
        <v>3</v>
      </c>
      <c r="DK91" s="264">
        <v>7</v>
      </c>
      <c r="DL91" s="264">
        <v>10</v>
      </c>
      <c r="DM91" s="264">
        <v>6</v>
      </c>
      <c r="DN91" s="264">
        <v>11</v>
      </c>
      <c r="DO91" s="264">
        <v>35</v>
      </c>
      <c r="DP91" s="278">
        <v>13</v>
      </c>
      <c r="DQ91" s="278">
        <v>4</v>
      </c>
      <c r="DR91" s="278">
        <v>19.82</v>
      </c>
      <c r="DS91" s="278">
        <v>15</v>
      </c>
      <c r="DT91" s="278">
        <v>21</v>
      </c>
      <c r="DU91" s="278">
        <v>0</v>
      </c>
      <c r="DV91" s="278">
        <v>0</v>
      </c>
      <c r="DW91" s="278">
        <v>0</v>
      </c>
      <c r="DX91" s="278">
        <v>0</v>
      </c>
      <c r="EB91" s="257">
        <f t="shared" si="7"/>
        <v>0</v>
      </c>
      <c r="EC91" s="257">
        <f t="shared" si="8"/>
        <v>0</v>
      </c>
      <c r="ED91" s="257">
        <f t="shared" si="9"/>
        <v>0</v>
      </c>
      <c r="EE91" s="257">
        <f t="shared" si="10"/>
        <v>0</v>
      </c>
      <c r="EF91" s="257">
        <f t="shared" si="11"/>
        <v>0</v>
      </c>
      <c r="EG91" s="257">
        <f t="shared" si="12"/>
        <v>0</v>
      </c>
      <c r="EH91" s="257">
        <f t="shared" si="13"/>
        <v>0</v>
      </c>
    </row>
    <row r="92" spans="1:138">
      <c r="A92" s="263" t="s">
        <v>143</v>
      </c>
      <c r="B92" s="264">
        <v>8002.5</v>
      </c>
      <c r="C92" s="264">
        <v>0</v>
      </c>
      <c r="D92" s="264">
        <v>0</v>
      </c>
      <c r="E92" s="264">
        <v>8002.5</v>
      </c>
      <c r="F92" s="264">
        <v>0</v>
      </c>
      <c r="G92" s="264">
        <v>0</v>
      </c>
      <c r="H92" s="264">
        <v>0</v>
      </c>
      <c r="I92" s="264">
        <v>0</v>
      </c>
      <c r="J92" s="264">
        <v>0</v>
      </c>
      <c r="K92" s="264">
        <v>0</v>
      </c>
      <c r="L92" s="264">
        <v>0</v>
      </c>
      <c r="M92" s="264">
        <v>0</v>
      </c>
      <c r="N92" s="264">
        <v>0</v>
      </c>
      <c r="O92" s="264">
        <v>0</v>
      </c>
      <c r="P92" s="264">
        <v>0</v>
      </c>
      <c r="Q92" s="264">
        <v>0</v>
      </c>
      <c r="R92" s="264">
        <v>0</v>
      </c>
      <c r="S92" s="264">
        <v>0</v>
      </c>
      <c r="T92" s="264">
        <v>0</v>
      </c>
      <c r="U92" s="264">
        <v>0</v>
      </c>
      <c r="V92" s="264">
        <v>0</v>
      </c>
      <c r="W92" s="264">
        <v>0</v>
      </c>
      <c r="X92" s="264">
        <v>0</v>
      </c>
      <c r="Y92" s="264">
        <v>0</v>
      </c>
      <c r="Z92" s="264">
        <v>0</v>
      </c>
      <c r="AA92" s="264">
        <v>0</v>
      </c>
      <c r="AB92" s="264">
        <v>0</v>
      </c>
      <c r="AC92" s="264">
        <v>0</v>
      </c>
      <c r="AD92" s="264">
        <v>0</v>
      </c>
      <c r="AE92" s="264">
        <v>0</v>
      </c>
      <c r="AF92" s="264">
        <v>0</v>
      </c>
      <c r="AG92" s="264">
        <v>0</v>
      </c>
      <c r="AH92" s="264">
        <v>0</v>
      </c>
      <c r="AI92" s="264">
        <v>0</v>
      </c>
      <c r="AJ92" s="264">
        <v>0</v>
      </c>
      <c r="AK92" s="264">
        <v>0</v>
      </c>
      <c r="AL92" s="264">
        <v>0</v>
      </c>
      <c r="AM92" s="264">
        <v>0</v>
      </c>
      <c r="AN92" s="264">
        <v>0</v>
      </c>
      <c r="AO92" s="264">
        <v>0</v>
      </c>
      <c r="AP92" s="264">
        <v>0</v>
      </c>
      <c r="AQ92" s="264">
        <v>0</v>
      </c>
      <c r="AR92" s="264">
        <v>0</v>
      </c>
      <c r="AS92" s="264">
        <v>0</v>
      </c>
      <c r="AT92" s="264">
        <v>0</v>
      </c>
      <c r="AU92" s="264">
        <v>0</v>
      </c>
      <c r="AV92" s="264">
        <v>0</v>
      </c>
      <c r="AW92" s="264">
        <v>0</v>
      </c>
      <c r="AX92" s="264">
        <v>0</v>
      </c>
      <c r="AY92" s="264">
        <v>0</v>
      </c>
      <c r="AZ92" s="264">
        <v>0</v>
      </c>
      <c r="BA92" s="264">
        <v>0</v>
      </c>
      <c r="BB92" s="264">
        <v>0</v>
      </c>
      <c r="BC92" s="264">
        <v>0</v>
      </c>
      <c r="BD92" s="264">
        <v>0</v>
      </c>
      <c r="BE92" s="264">
        <v>0</v>
      </c>
      <c r="BF92" s="264">
        <v>0</v>
      </c>
      <c r="BG92" s="264">
        <v>0</v>
      </c>
      <c r="BH92" s="264">
        <v>0</v>
      </c>
      <c r="BI92" s="264">
        <v>0</v>
      </c>
      <c r="BJ92" s="264">
        <v>0</v>
      </c>
      <c r="BK92" s="264">
        <v>0</v>
      </c>
      <c r="BL92" s="264">
        <v>0</v>
      </c>
      <c r="BM92" s="264">
        <v>0</v>
      </c>
      <c r="BN92" s="264">
        <v>0</v>
      </c>
      <c r="BO92" s="264">
        <v>0</v>
      </c>
      <c r="BP92" s="264">
        <v>0</v>
      </c>
      <c r="BQ92" s="264">
        <v>0</v>
      </c>
      <c r="BR92" s="264">
        <v>0</v>
      </c>
      <c r="BS92" s="264">
        <v>0</v>
      </c>
      <c r="BT92" s="264">
        <v>0</v>
      </c>
      <c r="BU92" s="264">
        <v>0</v>
      </c>
      <c r="BV92" s="264">
        <v>0</v>
      </c>
      <c r="BW92" s="264">
        <v>0</v>
      </c>
      <c r="BX92" s="264">
        <v>0</v>
      </c>
      <c r="BY92" s="264">
        <v>0</v>
      </c>
      <c r="BZ92" s="264">
        <v>0</v>
      </c>
      <c r="CA92" s="264">
        <v>0</v>
      </c>
      <c r="CB92" s="264">
        <v>0</v>
      </c>
      <c r="CC92" s="264">
        <v>0</v>
      </c>
      <c r="CD92" s="264">
        <v>0</v>
      </c>
      <c r="CE92" s="264">
        <v>0</v>
      </c>
      <c r="CF92" s="264">
        <v>0</v>
      </c>
      <c r="CG92" s="264">
        <v>0</v>
      </c>
      <c r="CH92" s="264">
        <v>0</v>
      </c>
      <c r="CI92" s="264">
        <v>0</v>
      </c>
      <c r="CJ92" s="264">
        <v>0</v>
      </c>
      <c r="CK92" s="264">
        <v>0</v>
      </c>
      <c r="CL92" s="264">
        <v>0</v>
      </c>
      <c r="CM92" s="264">
        <v>0</v>
      </c>
      <c r="CN92" s="264">
        <v>0</v>
      </c>
      <c r="CO92" s="264">
        <v>0</v>
      </c>
      <c r="CP92" s="264">
        <v>0</v>
      </c>
      <c r="CQ92" s="264">
        <v>0</v>
      </c>
      <c r="CR92" s="264">
        <v>0</v>
      </c>
      <c r="CS92" s="264">
        <v>0</v>
      </c>
      <c r="CT92" s="264">
        <v>0</v>
      </c>
      <c r="CU92" s="264">
        <v>0</v>
      </c>
      <c r="CV92" s="264">
        <v>0</v>
      </c>
      <c r="CW92" s="264">
        <v>0</v>
      </c>
      <c r="CX92" s="264">
        <v>0</v>
      </c>
      <c r="CY92" s="264">
        <v>0</v>
      </c>
      <c r="CZ92" s="264">
        <v>0</v>
      </c>
      <c r="DA92" s="264">
        <v>0</v>
      </c>
      <c r="DB92" s="264">
        <v>0</v>
      </c>
      <c r="DC92" s="264">
        <v>0</v>
      </c>
      <c r="DD92" s="264">
        <v>0</v>
      </c>
      <c r="DE92" s="264">
        <v>0</v>
      </c>
      <c r="DF92" s="264">
        <v>0</v>
      </c>
      <c r="DG92" s="264">
        <v>0</v>
      </c>
      <c r="DH92" s="264">
        <v>0</v>
      </c>
      <c r="DI92" s="264">
        <v>0</v>
      </c>
      <c r="DJ92" s="264">
        <v>0</v>
      </c>
      <c r="DK92" s="264">
        <v>0</v>
      </c>
      <c r="DL92" s="264">
        <v>0</v>
      </c>
      <c r="DM92" s="264">
        <v>0</v>
      </c>
      <c r="DN92" s="264">
        <v>0</v>
      </c>
      <c r="DO92" s="264">
        <v>0</v>
      </c>
      <c r="DP92" s="278">
        <v>0</v>
      </c>
      <c r="DQ92" s="278">
        <v>0</v>
      </c>
      <c r="DR92" s="278">
        <v>0</v>
      </c>
      <c r="DS92" s="278">
        <v>0</v>
      </c>
      <c r="DT92" s="278">
        <v>0</v>
      </c>
      <c r="DU92" s="278">
        <v>0</v>
      </c>
      <c r="DV92" s="278">
        <v>0</v>
      </c>
      <c r="DW92" s="278">
        <v>0</v>
      </c>
      <c r="DX92" s="278">
        <v>0</v>
      </c>
      <c r="EB92" s="257">
        <f t="shared" si="7"/>
        <v>0</v>
      </c>
      <c r="EC92" s="257">
        <f t="shared" si="8"/>
        <v>0</v>
      </c>
      <c r="ED92" s="257">
        <f t="shared" si="9"/>
        <v>0</v>
      </c>
      <c r="EE92" s="257">
        <f t="shared" si="10"/>
        <v>0</v>
      </c>
      <c r="EF92" s="257">
        <f t="shared" si="11"/>
        <v>0</v>
      </c>
      <c r="EG92" s="257">
        <f t="shared" si="12"/>
        <v>0</v>
      </c>
      <c r="EH92" s="257">
        <f t="shared" si="13"/>
        <v>0</v>
      </c>
    </row>
    <row r="93" spans="1:138">
      <c r="A93" s="263" t="s">
        <v>144</v>
      </c>
      <c r="B93" s="264">
        <v>44908.68</v>
      </c>
      <c r="C93" s="264">
        <v>0</v>
      </c>
      <c r="D93" s="264">
        <v>0</v>
      </c>
      <c r="E93" s="264">
        <v>0</v>
      </c>
      <c r="F93" s="264">
        <v>3680</v>
      </c>
      <c r="G93" s="264">
        <v>0</v>
      </c>
      <c r="H93" s="264">
        <v>0</v>
      </c>
      <c r="I93" s="264">
        <v>0</v>
      </c>
      <c r="J93" s="264">
        <v>0</v>
      </c>
      <c r="K93" s="264">
        <v>0</v>
      </c>
      <c r="L93" s="264">
        <v>0</v>
      </c>
      <c r="M93" s="264">
        <v>0</v>
      </c>
      <c r="N93" s="264">
        <v>0</v>
      </c>
      <c r="O93" s="264">
        <v>0</v>
      </c>
      <c r="P93" s="264">
        <v>0</v>
      </c>
      <c r="Q93" s="264">
        <v>0</v>
      </c>
      <c r="R93" s="264">
        <v>0</v>
      </c>
      <c r="S93" s="264">
        <v>0</v>
      </c>
      <c r="T93" s="264">
        <v>0</v>
      </c>
      <c r="U93" s="264">
        <v>0</v>
      </c>
      <c r="V93" s="264">
        <v>0</v>
      </c>
      <c r="W93" s="264">
        <v>0</v>
      </c>
      <c r="X93" s="264">
        <v>0</v>
      </c>
      <c r="Y93" s="264">
        <v>0</v>
      </c>
      <c r="Z93" s="264">
        <v>0</v>
      </c>
      <c r="AA93" s="264">
        <v>340</v>
      </c>
      <c r="AB93" s="264">
        <v>0</v>
      </c>
      <c r="AC93" s="264">
        <v>0</v>
      </c>
      <c r="AD93" s="264">
        <v>0</v>
      </c>
      <c r="AE93" s="264">
        <v>0</v>
      </c>
      <c r="AF93" s="264">
        <v>40888.68</v>
      </c>
      <c r="AG93" s="264">
        <v>0</v>
      </c>
      <c r="AH93" s="264">
        <v>0</v>
      </c>
      <c r="AI93" s="264">
        <v>0</v>
      </c>
      <c r="AJ93" s="264">
        <v>0</v>
      </c>
      <c r="AK93" s="264">
        <v>0</v>
      </c>
      <c r="AL93" s="264">
        <v>0</v>
      </c>
      <c r="AM93" s="264">
        <v>0</v>
      </c>
      <c r="AN93" s="264">
        <v>0</v>
      </c>
      <c r="AO93" s="264">
        <v>0</v>
      </c>
      <c r="AP93" s="264">
        <v>0</v>
      </c>
      <c r="AQ93" s="264">
        <v>0</v>
      </c>
      <c r="AR93" s="264">
        <v>0</v>
      </c>
      <c r="AS93" s="264">
        <v>0</v>
      </c>
      <c r="AT93" s="264">
        <v>0</v>
      </c>
      <c r="AU93" s="264">
        <v>0</v>
      </c>
      <c r="AV93" s="264">
        <v>0</v>
      </c>
      <c r="AW93" s="264">
        <v>0</v>
      </c>
      <c r="AX93" s="264">
        <v>0</v>
      </c>
      <c r="AY93" s="264">
        <v>0</v>
      </c>
      <c r="AZ93" s="264">
        <v>0</v>
      </c>
      <c r="BA93" s="264">
        <v>0</v>
      </c>
      <c r="BB93" s="264">
        <v>0</v>
      </c>
      <c r="BC93" s="264">
        <v>0</v>
      </c>
      <c r="BD93" s="264">
        <v>0</v>
      </c>
      <c r="BE93" s="264">
        <v>0</v>
      </c>
      <c r="BF93" s="264">
        <v>40888.68</v>
      </c>
      <c r="BG93" s="264">
        <v>0</v>
      </c>
      <c r="BH93" s="264">
        <v>2517</v>
      </c>
      <c r="BI93" s="264">
        <v>0</v>
      </c>
      <c r="BJ93" s="264">
        <v>12931.03</v>
      </c>
      <c r="BK93" s="264">
        <v>7254</v>
      </c>
      <c r="BL93" s="264">
        <v>3300</v>
      </c>
      <c r="BM93" s="264">
        <v>0</v>
      </c>
      <c r="BN93" s="264">
        <v>0</v>
      </c>
      <c r="BO93" s="264">
        <v>0</v>
      </c>
      <c r="BP93" s="264">
        <v>0</v>
      </c>
      <c r="BQ93" s="264">
        <v>2618</v>
      </c>
      <c r="BR93" s="264">
        <v>0</v>
      </c>
      <c r="BS93" s="264">
        <v>2150</v>
      </c>
      <c r="BT93" s="264">
        <v>0</v>
      </c>
      <c r="BU93" s="264">
        <v>580</v>
      </c>
      <c r="BV93" s="264">
        <v>0</v>
      </c>
      <c r="BW93" s="264">
        <v>3245</v>
      </c>
      <c r="BX93" s="264">
        <v>0</v>
      </c>
      <c r="BY93" s="264">
        <v>0</v>
      </c>
      <c r="BZ93" s="264">
        <v>0</v>
      </c>
      <c r="CA93" s="264">
        <v>0</v>
      </c>
      <c r="CB93" s="264">
        <v>0</v>
      </c>
      <c r="CC93" s="264">
        <v>0</v>
      </c>
      <c r="CD93" s="264">
        <v>0</v>
      </c>
      <c r="CE93" s="264">
        <v>0</v>
      </c>
      <c r="CF93" s="264">
        <v>5354.65</v>
      </c>
      <c r="CG93" s="264">
        <v>0</v>
      </c>
      <c r="CH93" s="264">
        <v>0</v>
      </c>
      <c r="CI93" s="264">
        <v>0</v>
      </c>
      <c r="CJ93" s="264">
        <v>0</v>
      </c>
      <c r="CK93" s="264">
        <v>0</v>
      </c>
      <c r="CL93" s="264">
        <v>0</v>
      </c>
      <c r="CM93" s="264">
        <v>0</v>
      </c>
      <c r="CN93" s="264">
        <v>0</v>
      </c>
      <c r="CO93" s="264">
        <v>0</v>
      </c>
      <c r="CP93" s="264">
        <v>0</v>
      </c>
      <c r="CQ93" s="264">
        <v>0</v>
      </c>
      <c r="CR93" s="264">
        <v>0</v>
      </c>
      <c r="CS93" s="264">
        <v>0</v>
      </c>
      <c r="CT93" s="264">
        <v>0</v>
      </c>
      <c r="CU93" s="264">
        <v>0</v>
      </c>
      <c r="CV93" s="264">
        <v>0</v>
      </c>
      <c r="CW93" s="264">
        <v>0</v>
      </c>
      <c r="CX93" s="264">
        <v>459</v>
      </c>
      <c r="CY93" s="264">
        <v>0</v>
      </c>
      <c r="CZ93" s="264">
        <v>0</v>
      </c>
      <c r="DA93" s="264">
        <v>0</v>
      </c>
      <c r="DB93" s="264">
        <v>480</v>
      </c>
      <c r="DC93" s="264">
        <v>0</v>
      </c>
      <c r="DD93" s="264">
        <v>0</v>
      </c>
      <c r="DE93" s="264">
        <v>0</v>
      </c>
      <c r="DF93" s="264">
        <v>0</v>
      </c>
      <c r="DG93" s="264">
        <v>0</v>
      </c>
      <c r="DH93" s="264">
        <v>0</v>
      </c>
      <c r="DI93" s="264">
        <v>0</v>
      </c>
      <c r="DJ93" s="264">
        <v>0</v>
      </c>
      <c r="DK93" s="264">
        <v>0</v>
      </c>
      <c r="DL93" s="264">
        <v>0</v>
      </c>
      <c r="DM93" s="264">
        <v>0</v>
      </c>
      <c r="DN93" s="264">
        <v>0</v>
      </c>
      <c r="DO93" s="264">
        <v>0</v>
      </c>
      <c r="DP93" s="278">
        <v>0</v>
      </c>
      <c r="DQ93" s="278">
        <v>0</v>
      </c>
      <c r="DR93" s="278">
        <v>0</v>
      </c>
      <c r="DS93" s="278">
        <v>0</v>
      </c>
      <c r="DT93" s="278">
        <v>0</v>
      </c>
      <c r="DU93" s="278">
        <v>0</v>
      </c>
      <c r="DV93" s="278">
        <v>0</v>
      </c>
      <c r="DW93" s="278">
        <v>0</v>
      </c>
      <c r="DX93" s="278">
        <v>0</v>
      </c>
      <c r="EB93" s="257">
        <f t="shared" si="7"/>
        <v>0</v>
      </c>
      <c r="EC93" s="257">
        <f t="shared" si="8"/>
        <v>0</v>
      </c>
      <c r="ED93" s="257">
        <f t="shared" si="9"/>
        <v>0</v>
      </c>
      <c r="EE93" s="257">
        <f t="shared" si="10"/>
        <v>0</v>
      </c>
      <c r="EF93" s="257">
        <f t="shared" si="11"/>
        <v>0</v>
      </c>
      <c r="EG93" s="257">
        <f t="shared" si="12"/>
        <v>0</v>
      </c>
      <c r="EH93" s="257">
        <f t="shared" si="13"/>
        <v>0</v>
      </c>
    </row>
    <row r="94" spans="1:138">
      <c r="A94" s="263" t="s">
        <v>145</v>
      </c>
      <c r="B94" s="264">
        <v>122000</v>
      </c>
      <c r="C94" s="264">
        <v>0</v>
      </c>
      <c r="D94" s="264">
        <v>0</v>
      </c>
      <c r="E94" s="264">
        <v>0</v>
      </c>
      <c r="F94" s="264">
        <v>0</v>
      </c>
      <c r="G94" s="264">
        <v>0</v>
      </c>
      <c r="H94" s="264">
        <v>0</v>
      </c>
      <c r="I94" s="264">
        <v>0</v>
      </c>
      <c r="J94" s="264">
        <v>0</v>
      </c>
      <c r="K94" s="264">
        <v>0</v>
      </c>
      <c r="L94" s="264">
        <v>0</v>
      </c>
      <c r="M94" s="264">
        <v>0</v>
      </c>
      <c r="N94" s="264">
        <v>0</v>
      </c>
      <c r="O94" s="264">
        <v>0</v>
      </c>
      <c r="P94" s="264">
        <v>0</v>
      </c>
      <c r="Q94" s="264">
        <v>0</v>
      </c>
      <c r="R94" s="264">
        <v>0</v>
      </c>
      <c r="S94" s="264">
        <v>0</v>
      </c>
      <c r="T94" s="264">
        <v>0</v>
      </c>
      <c r="U94" s="264">
        <v>0</v>
      </c>
      <c r="V94" s="264">
        <v>0</v>
      </c>
      <c r="W94" s="264">
        <v>0</v>
      </c>
      <c r="X94" s="264">
        <v>58000</v>
      </c>
      <c r="Y94" s="264">
        <v>0</v>
      </c>
      <c r="Z94" s="264">
        <v>0</v>
      </c>
      <c r="AA94" s="264">
        <v>0</v>
      </c>
      <c r="AB94" s="264">
        <v>0</v>
      </c>
      <c r="AC94" s="264">
        <v>0</v>
      </c>
      <c r="AD94" s="264">
        <v>0</v>
      </c>
      <c r="AE94" s="264">
        <v>0</v>
      </c>
      <c r="AF94" s="264">
        <v>64000</v>
      </c>
      <c r="AG94" s="264">
        <v>8000</v>
      </c>
      <c r="AH94" s="264">
        <v>0</v>
      </c>
      <c r="AI94" s="264">
        <v>50000</v>
      </c>
      <c r="AJ94" s="264">
        <v>0</v>
      </c>
      <c r="AK94" s="264">
        <v>0</v>
      </c>
      <c r="AL94" s="264">
        <v>0</v>
      </c>
      <c r="AM94" s="264">
        <v>0</v>
      </c>
      <c r="AN94" s="264">
        <v>0</v>
      </c>
      <c r="AO94" s="264">
        <v>0</v>
      </c>
      <c r="AP94" s="264">
        <v>0</v>
      </c>
      <c r="AQ94" s="264">
        <v>0</v>
      </c>
      <c r="AR94" s="264">
        <v>0</v>
      </c>
      <c r="AS94" s="264">
        <v>0</v>
      </c>
      <c r="AT94" s="264">
        <v>0</v>
      </c>
      <c r="AU94" s="264">
        <v>0</v>
      </c>
      <c r="AV94" s="264">
        <v>0</v>
      </c>
      <c r="AW94" s="264">
        <v>0</v>
      </c>
      <c r="AX94" s="264">
        <v>0</v>
      </c>
      <c r="AY94" s="264">
        <v>0</v>
      </c>
      <c r="AZ94" s="264">
        <v>0</v>
      </c>
      <c r="BA94" s="264">
        <v>0</v>
      </c>
      <c r="BB94" s="264">
        <v>0</v>
      </c>
      <c r="BC94" s="264">
        <v>0</v>
      </c>
      <c r="BD94" s="264">
        <v>0</v>
      </c>
      <c r="BE94" s="264">
        <v>0</v>
      </c>
      <c r="BF94" s="264">
        <v>64000</v>
      </c>
      <c r="BG94" s="264">
        <v>0</v>
      </c>
      <c r="BH94" s="264">
        <v>0</v>
      </c>
      <c r="BI94" s="264">
        <v>0</v>
      </c>
      <c r="BJ94" s="264">
        <v>0</v>
      </c>
      <c r="BK94" s="264">
        <v>0</v>
      </c>
      <c r="BL94" s="264">
        <v>0</v>
      </c>
      <c r="BM94" s="264">
        <v>0</v>
      </c>
      <c r="BN94" s="264">
        <v>0</v>
      </c>
      <c r="BO94" s="264">
        <v>0</v>
      </c>
      <c r="BP94" s="264">
        <v>0</v>
      </c>
      <c r="BQ94" s="264">
        <v>0</v>
      </c>
      <c r="BR94" s="264">
        <v>0</v>
      </c>
      <c r="BS94" s="264">
        <v>8000</v>
      </c>
      <c r="BT94" s="264">
        <v>8000</v>
      </c>
      <c r="BU94" s="264">
        <v>0</v>
      </c>
      <c r="BV94" s="264">
        <v>0</v>
      </c>
      <c r="BW94" s="264">
        <v>0</v>
      </c>
      <c r="BX94" s="264">
        <v>0</v>
      </c>
      <c r="BY94" s="264">
        <v>0</v>
      </c>
      <c r="BZ94" s="264">
        <v>0</v>
      </c>
      <c r="CA94" s="264">
        <v>0</v>
      </c>
      <c r="CB94" s="264">
        <v>0</v>
      </c>
      <c r="CC94" s="264">
        <v>0</v>
      </c>
      <c r="CD94" s="264">
        <v>0</v>
      </c>
      <c r="CE94" s="264">
        <v>0</v>
      </c>
      <c r="CF94" s="264">
        <v>0</v>
      </c>
      <c r="CG94" s="264">
        <v>0</v>
      </c>
      <c r="CH94" s="264">
        <v>0</v>
      </c>
      <c r="CI94" s="264">
        <v>0</v>
      </c>
      <c r="CJ94" s="264">
        <v>0</v>
      </c>
      <c r="CK94" s="264">
        <v>0</v>
      </c>
      <c r="CL94" s="264">
        <v>0</v>
      </c>
      <c r="CM94" s="264">
        <v>0</v>
      </c>
      <c r="CN94" s="264">
        <v>0</v>
      </c>
      <c r="CO94" s="264">
        <v>0</v>
      </c>
      <c r="CP94" s="264">
        <v>0</v>
      </c>
      <c r="CQ94" s="264">
        <v>0</v>
      </c>
      <c r="CR94" s="264">
        <v>0</v>
      </c>
      <c r="CS94" s="264">
        <v>0</v>
      </c>
      <c r="CT94" s="264">
        <v>0</v>
      </c>
      <c r="CU94" s="264">
        <v>0</v>
      </c>
      <c r="CV94" s="264">
        <v>0</v>
      </c>
      <c r="CW94" s="264">
        <v>0</v>
      </c>
      <c r="CX94" s="264">
        <v>0</v>
      </c>
      <c r="CY94" s="264">
        <v>0</v>
      </c>
      <c r="CZ94" s="264">
        <v>0</v>
      </c>
      <c r="DA94" s="264">
        <v>0</v>
      </c>
      <c r="DB94" s="264">
        <v>0</v>
      </c>
      <c r="DC94" s="264">
        <v>8000</v>
      </c>
      <c r="DD94" s="264">
        <v>0</v>
      </c>
      <c r="DE94" s="264">
        <v>0</v>
      </c>
      <c r="DF94" s="264">
        <v>10000</v>
      </c>
      <c r="DG94" s="264">
        <v>10000</v>
      </c>
      <c r="DH94" s="264">
        <v>0</v>
      </c>
      <c r="DI94" s="264">
        <v>0</v>
      </c>
      <c r="DJ94" s="264">
        <v>0</v>
      </c>
      <c r="DK94" s="264">
        <v>12000</v>
      </c>
      <c r="DL94" s="264">
        <v>0</v>
      </c>
      <c r="DM94" s="264">
        <v>0</v>
      </c>
      <c r="DN94" s="264">
        <v>0</v>
      </c>
      <c r="DO94" s="264">
        <v>8000</v>
      </c>
      <c r="DP94" s="278">
        <v>0</v>
      </c>
      <c r="DQ94" s="278">
        <v>0</v>
      </c>
      <c r="DR94" s="278">
        <v>0</v>
      </c>
      <c r="DS94" s="278">
        <v>0</v>
      </c>
      <c r="DT94" s="278">
        <v>0</v>
      </c>
      <c r="DU94" s="278">
        <v>0</v>
      </c>
      <c r="DV94" s="278">
        <v>0</v>
      </c>
      <c r="DW94" s="278">
        <v>0</v>
      </c>
      <c r="DX94" s="278">
        <v>0</v>
      </c>
      <c r="EB94" s="257">
        <f t="shared" si="7"/>
        <v>0</v>
      </c>
      <c r="EC94" s="257">
        <f t="shared" si="8"/>
        <v>0</v>
      </c>
      <c r="ED94" s="257">
        <f t="shared" si="9"/>
        <v>0</v>
      </c>
      <c r="EE94" s="257">
        <f t="shared" si="10"/>
        <v>0</v>
      </c>
      <c r="EF94" s="257">
        <f t="shared" si="11"/>
        <v>0</v>
      </c>
      <c r="EG94" s="257">
        <f t="shared" si="12"/>
        <v>0</v>
      </c>
      <c r="EH94" s="257">
        <f t="shared" si="13"/>
        <v>0</v>
      </c>
    </row>
    <row r="95" spans="1:138">
      <c r="A95" s="263" t="s">
        <v>146</v>
      </c>
      <c r="B95" s="264">
        <v>161320.75</v>
      </c>
      <c r="C95" s="264">
        <v>0</v>
      </c>
      <c r="D95" s="264">
        <v>0</v>
      </c>
      <c r="E95" s="264">
        <v>56603.77</v>
      </c>
      <c r="F95" s="264">
        <v>0</v>
      </c>
      <c r="G95" s="264">
        <v>0</v>
      </c>
      <c r="H95" s="264">
        <v>0</v>
      </c>
      <c r="I95" s="264">
        <v>50000</v>
      </c>
      <c r="J95" s="264">
        <v>0</v>
      </c>
      <c r="K95" s="264">
        <v>0</v>
      </c>
      <c r="L95" s="264">
        <v>0</v>
      </c>
      <c r="M95" s="264">
        <v>0</v>
      </c>
      <c r="N95" s="264">
        <v>0</v>
      </c>
      <c r="O95" s="264">
        <v>0</v>
      </c>
      <c r="P95" s="264">
        <v>0</v>
      </c>
      <c r="Q95" s="264">
        <v>0</v>
      </c>
      <c r="R95" s="264">
        <v>0</v>
      </c>
      <c r="S95" s="264">
        <v>0</v>
      </c>
      <c r="T95" s="264">
        <v>0</v>
      </c>
      <c r="U95" s="264">
        <v>0</v>
      </c>
      <c r="V95" s="264">
        <v>0</v>
      </c>
      <c r="W95" s="264">
        <v>0</v>
      </c>
      <c r="X95" s="264">
        <v>0</v>
      </c>
      <c r="Y95" s="264">
        <v>9433.9599999999991</v>
      </c>
      <c r="Z95" s="264">
        <v>0</v>
      </c>
      <c r="AA95" s="264">
        <v>0</v>
      </c>
      <c r="AB95" s="264">
        <v>0</v>
      </c>
      <c r="AC95" s="264">
        <v>0</v>
      </c>
      <c r="AD95" s="264">
        <v>0</v>
      </c>
      <c r="AE95" s="264">
        <v>0</v>
      </c>
      <c r="AF95" s="264">
        <v>45283.02</v>
      </c>
      <c r="AG95" s="264">
        <v>0</v>
      </c>
      <c r="AH95" s="264">
        <v>0</v>
      </c>
      <c r="AI95" s="264">
        <v>0</v>
      </c>
      <c r="AJ95" s="264">
        <v>0</v>
      </c>
      <c r="AK95" s="264">
        <v>0</v>
      </c>
      <c r="AL95" s="264">
        <v>0</v>
      </c>
      <c r="AM95" s="264">
        <v>0</v>
      </c>
      <c r="AN95" s="264">
        <v>0</v>
      </c>
      <c r="AO95" s="264">
        <v>9433.9599999999991</v>
      </c>
      <c r="AP95" s="264">
        <v>0</v>
      </c>
      <c r="AQ95" s="264">
        <v>0</v>
      </c>
      <c r="AR95" s="264">
        <v>0</v>
      </c>
      <c r="AS95" s="264">
        <v>0</v>
      </c>
      <c r="AT95" s="264">
        <v>0</v>
      </c>
      <c r="AU95" s="264">
        <v>0</v>
      </c>
      <c r="AV95" s="264">
        <v>0</v>
      </c>
      <c r="AW95" s="264">
        <v>0</v>
      </c>
      <c r="AX95" s="264">
        <v>0</v>
      </c>
      <c r="AY95" s="264">
        <v>0</v>
      </c>
      <c r="AZ95" s="264">
        <v>0</v>
      </c>
      <c r="BA95" s="264">
        <v>0</v>
      </c>
      <c r="BB95" s="264">
        <v>0</v>
      </c>
      <c r="BC95" s="264">
        <v>0</v>
      </c>
      <c r="BD95" s="264">
        <v>0</v>
      </c>
      <c r="BE95" s="264">
        <v>0</v>
      </c>
      <c r="BF95" s="264">
        <v>45283.02</v>
      </c>
      <c r="BG95" s="264">
        <v>0</v>
      </c>
      <c r="BH95" s="264">
        <v>0</v>
      </c>
      <c r="BI95" s="264">
        <v>0</v>
      </c>
      <c r="BJ95" s="264">
        <v>0</v>
      </c>
      <c r="BK95" s="264">
        <v>0</v>
      </c>
      <c r="BL95" s="264">
        <v>0</v>
      </c>
      <c r="BM95" s="264">
        <v>0</v>
      </c>
      <c r="BN95" s="264">
        <v>0</v>
      </c>
      <c r="BO95" s="264">
        <v>0</v>
      </c>
      <c r="BP95" s="264">
        <v>0</v>
      </c>
      <c r="BQ95" s="264">
        <v>0</v>
      </c>
      <c r="BR95" s="264">
        <v>0</v>
      </c>
      <c r="BS95" s="264">
        <v>0</v>
      </c>
      <c r="BT95" s="264">
        <v>0</v>
      </c>
      <c r="BU95" s="264">
        <v>0</v>
      </c>
      <c r="BV95" s="264">
        <v>0</v>
      </c>
      <c r="BW95" s="264">
        <v>0</v>
      </c>
      <c r="BX95" s="264">
        <v>0</v>
      </c>
      <c r="BY95" s="264">
        <v>0</v>
      </c>
      <c r="BZ95" s="264">
        <v>0</v>
      </c>
      <c r="CA95" s="264">
        <v>0</v>
      </c>
      <c r="CB95" s="264">
        <v>0</v>
      </c>
      <c r="CC95" s="264">
        <v>0</v>
      </c>
      <c r="CD95" s="264">
        <v>0</v>
      </c>
      <c r="CE95" s="264">
        <v>0</v>
      </c>
      <c r="CF95" s="264">
        <v>0</v>
      </c>
      <c r="CG95" s="264">
        <v>0</v>
      </c>
      <c r="CH95" s="264">
        <v>0</v>
      </c>
      <c r="CI95" s="264">
        <v>0</v>
      </c>
      <c r="CJ95" s="264">
        <v>0</v>
      </c>
      <c r="CK95" s="264">
        <v>0</v>
      </c>
      <c r="CL95" s="264">
        <v>0</v>
      </c>
      <c r="CM95" s="264">
        <v>0</v>
      </c>
      <c r="CN95" s="264">
        <v>0</v>
      </c>
      <c r="CO95" s="264">
        <v>0</v>
      </c>
      <c r="CP95" s="264">
        <v>0</v>
      </c>
      <c r="CQ95" s="264">
        <v>0</v>
      </c>
      <c r="CR95" s="264">
        <v>0</v>
      </c>
      <c r="CS95" s="264">
        <v>0</v>
      </c>
      <c r="CT95" s="264">
        <v>0</v>
      </c>
      <c r="CU95" s="264">
        <v>0</v>
      </c>
      <c r="CV95" s="264">
        <v>0</v>
      </c>
      <c r="CW95" s="264">
        <v>0</v>
      </c>
      <c r="CX95" s="264">
        <v>0</v>
      </c>
      <c r="CY95" s="264">
        <v>0</v>
      </c>
      <c r="CZ95" s="264">
        <v>0</v>
      </c>
      <c r="DA95" s="264">
        <v>0</v>
      </c>
      <c r="DB95" s="264">
        <v>0</v>
      </c>
      <c r="DC95" s="264">
        <v>0</v>
      </c>
      <c r="DD95" s="264">
        <v>0</v>
      </c>
      <c r="DE95" s="264">
        <v>0</v>
      </c>
      <c r="DF95" s="264">
        <v>0</v>
      </c>
      <c r="DG95" s="264">
        <v>0</v>
      </c>
      <c r="DH95" s="264">
        <v>0</v>
      </c>
      <c r="DI95" s="264">
        <v>0</v>
      </c>
      <c r="DJ95" s="264">
        <v>0</v>
      </c>
      <c r="DK95" s="264">
        <v>0</v>
      </c>
      <c r="DL95" s="264">
        <v>0</v>
      </c>
      <c r="DM95" s="264">
        <v>0</v>
      </c>
      <c r="DN95" s="264">
        <v>0</v>
      </c>
      <c r="DO95" s="264">
        <v>45283.02</v>
      </c>
      <c r="DP95" s="278">
        <v>0</v>
      </c>
      <c r="DQ95" s="278">
        <v>0</v>
      </c>
      <c r="DR95" s="278">
        <v>0</v>
      </c>
      <c r="DS95" s="278">
        <v>0</v>
      </c>
      <c r="DT95" s="278">
        <v>0</v>
      </c>
      <c r="DU95" s="278">
        <v>0</v>
      </c>
      <c r="DV95" s="278">
        <v>0</v>
      </c>
      <c r="DW95" s="278">
        <v>0</v>
      </c>
      <c r="DX95" s="278">
        <v>0</v>
      </c>
      <c r="EB95" s="257">
        <f t="shared" si="7"/>
        <v>0</v>
      </c>
      <c r="EC95" s="257">
        <f t="shared" si="8"/>
        <v>0</v>
      </c>
      <c r="ED95" s="257">
        <f t="shared" si="9"/>
        <v>0</v>
      </c>
      <c r="EE95" s="257">
        <f t="shared" si="10"/>
        <v>0</v>
      </c>
      <c r="EF95" s="257">
        <f t="shared" si="11"/>
        <v>0</v>
      </c>
      <c r="EG95" s="257">
        <f t="shared" si="12"/>
        <v>0</v>
      </c>
      <c r="EH95" s="257">
        <f t="shared" si="13"/>
        <v>0</v>
      </c>
    </row>
    <row r="96" spans="1:138">
      <c r="A96" s="263" t="s">
        <v>147</v>
      </c>
      <c r="B96" s="264">
        <v>0</v>
      </c>
      <c r="C96" s="264">
        <v>0</v>
      </c>
      <c r="D96" s="264">
        <v>0</v>
      </c>
      <c r="E96" s="264">
        <v>0</v>
      </c>
      <c r="F96" s="264">
        <v>0</v>
      </c>
      <c r="G96" s="264">
        <v>0</v>
      </c>
      <c r="H96" s="264">
        <v>0</v>
      </c>
      <c r="I96" s="264">
        <v>0</v>
      </c>
      <c r="J96" s="264">
        <v>0</v>
      </c>
      <c r="K96" s="264">
        <v>0</v>
      </c>
      <c r="L96" s="264">
        <v>0</v>
      </c>
      <c r="M96" s="264">
        <v>0</v>
      </c>
      <c r="N96" s="264">
        <v>0</v>
      </c>
      <c r="O96" s="264">
        <v>0</v>
      </c>
      <c r="P96" s="264">
        <v>0</v>
      </c>
      <c r="Q96" s="264">
        <v>0</v>
      </c>
      <c r="R96" s="264">
        <v>0</v>
      </c>
      <c r="S96" s="264">
        <v>0</v>
      </c>
      <c r="T96" s="264">
        <v>0</v>
      </c>
      <c r="U96" s="264">
        <v>0</v>
      </c>
      <c r="V96" s="264">
        <v>0</v>
      </c>
      <c r="W96" s="264">
        <v>0</v>
      </c>
      <c r="X96" s="264">
        <v>0</v>
      </c>
      <c r="Y96" s="264">
        <v>0</v>
      </c>
      <c r="Z96" s="264">
        <v>0</v>
      </c>
      <c r="AA96" s="264">
        <v>0</v>
      </c>
      <c r="AB96" s="264">
        <v>0</v>
      </c>
      <c r="AC96" s="264">
        <v>0</v>
      </c>
      <c r="AD96" s="264">
        <v>0</v>
      </c>
      <c r="AE96" s="264">
        <v>0</v>
      </c>
      <c r="AF96" s="264">
        <v>0</v>
      </c>
      <c r="AG96" s="264">
        <v>0</v>
      </c>
      <c r="AH96" s="264">
        <v>0</v>
      </c>
      <c r="AI96" s="264">
        <v>0</v>
      </c>
      <c r="AJ96" s="264">
        <v>0</v>
      </c>
      <c r="AK96" s="264">
        <v>0</v>
      </c>
      <c r="AL96" s="264">
        <v>0</v>
      </c>
      <c r="AM96" s="264">
        <v>0</v>
      </c>
      <c r="AN96" s="264">
        <v>0</v>
      </c>
      <c r="AO96" s="264">
        <v>0</v>
      </c>
      <c r="AP96" s="264">
        <v>0</v>
      </c>
      <c r="AQ96" s="264">
        <v>0</v>
      </c>
      <c r="AR96" s="264">
        <v>0</v>
      </c>
      <c r="AS96" s="264">
        <v>0</v>
      </c>
      <c r="AT96" s="264">
        <v>0</v>
      </c>
      <c r="AU96" s="264">
        <v>0</v>
      </c>
      <c r="AV96" s="264">
        <v>0</v>
      </c>
      <c r="AW96" s="264">
        <v>0</v>
      </c>
      <c r="AX96" s="264">
        <v>0</v>
      </c>
      <c r="AY96" s="264">
        <v>0</v>
      </c>
      <c r="AZ96" s="264">
        <v>0</v>
      </c>
      <c r="BA96" s="264">
        <v>0</v>
      </c>
      <c r="BB96" s="264">
        <v>0</v>
      </c>
      <c r="BC96" s="264">
        <v>0</v>
      </c>
      <c r="BD96" s="264">
        <v>0</v>
      </c>
      <c r="BE96" s="264">
        <v>0</v>
      </c>
      <c r="BF96" s="264">
        <v>0</v>
      </c>
      <c r="BG96" s="264">
        <v>0</v>
      </c>
      <c r="BH96" s="264">
        <v>0</v>
      </c>
      <c r="BI96" s="264">
        <v>0</v>
      </c>
      <c r="BJ96" s="264">
        <v>0</v>
      </c>
      <c r="BK96" s="264">
        <v>0</v>
      </c>
      <c r="BL96" s="264">
        <v>0</v>
      </c>
      <c r="BM96" s="264">
        <v>0</v>
      </c>
      <c r="BN96" s="264">
        <v>0</v>
      </c>
      <c r="BO96" s="264">
        <v>0</v>
      </c>
      <c r="BP96" s="264">
        <v>0</v>
      </c>
      <c r="BQ96" s="264">
        <v>0</v>
      </c>
      <c r="BR96" s="264">
        <v>0</v>
      </c>
      <c r="BS96" s="264">
        <v>0</v>
      </c>
      <c r="BT96" s="264">
        <v>0</v>
      </c>
      <c r="BU96" s="264">
        <v>0</v>
      </c>
      <c r="BV96" s="264">
        <v>0</v>
      </c>
      <c r="BW96" s="264">
        <v>0</v>
      </c>
      <c r="BX96" s="264">
        <v>0</v>
      </c>
      <c r="BY96" s="264">
        <v>0</v>
      </c>
      <c r="BZ96" s="264">
        <v>0</v>
      </c>
      <c r="CA96" s="264">
        <v>0</v>
      </c>
      <c r="CB96" s="264">
        <v>0</v>
      </c>
      <c r="CC96" s="264">
        <v>0</v>
      </c>
      <c r="CD96" s="264">
        <v>0</v>
      </c>
      <c r="CE96" s="264">
        <v>0</v>
      </c>
      <c r="CF96" s="264">
        <v>0</v>
      </c>
      <c r="CG96" s="264">
        <v>0</v>
      </c>
      <c r="CH96" s="264">
        <v>0</v>
      </c>
      <c r="CI96" s="264">
        <v>0</v>
      </c>
      <c r="CJ96" s="264">
        <v>0</v>
      </c>
      <c r="CK96" s="264">
        <v>0</v>
      </c>
      <c r="CL96" s="264">
        <v>0</v>
      </c>
      <c r="CM96" s="264">
        <v>0</v>
      </c>
      <c r="CN96" s="264">
        <v>0</v>
      </c>
      <c r="CO96" s="264">
        <v>0</v>
      </c>
      <c r="CP96" s="264">
        <v>0</v>
      </c>
      <c r="CQ96" s="264">
        <v>0</v>
      </c>
      <c r="CR96" s="264">
        <v>0</v>
      </c>
      <c r="CS96" s="264">
        <v>0</v>
      </c>
      <c r="CT96" s="264">
        <v>0</v>
      </c>
      <c r="CU96" s="264">
        <v>0</v>
      </c>
      <c r="CV96" s="264">
        <v>0</v>
      </c>
      <c r="CW96" s="264">
        <v>0</v>
      </c>
      <c r="CX96" s="264">
        <v>0</v>
      </c>
      <c r="CY96" s="264">
        <v>0</v>
      </c>
      <c r="CZ96" s="264">
        <v>0</v>
      </c>
      <c r="DA96" s="264">
        <v>0</v>
      </c>
      <c r="DB96" s="264">
        <v>0</v>
      </c>
      <c r="DC96" s="264">
        <v>0</v>
      </c>
      <c r="DD96" s="264">
        <v>0</v>
      </c>
      <c r="DE96" s="264">
        <v>0</v>
      </c>
      <c r="DF96" s="264">
        <v>0</v>
      </c>
      <c r="DG96" s="264">
        <v>0</v>
      </c>
      <c r="DH96" s="264">
        <v>0</v>
      </c>
      <c r="DI96" s="264">
        <v>0</v>
      </c>
      <c r="DJ96" s="264">
        <v>0</v>
      </c>
      <c r="DK96" s="264">
        <v>0</v>
      </c>
      <c r="DL96" s="264">
        <v>0</v>
      </c>
      <c r="DM96" s="264">
        <v>0</v>
      </c>
      <c r="DN96" s="264">
        <v>0</v>
      </c>
      <c r="DO96" s="264">
        <v>0</v>
      </c>
      <c r="DP96" s="278">
        <v>0</v>
      </c>
      <c r="DQ96" s="278">
        <v>0</v>
      </c>
      <c r="DR96" s="278">
        <v>0</v>
      </c>
      <c r="DS96" s="278">
        <v>0</v>
      </c>
      <c r="DT96" s="278">
        <v>0</v>
      </c>
      <c r="DU96" s="278">
        <v>0</v>
      </c>
      <c r="DV96" s="278">
        <v>0</v>
      </c>
      <c r="DW96" s="278">
        <v>0</v>
      </c>
      <c r="DX96" s="278">
        <v>0</v>
      </c>
      <c r="EB96" s="257">
        <f t="shared" si="7"/>
        <v>0</v>
      </c>
      <c r="EC96" s="257">
        <f t="shared" si="8"/>
        <v>0</v>
      </c>
      <c r="ED96" s="257">
        <f t="shared" si="9"/>
        <v>0</v>
      </c>
      <c r="EE96" s="257">
        <f t="shared" si="10"/>
        <v>0</v>
      </c>
      <c r="EF96" s="257">
        <f t="shared" si="11"/>
        <v>0</v>
      </c>
      <c r="EG96" s="257">
        <f t="shared" si="12"/>
        <v>0</v>
      </c>
      <c r="EH96" s="257">
        <f t="shared" si="13"/>
        <v>0</v>
      </c>
    </row>
    <row r="97" spans="1:138">
      <c r="A97" s="263" t="s">
        <v>148</v>
      </c>
      <c r="B97" s="264">
        <v>394058.99</v>
      </c>
      <c r="C97" s="264">
        <v>0</v>
      </c>
      <c r="D97" s="264">
        <v>11836.94</v>
      </c>
      <c r="E97" s="264">
        <v>0</v>
      </c>
      <c r="F97" s="264">
        <v>0</v>
      </c>
      <c r="G97" s="264">
        <v>0</v>
      </c>
      <c r="H97" s="264">
        <v>0</v>
      </c>
      <c r="I97" s="264">
        <v>0</v>
      </c>
      <c r="J97" s="264">
        <v>0</v>
      </c>
      <c r="K97" s="264">
        <v>0</v>
      </c>
      <c r="L97" s="264">
        <v>0</v>
      </c>
      <c r="M97" s="264">
        <v>0</v>
      </c>
      <c r="N97" s="264">
        <v>0</v>
      </c>
      <c r="O97" s="264">
        <v>0</v>
      </c>
      <c r="P97" s="264">
        <v>0</v>
      </c>
      <c r="Q97" s="264">
        <v>13486.7</v>
      </c>
      <c r="R97" s="264">
        <v>0</v>
      </c>
      <c r="S97" s="264">
        <v>0</v>
      </c>
      <c r="T97" s="264">
        <v>0</v>
      </c>
      <c r="U97" s="264">
        <v>0</v>
      </c>
      <c r="V97" s="264">
        <v>0</v>
      </c>
      <c r="W97" s="264">
        <v>0</v>
      </c>
      <c r="X97" s="264">
        <v>35904.870000000003</v>
      </c>
      <c r="Y97" s="264">
        <v>0</v>
      </c>
      <c r="Z97" s="264">
        <v>22265.8</v>
      </c>
      <c r="AA97" s="264">
        <v>12561.32</v>
      </c>
      <c r="AB97" s="264">
        <v>0</v>
      </c>
      <c r="AC97" s="264">
        <v>5421.74</v>
      </c>
      <c r="AD97" s="264">
        <v>0</v>
      </c>
      <c r="AE97" s="264">
        <v>0</v>
      </c>
      <c r="AF97" s="264">
        <v>292581.62</v>
      </c>
      <c r="AG97" s="264">
        <v>913.23</v>
      </c>
      <c r="AH97" s="264">
        <v>5203.34</v>
      </c>
      <c r="AI97" s="264">
        <v>5203.34</v>
      </c>
      <c r="AJ97" s="264">
        <v>3927.92</v>
      </c>
      <c r="AK97" s="264">
        <v>16729.12</v>
      </c>
      <c r="AL97" s="264">
        <v>0</v>
      </c>
      <c r="AM97" s="264">
        <v>3927.92</v>
      </c>
      <c r="AN97" s="264">
        <v>0</v>
      </c>
      <c r="AO97" s="264">
        <v>0</v>
      </c>
      <c r="AP97" s="264">
        <v>0</v>
      </c>
      <c r="AQ97" s="264">
        <v>0</v>
      </c>
      <c r="AR97" s="264">
        <v>0</v>
      </c>
      <c r="AS97" s="264">
        <v>0</v>
      </c>
      <c r="AT97" s="264">
        <v>0</v>
      </c>
      <c r="AU97" s="264">
        <v>0</v>
      </c>
      <c r="AV97" s="264">
        <v>14409.96</v>
      </c>
      <c r="AW97" s="264">
        <v>0</v>
      </c>
      <c r="AX97" s="264">
        <v>3927.92</v>
      </c>
      <c r="AY97" s="264">
        <v>3927.92</v>
      </c>
      <c r="AZ97" s="264">
        <v>0</v>
      </c>
      <c r="BA97" s="264">
        <v>0</v>
      </c>
      <c r="BB97" s="264">
        <v>0</v>
      </c>
      <c r="BC97" s="264">
        <v>0</v>
      </c>
      <c r="BD97" s="264">
        <v>0</v>
      </c>
      <c r="BE97" s="264">
        <v>0</v>
      </c>
      <c r="BF97" s="264">
        <v>292581.62</v>
      </c>
      <c r="BG97" s="264">
        <v>9681.44</v>
      </c>
      <c r="BH97" s="264">
        <v>9135</v>
      </c>
      <c r="BI97" s="264">
        <v>20336.330000000002</v>
      </c>
      <c r="BJ97" s="264">
        <v>11868.42</v>
      </c>
      <c r="BK97" s="264">
        <v>14461.99</v>
      </c>
      <c r="BL97" s="264">
        <v>9699</v>
      </c>
      <c r="BM97" s="264">
        <v>6706</v>
      </c>
      <c r="BN97" s="264">
        <v>22786.52</v>
      </c>
      <c r="BO97" s="264">
        <v>16485.490000000002</v>
      </c>
      <c r="BP97" s="264">
        <v>8668.49</v>
      </c>
      <c r="BQ97" s="264">
        <v>17912.669999999998</v>
      </c>
      <c r="BR97" s="264">
        <v>10074</v>
      </c>
      <c r="BS97" s="264">
        <v>10355</v>
      </c>
      <c r="BT97" s="264">
        <v>9815.3799999999992</v>
      </c>
      <c r="BU97" s="264">
        <v>10511</v>
      </c>
      <c r="BV97" s="264">
        <v>2630</v>
      </c>
      <c r="BW97" s="264">
        <v>17233.169999999998</v>
      </c>
      <c r="BX97" s="264">
        <v>8302.94</v>
      </c>
      <c r="BY97" s="264">
        <v>2686</v>
      </c>
      <c r="BZ97" s="264">
        <v>3930</v>
      </c>
      <c r="CA97" s="264">
        <v>4468</v>
      </c>
      <c r="CB97" s="264">
        <v>5141</v>
      </c>
      <c r="CC97" s="264">
        <v>761</v>
      </c>
      <c r="CD97" s="264">
        <v>996</v>
      </c>
      <c r="CE97" s="264">
        <v>3430</v>
      </c>
      <c r="CF97" s="264">
        <v>916</v>
      </c>
      <c r="CG97" s="264">
        <v>742</v>
      </c>
      <c r="CH97" s="264">
        <v>4879</v>
      </c>
      <c r="CI97" s="264">
        <v>7638.77</v>
      </c>
      <c r="CJ97" s="264">
        <v>2307</v>
      </c>
      <c r="CK97" s="264">
        <v>300</v>
      </c>
      <c r="CL97" s="264">
        <v>527</v>
      </c>
      <c r="CM97" s="264">
        <v>265</v>
      </c>
      <c r="CN97" s="264">
        <v>461</v>
      </c>
      <c r="CO97" s="264">
        <v>989</v>
      </c>
      <c r="CP97" s="264">
        <v>5313</v>
      </c>
      <c r="CQ97" s="264">
        <v>2280</v>
      </c>
      <c r="CR97" s="264">
        <v>546</v>
      </c>
      <c r="CS97" s="264">
        <v>92</v>
      </c>
      <c r="CT97" s="264">
        <v>102</v>
      </c>
      <c r="CU97" s="264">
        <v>336</v>
      </c>
      <c r="CV97" s="264">
        <v>278</v>
      </c>
      <c r="CW97" s="264">
        <v>168</v>
      </c>
      <c r="CX97" s="264">
        <v>275</v>
      </c>
      <c r="CY97" s="264">
        <v>101</v>
      </c>
      <c r="CZ97" s="264">
        <v>316</v>
      </c>
      <c r="DA97" s="264">
        <v>293</v>
      </c>
      <c r="DB97" s="264">
        <v>188</v>
      </c>
      <c r="DC97" s="264">
        <v>354</v>
      </c>
      <c r="DD97" s="264">
        <v>174</v>
      </c>
      <c r="DE97" s="264">
        <v>208</v>
      </c>
      <c r="DF97" s="264">
        <v>375</v>
      </c>
      <c r="DG97" s="264">
        <v>184</v>
      </c>
      <c r="DH97" s="264">
        <v>133</v>
      </c>
      <c r="DI97" s="264">
        <v>33</v>
      </c>
      <c r="DJ97" s="264">
        <v>22</v>
      </c>
      <c r="DK97" s="264">
        <v>203</v>
      </c>
      <c r="DL97" s="264">
        <v>58</v>
      </c>
      <c r="DM97" s="264">
        <v>132</v>
      </c>
      <c r="DN97" s="264">
        <v>865</v>
      </c>
      <c r="DO97" s="264">
        <v>4311.8100000000004</v>
      </c>
      <c r="DP97" s="278">
        <v>13689.2</v>
      </c>
      <c r="DQ97" s="278">
        <v>358</v>
      </c>
      <c r="DR97" s="278">
        <v>253</v>
      </c>
      <c r="DS97" s="278">
        <v>585</v>
      </c>
      <c r="DT97" s="278">
        <v>3256</v>
      </c>
      <c r="DU97" s="278">
        <v>0</v>
      </c>
      <c r="DV97" s="278">
        <v>0</v>
      </c>
      <c r="DW97" s="278">
        <v>0</v>
      </c>
      <c r="DX97" s="278">
        <v>0</v>
      </c>
      <c r="EB97" s="257">
        <f t="shared" si="7"/>
        <v>0</v>
      </c>
      <c r="EC97" s="257">
        <f t="shared" si="8"/>
        <v>0</v>
      </c>
      <c r="ED97" s="257">
        <f t="shared" si="9"/>
        <v>0</v>
      </c>
      <c r="EE97" s="257">
        <f t="shared" si="10"/>
        <v>0</v>
      </c>
      <c r="EF97" s="257">
        <f t="shared" si="11"/>
        <v>0</v>
      </c>
      <c r="EG97" s="257">
        <f t="shared" si="12"/>
        <v>0</v>
      </c>
      <c r="EH97" s="257">
        <f t="shared" si="13"/>
        <v>0</v>
      </c>
    </row>
    <row r="98" spans="1:138">
      <c r="A98" s="263" t="s">
        <v>149</v>
      </c>
      <c r="B98" s="264">
        <v>61460.12</v>
      </c>
      <c r="C98" s="264">
        <v>0</v>
      </c>
      <c r="D98" s="264">
        <v>0</v>
      </c>
      <c r="E98" s="264">
        <v>0</v>
      </c>
      <c r="F98" s="264">
        <v>0</v>
      </c>
      <c r="G98" s="264">
        <v>0</v>
      </c>
      <c r="H98" s="264">
        <v>0</v>
      </c>
      <c r="I98" s="264">
        <v>0</v>
      </c>
      <c r="J98" s="264">
        <v>0</v>
      </c>
      <c r="K98" s="264">
        <v>0</v>
      </c>
      <c r="L98" s="264">
        <v>0</v>
      </c>
      <c r="M98" s="264">
        <v>0</v>
      </c>
      <c r="N98" s="264">
        <v>0</v>
      </c>
      <c r="O98" s="264">
        <v>0</v>
      </c>
      <c r="P98" s="264">
        <v>0</v>
      </c>
      <c r="Q98" s="264">
        <v>600</v>
      </c>
      <c r="R98" s="264">
        <v>0</v>
      </c>
      <c r="S98" s="264">
        <v>0</v>
      </c>
      <c r="T98" s="264">
        <v>0</v>
      </c>
      <c r="U98" s="264">
        <v>0</v>
      </c>
      <c r="V98" s="264">
        <v>0</v>
      </c>
      <c r="W98" s="264">
        <v>0</v>
      </c>
      <c r="X98" s="264">
        <v>1000</v>
      </c>
      <c r="Y98" s="264">
        <v>2000</v>
      </c>
      <c r="Z98" s="264">
        <v>0</v>
      </c>
      <c r="AA98" s="264">
        <v>55314.46</v>
      </c>
      <c r="AB98" s="264">
        <v>400</v>
      </c>
      <c r="AC98" s="264">
        <v>0</v>
      </c>
      <c r="AD98" s="264">
        <v>0</v>
      </c>
      <c r="AE98" s="264">
        <v>0</v>
      </c>
      <c r="AF98" s="264">
        <v>2145.66</v>
      </c>
      <c r="AG98" s="264">
        <v>0</v>
      </c>
      <c r="AH98" s="264">
        <v>0</v>
      </c>
      <c r="AI98" s="264">
        <v>0</v>
      </c>
      <c r="AJ98" s="264">
        <v>0</v>
      </c>
      <c r="AK98" s="264">
        <v>0</v>
      </c>
      <c r="AL98" s="264">
        <v>1000</v>
      </c>
      <c r="AM98" s="264">
        <v>0</v>
      </c>
      <c r="AN98" s="264">
        <v>2000</v>
      </c>
      <c r="AO98" s="264">
        <v>0</v>
      </c>
      <c r="AP98" s="264">
        <v>0</v>
      </c>
      <c r="AQ98" s="264">
        <v>0</v>
      </c>
      <c r="AR98" s="264">
        <v>0</v>
      </c>
      <c r="AS98" s="264">
        <v>0</v>
      </c>
      <c r="AT98" s="264">
        <v>0</v>
      </c>
      <c r="AU98" s="264">
        <v>0</v>
      </c>
      <c r="AV98" s="264">
        <v>0</v>
      </c>
      <c r="AW98" s="264">
        <v>0</v>
      </c>
      <c r="AX98" s="264">
        <v>0</v>
      </c>
      <c r="AY98" s="264">
        <v>0</v>
      </c>
      <c r="AZ98" s="264">
        <v>400</v>
      </c>
      <c r="BA98" s="264">
        <v>0</v>
      </c>
      <c r="BB98" s="264">
        <v>0</v>
      </c>
      <c r="BC98" s="264">
        <v>0</v>
      </c>
      <c r="BD98" s="264">
        <v>0</v>
      </c>
      <c r="BE98" s="264">
        <v>0</v>
      </c>
      <c r="BF98" s="264">
        <v>2145.66</v>
      </c>
      <c r="BG98" s="264">
        <v>0</v>
      </c>
      <c r="BH98" s="264">
        <v>0</v>
      </c>
      <c r="BI98" s="264">
        <v>0</v>
      </c>
      <c r="BJ98" s="264">
        <v>0</v>
      </c>
      <c r="BK98" s="264">
        <v>0</v>
      </c>
      <c r="BL98" s="264">
        <v>0</v>
      </c>
      <c r="BM98" s="264">
        <v>0</v>
      </c>
      <c r="BN98" s="264">
        <v>260</v>
      </c>
      <c r="BO98" s="264">
        <v>0</v>
      </c>
      <c r="BP98" s="264">
        <v>0</v>
      </c>
      <c r="BQ98" s="264">
        <v>0</v>
      </c>
      <c r="BR98" s="264">
        <v>0</v>
      </c>
      <c r="BS98" s="264">
        <v>905.66</v>
      </c>
      <c r="BT98" s="264">
        <v>0</v>
      </c>
      <c r="BU98" s="264">
        <v>0</v>
      </c>
      <c r="BV98" s="264">
        <v>0</v>
      </c>
      <c r="BW98" s="264">
        <v>0</v>
      </c>
      <c r="BX98" s="264">
        <v>0</v>
      </c>
      <c r="BY98" s="264">
        <v>0</v>
      </c>
      <c r="BZ98" s="264">
        <v>0</v>
      </c>
      <c r="CA98" s="264">
        <v>0</v>
      </c>
      <c r="CB98" s="264">
        <v>0</v>
      </c>
      <c r="CC98" s="264">
        <v>0</v>
      </c>
      <c r="CD98" s="264">
        <v>0</v>
      </c>
      <c r="CE98" s="264">
        <v>0</v>
      </c>
      <c r="CF98" s="264">
        <v>0</v>
      </c>
      <c r="CG98" s="264">
        <v>0</v>
      </c>
      <c r="CH98" s="264">
        <v>0</v>
      </c>
      <c r="CI98" s="264">
        <v>0</v>
      </c>
      <c r="CJ98" s="264">
        <v>0</v>
      </c>
      <c r="CK98" s="264">
        <v>0</v>
      </c>
      <c r="CL98" s="264">
        <v>0</v>
      </c>
      <c r="CM98" s="264">
        <v>0</v>
      </c>
      <c r="CN98" s="264">
        <v>0</v>
      </c>
      <c r="CO98" s="264">
        <v>0</v>
      </c>
      <c r="CP98" s="264">
        <v>0</v>
      </c>
      <c r="CQ98" s="264">
        <v>0</v>
      </c>
      <c r="CR98" s="264">
        <v>0</v>
      </c>
      <c r="CS98" s="264">
        <v>0</v>
      </c>
      <c r="CT98" s="264">
        <v>0</v>
      </c>
      <c r="CU98" s="264">
        <v>0</v>
      </c>
      <c r="CV98" s="264">
        <v>0</v>
      </c>
      <c r="CW98" s="264">
        <v>0</v>
      </c>
      <c r="CX98" s="264">
        <v>0</v>
      </c>
      <c r="CY98" s="264">
        <v>0</v>
      </c>
      <c r="CZ98" s="264">
        <v>0</v>
      </c>
      <c r="DA98" s="264">
        <v>0</v>
      </c>
      <c r="DB98" s="264">
        <v>0</v>
      </c>
      <c r="DC98" s="264">
        <v>0</v>
      </c>
      <c r="DD98" s="264">
        <v>0</v>
      </c>
      <c r="DE98" s="264">
        <v>0</v>
      </c>
      <c r="DF98" s="264">
        <v>0</v>
      </c>
      <c r="DG98" s="264">
        <v>0</v>
      </c>
      <c r="DH98" s="264">
        <v>0</v>
      </c>
      <c r="DI98" s="264">
        <v>0</v>
      </c>
      <c r="DJ98" s="264">
        <v>0</v>
      </c>
      <c r="DK98" s="264">
        <v>0</v>
      </c>
      <c r="DL98" s="264">
        <v>0</v>
      </c>
      <c r="DM98" s="264">
        <v>0</v>
      </c>
      <c r="DN98" s="264">
        <v>0</v>
      </c>
      <c r="DO98" s="264">
        <v>0</v>
      </c>
      <c r="DP98" s="278">
        <v>0</v>
      </c>
      <c r="DQ98" s="278">
        <v>980</v>
      </c>
      <c r="DR98" s="278">
        <v>0</v>
      </c>
      <c r="DS98" s="278">
        <v>0</v>
      </c>
      <c r="DT98" s="278">
        <v>0</v>
      </c>
      <c r="DU98" s="278">
        <v>0</v>
      </c>
      <c r="DV98" s="278">
        <v>0</v>
      </c>
      <c r="DW98" s="278">
        <v>0</v>
      </c>
      <c r="DX98" s="278">
        <v>0</v>
      </c>
      <c r="EB98" s="257">
        <f t="shared" si="7"/>
        <v>0</v>
      </c>
      <c r="EC98" s="257">
        <f t="shared" si="8"/>
        <v>0</v>
      </c>
      <c r="ED98" s="257">
        <f t="shared" si="9"/>
        <v>0</v>
      </c>
      <c r="EE98" s="257">
        <f t="shared" si="10"/>
        <v>0</v>
      </c>
      <c r="EF98" s="257">
        <f t="shared" si="11"/>
        <v>0</v>
      </c>
      <c r="EG98" s="257">
        <f t="shared" si="12"/>
        <v>0</v>
      </c>
      <c r="EH98" s="257">
        <f t="shared" si="13"/>
        <v>0</v>
      </c>
    </row>
    <row r="99" spans="1:138">
      <c r="A99" s="263" t="s">
        <v>150</v>
      </c>
      <c r="B99" s="264">
        <v>5559879.9500000002</v>
      </c>
      <c r="C99" s="264">
        <v>0</v>
      </c>
      <c r="D99" s="264">
        <v>0</v>
      </c>
      <c r="E99" s="264">
        <v>0</v>
      </c>
      <c r="F99" s="264">
        <v>190981.42</v>
      </c>
      <c r="G99" s="264">
        <v>0</v>
      </c>
      <c r="H99" s="264">
        <v>0</v>
      </c>
      <c r="I99" s="264">
        <v>0</v>
      </c>
      <c r="J99" s="264">
        <v>0</v>
      </c>
      <c r="K99" s="264">
        <v>0</v>
      </c>
      <c r="L99" s="264">
        <v>0</v>
      </c>
      <c r="M99" s="264">
        <v>0</v>
      </c>
      <c r="N99" s="264">
        <v>0</v>
      </c>
      <c r="O99" s="264">
        <v>0</v>
      </c>
      <c r="P99" s="264">
        <v>0</v>
      </c>
      <c r="Q99" s="264">
        <v>0</v>
      </c>
      <c r="R99" s="264">
        <v>0</v>
      </c>
      <c r="S99" s="264">
        <v>0</v>
      </c>
      <c r="T99" s="264">
        <v>0</v>
      </c>
      <c r="U99" s="264">
        <v>0</v>
      </c>
      <c r="V99" s="264">
        <v>0</v>
      </c>
      <c r="W99" s="264">
        <v>0</v>
      </c>
      <c r="X99" s="264">
        <v>2662097.7799999998</v>
      </c>
      <c r="Y99" s="264">
        <v>419094.99</v>
      </c>
      <c r="Z99" s="264">
        <v>0</v>
      </c>
      <c r="AA99" s="264">
        <v>0</v>
      </c>
      <c r="AB99" s="264">
        <v>8019.42</v>
      </c>
      <c r="AC99" s="264">
        <v>0</v>
      </c>
      <c r="AD99" s="264">
        <v>0</v>
      </c>
      <c r="AE99" s="264">
        <v>24008</v>
      </c>
      <c r="AF99" s="264">
        <v>2255678.34</v>
      </c>
      <c r="AG99" s="264">
        <v>2662097.7799999998</v>
      </c>
      <c r="AH99" s="264">
        <v>0</v>
      </c>
      <c r="AI99" s="264">
        <v>0</v>
      </c>
      <c r="AJ99" s="264">
        <v>0</v>
      </c>
      <c r="AK99" s="264">
        <v>0</v>
      </c>
      <c r="AL99" s="264">
        <v>0</v>
      </c>
      <c r="AM99" s="264">
        <v>0</v>
      </c>
      <c r="AN99" s="264">
        <v>-1671.17</v>
      </c>
      <c r="AO99" s="264">
        <v>252459.69</v>
      </c>
      <c r="AP99" s="264">
        <v>168306.47</v>
      </c>
      <c r="AQ99" s="264">
        <v>0</v>
      </c>
      <c r="AR99" s="264">
        <v>0</v>
      </c>
      <c r="AS99" s="264">
        <v>0</v>
      </c>
      <c r="AT99" s="264">
        <v>0</v>
      </c>
      <c r="AU99" s="264">
        <v>0</v>
      </c>
      <c r="AV99" s="264">
        <v>0</v>
      </c>
      <c r="AW99" s="264">
        <v>0</v>
      </c>
      <c r="AX99" s="264">
        <v>0</v>
      </c>
      <c r="AY99" s="264">
        <v>0</v>
      </c>
      <c r="AZ99" s="264">
        <v>8019.42</v>
      </c>
      <c r="BA99" s="264">
        <v>0</v>
      </c>
      <c r="BB99" s="264">
        <v>64482.400000000001</v>
      </c>
      <c r="BC99" s="264">
        <v>0</v>
      </c>
      <c r="BD99" s="264">
        <v>0</v>
      </c>
      <c r="BE99" s="264">
        <v>0</v>
      </c>
      <c r="BF99" s="264">
        <v>2191195.94</v>
      </c>
      <c r="BG99" s="264">
        <v>56656.15</v>
      </c>
      <c r="BH99" s="264">
        <v>73333.350000000006</v>
      </c>
      <c r="BI99" s="264">
        <v>69653.33</v>
      </c>
      <c r="BJ99" s="264">
        <v>55555.56</v>
      </c>
      <c r="BK99" s="264">
        <v>90751.98</v>
      </c>
      <c r="BL99" s="264">
        <v>27674.43</v>
      </c>
      <c r="BM99" s="264">
        <v>19601.689999999999</v>
      </c>
      <c r="BN99" s="264">
        <v>44028.57</v>
      </c>
      <c r="BO99" s="264">
        <v>88809.53</v>
      </c>
      <c r="BP99" s="264">
        <v>104712.5</v>
      </c>
      <c r="BQ99" s="264">
        <v>296181.23</v>
      </c>
      <c r="BR99" s="264">
        <v>75242.25</v>
      </c>
      <c r="BS99" s="264">
        <v>123806.14</v>
      </c>
      <c r="BT99" s="264">
        <v>0</v>
      </c>
      <c r="BU99" s="264">
        <v>26193.84</v>
      </c>
      <c r="BV99" s="264">
        <v>10500</v>
      </c>
      <c r="BW99" s="264">
        <v>15270.3</v>
      </c>
      <c r="BX99" s="264">
        <v>30495.91</v>
      </c>
      <c r="BY99" s="264">
        <v>26640</v>
      </c>
      <c r="BZ99" s="264">
        <v>18438.63</v>
      </c>
      <c r="CA99" s="264">
        <v>19470.95</v>
      </c>
      <c r="CB99" s="264">
        <v>77838.31</v>
      </c>
      <c r="CC99" s="264">
        <v>26775.919999999998</v>
      </c>
      <c r="CD99" s="264">
        <v>16239.97</v>
      </c>
      <c r="CE99" s="264">
        <v>12754.14</v>
      </c>
      <c r="CF99" s="264">
        <v>12316.66</v>
      </c>
      <c r="CG99" s="264">
        <v>9487.5</v>
      </c>
      <c r="CH99" s="264">
        <v>14580</v>
      </c>
      <c r="CI99" s="264">
        <v>13966.66</v>
      </c>
      <c r="CJ99" s="264">
        <v>21346.9</v>
      </c>
      <c r="CK99" s="264">
        <v>6190.69</v>
      </c>
      <c r="CL99" s="264">
        <v>18426.509999999998</v>
      </c>
      <c r="CM99" s="264">
        <v>3797.45</v>
      </c>
      <c r="CN99" s="264">
        <v>5984</v>
      </c>
      <c r="CO99" s="264">
        <v>12007.02</v>
      </c>
      <c r="CP99" s="264">
        <v>94008.639999999999</v>
      </c>
      <c r="CQ99" s="264">
        <v>0</v>
      </c>
      <c r="CR99" s="264">
        <v>26666.67</v>
      </c>
      <c r="CS99" s="264">
        <v>18075.8</v>
      </c>
      <c r="CT99" s="264">
        <v>0</v>
      </c>
      <c r="CU99" s="264">
        <v>21303.200000000001</v>
      </c>
      <c r="CV99" s="264">
        <v>12128.11</v>
      </c>
      <c r="CW99" s="264">
        <v>15096.57</v>
      </c>
      <c r="CX99" s="264">
        <v>26550.94</v>
      </c>
      <c r="CY99" s="264">
        <v>38095.57</v>
      </c>
      <c r="CZ99" s="264">
        <v>10693.18</v>
      </c>
      <c r="DA99" s="264">
        <v>16833.77</v>
      </c>
      <c r="DB99" s="264">
        <v>5259.18</v>
      </c>
      <c r="DC99" s="264">
        <v>11402.5</v>
      </c>
      <c r="DD99" s="264">
        <v>10560</v>
      </c>
      <c r="DE99" s="264">
        <v>8707.59</v>
      </c>
      <c r="DF99" s="264">
        <v>0</v>
      </c>
      <c r="DG99" s="264">
        <v>7236.04</v>
      </c>
      <c r="DH99" s="264">
        <v>11465.13</v>
      </c>
      <c r="DI99" s="264">
        <v>14253.27</v>
      </c>
      <c r="DJ99" s="264">
        <v>16338.22</v>
      </c>
      <c r="DK99" s="264">
        <v>6600</v>
      </c>
      <c r="DL99" s="264">
        <v>13042.46</v>
      </c>
      <c r="DM99" s="264">
        <v>11039.35</v>
      </c>
      <c r="DN99" s="264">
        <v>1603.77</v>
      </c>
      <c r="DO99" s="264">
        <v>92641.9</v>
      </c>
      <c r="DP99" s="278">
        <v>15840.5</v>
      </c>
      <c r="DQ99" s="278">
        <v>38095.24</v>
      </c>
      <c r="DR99" s="278">
        <v>8117.85</v>
      </c>
      <c r="DS99" s="278">
        <v>41482.81</v>
      </c>
      <c r="DT99" s="278">
        <v>9166.66</v>
      </c>
      <c r="DU99" s="278">
        <v>17460.32</v>
      </c>
      <c r="DV99" s="278">
        <v>9401.67</v>
      </c>
      <c r="DW99" s="278">
        <v>37300.959999999999</v>
      </c>
      <c r="DX99" s="278">
        <v>0</v>
      </c>
      <c r="EB99" s="257">
        <f t="shared" si="7"/>
        <v>0</v>
      </c>
      <c r="EC99" s="257">
        <f t="shared" si="8"/>
        <v>0</v>
      </c>
      <c r="ED99" s="257">
        <f t="shared" si="9"/>
        <v>0</v>
      </c>
      <c r="EE99" s="257">
        <f t="shared" si="10"/>
        <v>0</v>
      </c>
      <c r="EF99" s="257">
        <f t="shared" si="11"/>
        <v>0</v>
      </c>
      <c r="EG99" s="257">
        <f t="shared" si="12"/>
        <v>0</v>
      </c>
      <c r="EH99" s="257">
        <f t="shared" si="13"/>
        <v>0</v>
      </c>
    </row>
    <row r="100" spans="1:138">
      <c r="A100" s="263" t="s">
        <v>151</v>
      </c>
      <c r="B100" s="264">
        <v>1387104.31</v>
      </c>
      <c r="C100" s="264">
        <v>0</v>
      </c>
      <c r="D100" s="264">
        <v>994766.29</v>
      </c>
      <c r="E100" s="264">
        <v>0</v>
      </c>
      <c r="F100" s="264">
        <v>0</v>
      </c>
      <c r="G100" s="264">
        <v>0</v>
      </c>
      <c r="H100" s="264">
        <v>0</v>
      </c>
      <c r="I100" s="264">
        <v>0</v>
      </c>
      <c r="J100" s="264">
        <v>0</v>
      </c>
      <c r="K100" s="264">
        <v>0</v>
      </c>
      <c r="L100" s="264">
        <v>0</v>
      </c>
      <c r="M100" s="264">
        <v>0</v>
      </c>
      <c r="N100" s="264">
        <v>0</v>
      </c>
      <c r="O100" s="264">
        <v>0</v>
      </c>
      <c r="P100" s="264">
        <v>0</v>
      </c>
      <c r="Q100" s="264">
        <v>0</v>
      </c>
      <c r="R100" s="264">
        <v>0</v>
      </c>
      <c r="S100" s="264">
        <v>0</v>
      </c>
      <c r="T100" s="264">
        <v>0</v>
      </c>
      <c r="U100" s="264">
        <v>0</v>
      </c>
      <c r="V100" s="264">
        <v>0</v>
      </c>
      <c r="W100" s="264">
        <v>0</v>
      </c>
      <c r="X100" s="264">
        <v>61374.57</v>
      </c>
      <c r="Y100" s="264">
        <v>0</v>
      </c>
      <c r="Z100" s="264">
        <v>2952.57</v>
      </c>
      <c r="AA100" s="264">
        <v>13008.66</v>
      </c>
      <c r="AB100" s="264">
        <v>56823.839999999997</v>
      </c>
      <c r="AC100" s="264">
        <v>3042.29</v>
      </c>
      <c r="AD100" s="264">
        <v>0</v>
      </c>
      <c r="AE100" s="264">
        <v>0</v>
      </c>
      <c r="AF100" s="264">
        <v>255136.09</v>
      </c>
      <c r="AG100" s="264">
        <v>46151.9</v>
      </c>
      <c r="AH100" s="264">
        <v>2540.0100000000002</v>
      </c>
      <c r="AI100" s="264">
        <v>2662.72</v>
      </c>
      <c r="AJ100" s="264">
        <v>4492.87</v>
      </c>
      <c r="AK100" s="264">
        <v>1838.32</v>
      </c>
      <c r="AL100" s="264">
        <v>865.49</v>
      </c>
      <c r="AM100" s="264">
        <v>2823.26</v>
      </c>
      <c r="AN100" s="264">
        <v>0</v>
      </c>
      <c r="AO100" s="264">
        <v>0</v>
      </c>
      <c r="AP100" s="264">
        <v>0</v>
      </c>
      <c r="AQ100" s="264">
        <v>0</v>
      </c>
      <c r="AR100" s="264">
        <v>0</v>
      </c>
      <c r="AS100" s="264">
        <v>0</v>
      </c>
      <c r="AT100" s="264">
        <v>0</v>
      </c>
      <c r="AU100" s="264">
        <v>0</v>
      </c>
      <c r="AV100" s="264">
        <v>1782.17</v>
      </c>
      <c r="AW100" s="264">
        <v>0</v>
      </c>
      <c r="AX100" s="264">
        <v>0</v>
      </c>
      <c r="AY100" s="264">
        <v>1170.4000000000001</v>
      </c>
      <c r="AZ100" s="264">
        <v>56586.34</v>
      </c>
      <c r="BA100" s="264">
        <v>237.5</v>
      </c>
      <c r="BB100" s="264">
        <v>0</v>
      </c>
      <c r="BC100" s="264">
        <v>0</v>
      </c>
      <c r="BD100" s="264">
        <v>0</v>
      </c>
      <c r="BE100" s="264">
        <v>0</v>
      </c>
      <c r="BF100" s="264">
        <v>255136.09</v>
      </c>
      <c r="BG100" s="264">
        <v>4069.59</v>
      </c>
      <c r="BH100" s="264">
        <v>8445.8799999999992</v>
      </c>
      <c r="BI100" s="264">
        <v>9942.49</v>
      </c>
      <c r="BJ100" s="264">
        <v>6441.84</v>
      </c>
      <c r="BK100" s="264">
        <v>9127.76</v>
      </c>
      <c r="BL100" s="264">
        <v>10656.39</v>
      </c>
      <c r="BM100" s="264">
        <v>3274.82</v>
      </c>
      <c r="BN100" s="264">
        <v>11340.92</v>
      </c>
      <c r="BO100" s="264">
        <v>4818.13</v>
      </c>
      <c r="BP100" s="264">
        <v>5674.79</v>
      </c>
      <c r="BQ100" s="264">
        <v>3862.63</v>
      </c>
      <c r="BR100" s="264">
        <v>5914.86</v>
      </c>
      <c r="BS100" s="264">
        <v>11978.52</v>
      </c>
      <c r="BT100" s="264">
        <v>2157.17</v>
      </c>
      <c r="BU100" s="264">
        <v>4333.75</v>
      </c>
      <c r="BV100" s="264">
        <v>4293.76</v>
      </c>
      <c r="BW100" s="264">
        <v>1636.89</v>
      </c>
      <c r="BX100" s="264">
        <v>8150.94</v>
      </c>
      <c r="BY100" s="264">
        <v>3768.31</v>
      </c>
      <c r="BZ100" s="264">
        <v>2719.21</v>
      </c>
      <c r="CA100" s="264">
        <v>3760.92</v>
      </c>
      <c r="CB100" s="264">
        <v>5501.92</v>
      </c>
      <c r="CC100" s="264">
        <v>3028.95</v>
      </c>
      <c r="CD100" s="264">
        <v>1959.47</v>
      </c>
      <c r="CE100" s="264">
        <v>2434.08</v>
      </c>
      <c r="CF100" s="264">
        <v>8556.3700000000008</v>
      </c>
      <c r="CG100" s="264">
        <v>1941.11</v>
      </c>
      <c r="CH100" s="264">
        <v>3037.08</v>
      </c>
      <c r="CI100" s="264">
        <v>1652.75</v>
      </c>
      <c r="CJ100" s="264">
        <v>2823.01</v>
      </c>
      <c r="CK100" s="264">
        <v>1304.42</v>
      </c>
      <c r="CL100" s="264">
        <v>3103.89</v>
      </c>
      <c r="CM100" s="264">
        <v>835.29</v>
      </c>
      <c r="CN100" s="264">
        <v>1463.39</v>
      </c>
      <c r="CO100" s="264">
        <v>1516.57</v>
      </c>
      <c r="CP100" s="264">
        <v>11396.86</v>
      </c>
      <c r="CQ100" s="264">
        <v>5421.32</v>
      </c>
      <c r="CR100" s="264">
        <v>891.24</v>
      </c>
      <c r="CS100" s="264">
        <v>1781.1</v>
      </c>
      <c r="CT100" s="264">
        <v>1462.29</v>
      </c>
      <c r="CU100" s="264">
        <v>2354.2399999999998</v>
      </c>
      <c r="CV100" s="264">
        <v>2126.58</v>
      </c>
      <c r="CW100" s="264">
        <v>1972.88</v>
      </c>
      <c r="CX100" s="264">
        <v>2103.85</v>
      </c>
      <c r="CY100" s="264">
        <v>2689.81</v>
      </c>
      <c r="CZ100" s="264">
        <v>2223.8200000000002</v>
      </c>
      <c r="DA100" s="264">
        <v>3196.73</v>
      </c>
      <c r="DB100" s="264">
        <v>2058.9299999999998</v>
      </c>
      <c r="DC100" s="264">
        <v>3145.39</v>
      </c>
      <c r="DD100" s="264">
        <v>1667.49</v>
      </c>
      <c r="DE100" s="264">
        <v>2340.2199999999998</v>
      </c>
      <c r="DF100" s="264">
        <v>2212.81</v>
      </c>
      <c r="DG100" s="264">
        <v>2216.87</v>
      </c>
      <c r="DH100" s="264">
        <v>2505.8000000000002</v>
      </c>
      <c r="DI100" s="264">
        <v>1633.99</v>
      </c>
      <c r="DJ100" s="264">
        <v>2606.3000000000002</v>
      </c>
      <c r="DK100" s="264">
        <v>2313.4499999999998</v>
      </c>
      <c r="DL100" s="264">
        <v>1880.72</v>
      </c>
      <c r="DM100" s="264">
        <v>1840.45</v>
      </c>
      <c r="DN100" s="264">
        <v>4045.87</v>
      </c>
      <c r="DO100" s="264">
        <v>4673.08</v>
      </c>
      <c r="DP100" s="278">
        <v>4107.3999999999996</v>
      </c>
      <c r="DQ100" s="278">
        <v>3472.48</v>
      </c>
      <c r="DR100" s="278">
        <v>2596.13</v>
      </c>
      <c r="DS100" s="278">
        <v>1809.08</v>
      </c>
      <c r="DT100" s="278">
        <v>3653.1</v>
      </c>
      <c r="DU100" s="278">
        <v>0</v>
      </c>
      <c r="DV100" s="278">
        <v>109.63</v>
      </c>
      <c r="DW100" s="278">
        <v>1098.31</v>
      </c>
      <c r="DX100" s="278">
        <v>0</v>
      </c>
      <c r="EB100" s="257">
        <f t="shared" si="7"/>
        <v>0</v>
      </c>
      <c r="EC100" s="257">
        <f t="shared" si="8"/>
        <v>0</v>
      </c>
      <c r="ED100" s="257">
        <f t="shared" si="9"/>
        <v>0</v>
      </c>
      <c r="EE100" s="257">
        <f t="shared" si="10"/>
        <v>0</v>
      </c>
      <c r="EF100" s="257">
        <f t="shared" si="11"/>
        <v>0</v>
      </c>
      <c r="EG100" s="257">
        <f t="shared" si="12"/>
        <v>0</v>
      </c>
      <c r="EH100" s="257">
        <f t="shared" si="13"/>
        <v>0</v>
      </c>
    </row>
    <row r="101" spans="1:138">
      <c r="A101" s="263" t="s">
        <v>152</v>
      </c>
      <c r="B101" s="264">
        <v>1216211.49</v>
      </c>
      <c r="C101" s="264">
        <v>0</v>
      </c>
      <c r="D101" s="264">
        <v>1157978.06</v>
      </c>
      <c r="E101" s="264">
        <v>0</v>
      </c>
      <c r="F101" s="264">
        <v>0</v>
      </c>
      <c r="G101" s="264">
        <v>0</v>
      </c>
      <c r="H101" s="264">
        <v>0</v>
      </c>
      <c r="I101" s="264">
        <v>0</v>
      </c>
      <c r="J101" s="264">
        <v>0</v>
      </c>
      <c r="K101" s="264">
        <v>0</v>
      </c>
      <c r="L101" s="264">
        <v>0</v>
      </c>
      <c r="M101" s="264">
        <v>0</v>
      </c>
      <c r="N101" s="264">
        <v>0</v>
      </c>
      <c r="O101" s="264">
        <v>0</v>
      </c>
      <c r="P101" s="264">
        <v>0</v>
      </c>
      <c r="Q101" s="264">
        <v>0</v>
      </c>
      <c r="R101" s="264">
        <v>0</v>
      </c>
      <c r="S101" s="264">
        <v>0</v>
      </c>
      <c r="T101" s="264">
        <v>0</v>
      </c>
      <c r="U101" s="264">
        <v>0</v>
      </c>
      <c r="V101" s="264">
        <v>0</v>
      </c>
      <c r="W101" s="264">
        <v>0</v>
      </c>
      <c r="X101" s="264">
        <v>11161.91</v>
      </c>
      <c r="Y101" s="264">
        <v>0</v>
      </c>
      <c r="Z101" s="264">
        <v>0</v>
      </c>
      <c r="AA101" s="264">
        <v>44775.9</v>
      </c>
      <c r="AB101" s="264">
        <v>0</v>
      </c>
      <c r="AC101" s="264">
        <v>0</v>
      </c>
      <c r="AD101" s="264">
        <v>0</v>
      </c>
      <c r="AE101" s="264">
        <v>628.94000000000005</v>
      </c>
      <c r="AF101" s="264">
        <v>1666.68</v>
      </c>
      <c r="AG101" s="264">
        <v>0</v>
      </c>
      <c r="AH101" s="264">
        <v>11161.91</v>
      </c>
      <c r="AI101" s="264">
        <v>0</v>
      </c>
      <c r="AJ101" s="264">
        <v>0</v>
      </c>
      <c r="AK101" s="264">
        <v>0</v>
      </c>
      <c r="AL101" s="264">
        <v>0</v>
      </c>
      <c r="AM101" s="264">
        <v>0</v>
      </c>
      <c r="AN101" s="264">
        <v>0</v>
      </c>
      <c r="AO101" s="264">
        <v>0</v>
      </c>
      <c r="AP101" s="264">
        <v>0</v>
      </c>
      <c r="AQ101" s="264">
        <v>0</v>
      </c>
      <c r="AR101" s="264">
        <v>0</v>
      </c>
      <c r="AS101" s="264">
        <v>0</v>
      </c>
      <c r="AT101" s="264">
        <v>0</v>
      </c>
      <c r="AU101" s="264">
        <v>0</v>
      </c>
      <c r="AV101" s="264">
        <v>0</v>
      </c>
      <c r="AW101" s="264">
        <v>0</v>
      </c>
      <c r="AX101" s="264">
        <v>0</v>
      </c>
      <c r="AY101" s="264">
        <v>0</v>
      </c>
      <c r="AZ101" s="264">
        <v>0</v>
      </c>
      <c r="BA101" s="264">
        <v>0</v>
      </c>
      <c r="BB101" s="264">
        <v>0</v>
      </c>
      <c r="BC101" s="264">
        <v>1666.68</v>
      </c>
      <c r="BD101" s="264">
        <v>0</v>
      </c>
      <c r="BE101" s="264">
        <v>0</v>
      </c>
      <c r="BF101" s="264">
        <v>0</v>
      </c>
      <c r="BG101" s="264">
        <v>0</v>
      </c>
      <c r="BH101" s="264">
        <v>0</v>
      </c>
      <c r="BI101" s="264">
        <v>0</v>
      </c>
      <c r="BJ101" s="264">
        <v>0</v>
      </c>
      <c r="BK101" s="264">
        <v>0</v>
      </c>
      <c r="BL101" s="264">
        <v>0</v>
      </c>
      <c r="BM101" s="264">
        <v>0</v>
      </c>
      <c r="BN101" s="264">
        <v>0</v>
      </c>
      <c r="BO101" s="264">
        <v>0</v>
      </c>
      <c r="BP101" s="264">
        <v>0</v>
      </c>
      <c r="BQ101" s="264">
        <v>0</v>
      </c>
      <c r="BR101" s="264">
        <v>0</v>
      </c>
      <c r="BS101" s="264">
        <v>0</v>
      </c>
      <c r="BT101" s="264">
        <v>0</v>
      </c>
      <c r="BU101" s="264">
        <v>0</v>
      </c>
      <c r="BV101" s="264">
        <v>0</v>
      </c>
      <c r="BW101" s="264">
        <v>0</v>
      </c>
      <c r="BX101" s="264">
        <v>0</v>
      </c>
      <c r="BY101" s="264">
        <v>0</v>
      </c>
      <c r="BZ101" s="264">
        <v>0</v>
      </c>
      <c r="CA101" s="264">
        <v>0</v>
      </c>
      <c r="CB101" s="264">
        <v>0</v>
      </c>
      <c r="CC101" s="264">
        <v>0</v>
      </c>
      <c r="CD101" s="264">
        <v>0</v>
      </c>
      <c r="CE101" s="264">
        <v>0</v>
      </c>
      <c r="CF101" s="264">
        <v>0</v>
      </c>
      <c r="CG101" s="264">
        <v>0</v>
      </c>
      <c r="CH101" s="264">
        <v>0</v>
      </c>
      <c r="CI101" s="264">
        <v>0</v>
      </c>
      <c r="CJ101" s="264">
        <v>0</v>
      </c>
      <c r="CK101" s="264">
        <v>0</v>
      </c>
      <c r="CL101" s="264">
        <v>0</v>
      </c>
      <c r="CM101" s="264">
        <v>0</v>
      </c>
      <c r="CN101" s="264">
        <v>0</v>
      </c>
      <c r="CO101" s="264">
        <v>0</v>
      </c>
      <c r="CP101" s="264">
        <v>0</v>
      </c>
      <c r="CQ101" s="264">
        <v>0</v>
      </c>
      <c r="CR101" s="264">
        <v>0</v>
      </c>
      <c r="CS101" s="264">
        <v>0</v>
      </c>
      <c r="CT101" s="264">
        <v>0</v>
      </c>
      <c r="CU101" s="264">
        <v>0</v>
      </c>
      <c r="CV101" s="264">
        <v>0</v>
      </c>
      <c r="CW101" s="264">
        <v>0</v>
      </c>
      <c r="CX101" s="264">
        <v>0</v>
      </c>
      <c r="CY101" s="264">
        <v>0</v>
      </c>
      <c r="CZ101" s="264">
        <v>0</v>
      </c>
      <c r="DA101" s="264">
        <v>0</v>
      </c>
      <c r="DB101" s="264">
        <v>0</v>
      </c>
      <c r="DC101" s="264">
        <v>0</v>
      </c>
      <c r="DD101" s="264">
        <v>0</v>
      </c>
      <c r="DE101" s="264">
        <v>0</v>
      </c>
      <c r="DF101" s="264">
        <v>0</v>
      </c>
      <c r="DG101" s="264">
        <v>0</v>
      </c>
      <c r="DH101" s="264">
        <v>0</v>
      </c>
      <c r="DI101" s="264">
        <v>0</v>
      </c>
      <c r="DJ101" s="264">
        <v>0</v>
      </c>
      <c r="DK101" s="264">
        <v>0</v>
      </c>
      <c r="DL101" s="264">
        <v>0</v>
      </c>
      <c r="DM101" s="264">
        <v>0</v>
      </c>
      <c r="DN101" s="264">
        <v>0</v>
      </c>
      <c r="DO101" s="264">
        <v>0</v>
      </c>
      <c r="DP101" s="278">
        <v>0</v>
      </c>
      <c r="DQ101" s="278">
        <v>0</v>
      </c>
      <c r="DR101" s="278">
        <v>0</v>
      </c>
      <c r="DS101" s="278">
        <v>0</v>
      </c>
      <c r="DT101" s="278">
        <v>0</v>
      </c>
      <c r="DU101" s="278">
        <v>0</v>
      </c>
      <c r="DV101" s="278">
        <v>0</v>
      </c>
      <c r="DW101" s="278">
        <v>0</v>
      </c>
      <c r="DX101" s="278">
        <v>0</v>
      </c>
      <c r="EB101" s="257">
        <f t="shared" si="7"/>
        <v>0</v>
      </c>
      <c r="EC101" s="257">
        <f t="shared" si="8"/>
        <v>0</v>
      </c>
      <c r="ED101" s="257">
        <f t="shared" si="9"/>
        <v>0</v>
      </c>
      <c r="EE101" s="257">
        <f t="shared" si="10"/>
        <v>0</v>
      </c>
      <c r="EF101" s="257">
        <f t="shared" si="11"/>
        <v>0</v>
      </c>
      <c r="EG101" s="257">
        <f t="shared" si="12"/>
        <v>0</v>
      </c>
      <c r="EH101" s="257">
        <f t="shared" si="13"/>
        <v>0</v>
      </c>
    </row>
    <row r="102" spans="1:138">
      <c r="A102" s="263" t="s">
        <v>153</v>
      </c>
      <c r="B102" s="264">
        <v>575015.73</v>
      </c>
      <c r="C102" s="264">
        <v>0</v>
      </c>
      <c r="D102" s="264">
        <v>189585.49</v>
      </c>
      <c r="E102" s="264">
        <v>0</v>
      </c>
      <c r="F102" s="264">
        <v>0</v>
      </c>
      <c r="G102" s="264">
        <v>0</v>
      </c>
      <c r="H102" s="264">
        <v>0</v>
      </c>
      <c r="I102" s="264">
        <v>0</v>
      </c>
      <c r="J102" s="264">
        <v>0</v>
      </c>
      <c r="K102" s="264">
        <v>0</v>
      </c>
      <c r="L102" s="264">
        <v>0</v>
      </c>
      <c r="M102" s="264">
        <v>0</v>
      </c>
      <c r="N102" s="264">
        <v>0</v>
      </c>
      <c r="O102" s="264">
        <v>0</v>
      </c>
      <c r="P102" s="264">
        <v>0</v>
      </c>
      <c r="Q102" s="264">
        <v>0</v>
      </c>
      <c r="R102" s="264">
        <v>0</v>
      </c>
      <c r="S102" s="264">
        <v>0</v>
      </c>
      <c r="T102" s="264">
        <v>0</v>
      </c>
      <c r="U102" s="264">
        <v>0</v>
      </c>
      <c r="V102" s="264">
        <v>0</v>
      </c>
      <c r="W102" s="264">
        <v>0</v>
      </c>
      <c r="X102" s="264">
        <v>12436.52</v>
      </c>
      <c r="Y102" s="264">
        <v>1568.2</v>
      </c>
      <c r="Z102" s="264">
        <v>4234.2299999999996</v>
      </c>
      <c r="AA102" s="264">
        <v>3334.54</v>
      </c>
      <c r="AB102" s="264">
        <v>152.88</v>
      </c>
      <c r="AC102" s="264">
        <v>3289.24</v>
      </c>
      <c r="AD102" s="264">
        <v>0</v>
      </c>
      <c r="AE102" s="264">
        <v>0</v>
      </c>
      <c r="AF102" s="264">
        <v>360414.63</v>
      </c>
      <c r="AG102" s="264">
        <v>2706.71</v>
      </c>
      <c r="AH102" s="264">
        <v>1713.86</v>
      </c>
      <c r="AI102" s="264">
        <v>1603.19</v>
      </c>
      <c r="AJ102" s="264">
        <v>1603.19</v>
      </c>
      <c r="AK102" s="264">
        <v>1603.19</v>
      </c>
      <c r="AL102" s="264">
        <v>1603.19</v>
      </c>
      <c r="AM102" s="264">
        <v>1603.19</v>
      </c>
      <c r="AN102" s="264">
        <v>0</v>
      </c>
      <c r="AO102" s="264">
        <v>156.66999999999999</v>
      </c>
      <c r="AP102" s="264">
        <v>1411.53</v>
      </c>
      <c r="AQ102" s="264">
        <v>0</v>
      </c>
      <c r="AR102" s="264">
        <v>0</v>
      </c>
      <c r="AS102" s="264">
        <v>0</v>
      </c>
      <c r="AT102" s="264">
        <v>0</v>
      </c>
      <c r="AU102" s="264">
        <v>0</v>
      </c>
      <c r="AV102" s="264">
        <v>1603.19</v>
      </c>
      <c r="AW102" s="264">
        <v>1027.8499999999999</v>
      </c>
      <c r="AX102" s="264">
        <v>0</v>
      </c>
      <c r="AY102" s="264">
        <v>1603.19</v>
      </c>
      <c r="AZ102" s="264">
        <v>152.88</v>
      </c>
      <c r="BA102" s="264">
        <v>0</v>
      </c>
      <c r="BB102" s="264">
        <v>7969.91</v>
      </c>
      <c r="BC102" s="264">
        <v>0</v>
      </c>
      <c r="BD102" s="264">
        <v>0</v>
      </c>
      <c r="BE102" s="264">
        <v>0</v>
      </c>
      <c r="BF102" s="264">
        <v>352444.72</v>
      </c>
      <c r="BG102" s="264">
        <v>3635.9</v>
      </c>
      <c r="BH102" s="264">
        <v>0</v>
      </c>
      <c r="BI102" s="264">
        <v>0</v>
      </c>
      <c r="BJ102" s="264">
        <v>0</v>
      </c>
      <c r="BK102" s="264">
        <v>4332.8999999999996</v>
      </c>
      <c r="BL102" s="264">
        <v>47912.47</v>
      </c>
      <c r="BM102" s="264">
        <v>13283.75</v>
      </c>
      <c r="BN102" s="264">
        <v>22300.86</v>
      </c>
      <c r="BO102" s="264">
        <v>12685.36</v>
      </c>
      <c r="BP102" s="264">
        <v>13188</v>
      </c>
      <c r="BQ102" s="264">
        <v>0</v>
      </c>
      <c r="BR102" s="264">
        <v>0</v>
      </c>
      <c r="BS102" s="264">
        <v>50025</v>
      </c>
      <c r="BT102" s="264">
        <v>8325.92</v>
      </c>
      <c r="BU102" s="264">
        <v>6698.5</v>
      </c>
      <c r="BV102" s="264">
        <v>12219.14</v>
      </c>
      <c r="BW102" s="264">
        <v>1075.5999999999999</v>
      </c>
      <c r="BX102" s="264">
        <v>7204.79</v>
      </c>
      <c r="BY102" s="264">
        <v>0</v>
      </c>
      <c r="BZ102" s="264">
        <v>4938.5600000000004</v>
      </c>
      <c r="CA102" s="264">
        <v>11193.85</v>
      </c>
      <c r="CB102" s="264">
        <v>0</v>
      </c>
      <c r="CC102" s="264">
        <v>3724.73</v>
      </c>
      <c r="CD102" s="264">
        <v>6200.08</v>
      </c>
      <c r="CE102" s="264">
        <v>0</v>
      </c>
      <c r="CF102" s="264">
        <v>496.58</v>
      </c>
      <c r="CG102" s="264">
        <v>774.84</v>
      </c>
      <c r="CH102" s="264">
        <v>13190.55</v>
      </c>
      <c r="CI102" s="264">
        <v>0</v>
      </c>
      <c r="CJ102" s="264">
        <v>7632.91</v>
      </c>
      <c r="CK102" s="264">
        <v>3191.2</v>
      </c>
      <c r="CL102" s="264">
        <v>9944.1200000000008</v>
      </c>
      <c r="CM102" s="264">
        <v>4046.51</v>
      </c>
      <c r="CN102" s="264">
        <v>0</v>
      </c>
      <c r="CO102" s="264">
        <v>3969.26</v>
      </c>
      <c r="CP102" s="264">
        <v>0</v>
      </c>
      <c r="CQ102" s="264">
        <v>144.38999999999999</v>
      </c>
      <c r="CR102" s="264">
        <v>4814.1499999999996</v>
      </c>
      <c r="CS102" s="264">
        <v>2380.7199999999998</v>
      </c>
      <c r="CT102" s="264">
        <v>0</v>
      </c>
      <c r="CU102" s="264">
        <v>3293.91</v>
      </c>
      <c r="CV102" s="264">
        <v>866.68</v>
      </c>
      <c r="CW102" s="264">
        <v>1436.12</v>
      </c>
      <c r="CX102" s="264">
        <v>2948.02</v>
      </c>
      <c r="CY102" s="264">
        <v>1845.68</v>
      </c>
      <c r="CZ102" s="264">
        <v>1356.4</v>
      </c>
      <c r="DA102" s="264">
        <v>0</v>
      </c>
      <c r="DB102" s="264">
        <v>2571.1799999999998</v>
      </c>
      <c r="DC102" s="264">
        <v>1498.29</v>
      </c>
      <c r="DD102" s="264">
        <v>0</v>
      </c>
      <c r="DE102" s="264">
        <v>5447.29</v>
      </c>
      <c r="DF102" s="264">
        <v>0</v>
      </c>
      <c r="DG102" s="264">
        <v>2772.63</v>
      </c>
      <c r="DH102" s="264">
        <v>874.49</v>
      </c>
      <c r="DI102" s="264">
        <v>0</v>
      </c>
      <c r="DJ102" s="264">
        <v>2457.11</v>
      </c>
      <c r="DK102" s="264">
        <v>4658.17</v>
      </c>
      <c r="DL102" s="264">
        <v>0</v>
      </c>
      <c r="DM102" s="264">
        <v>1707.19</v>
      </c>
      <c r="DN102" s="264">
        <v>6596.55</v>
      </c>
      <c r="DO102" s="264">
        <v>1793.55</v>
      </c>
      <c r="DP102" s="278">
        <v>5468.86</v>
      </c>
      <c r="DQ102" s="278">
        <v>17285.95</v>
      </c>
      <c r="DR102" s="278">
        <v>1937.1</v>
      </c>
      <c r="DS102" s="278">
        <v>1138.9000000000001</v>
      </c>
      <c r="DT102" s="278">
        <v>4452.97</v>
      </c>
      <c r="DU102" s="278">
        <v>0</v>
      </c>
      <c r="DV102" s="278">
        <v>316.95</v>
      </c>
      <c r="DW102" s="278">
        <v>190.09</v>
      </c>
      <c r="DX102" s="278">
        <v>0</v>
      </c>
      <c r="EB102" s="257">
        <f t="shared" si="7"/>
        <v>0</v>
      </c>
      <c r="EC102" s="257">
        <f t="shared" si="8"/>
        <v>0</v>
      </c>
      <c r="ED102" s="257">
        <f t="shared" si="9"/>
        <v>0</v>
      </c>
      <c r="EE102" s="257">
        <f t="shared" si="10"/>
        <v>0</v>
      </c>
      <c r="EF102" s="257">
        <f t="shared" si="11"/>
        <v>0</v>
      </c>
      <c r="EG102" s="257">
        <f t="shared" si="12"/>
        <v>0</v>
      </c>
      <c r="EH102" s="257">
        <f t="shared" si="13"/>
        <v>0</v>
      </c>
    </row>
    <row r="103" spans="1:138">
      <c r="A103" s="263" t="s">
        <v>154</v>
      </c>
      <c r="B103" s="264">
        <v>58426.45</v>
      </c>
      <c r="C103" s="264">
        <v>0</v>
      </c>
      <c r="D103" s="264">
        <v>0</v>
      </c>
      <c r="E103" s="264">
        <v>0</v>
      </c>
      <c r="F103" s="264">
        <v>0</v>
      </c>
      <c r="G103" s="264">
        <v>0</v>
      </c>
      <c r="H103" s="264">
        <v>0</v>
      </c>
      <c r="I103" s="264">
        <v>0</v>
      </c>
      <c r="J103" s="264">
        <v>0</v>
      </c>
      <c r="K103" s="264">
        <v>0</v>
      </c>
      <c r="L103" s="264">
        <v>0</v>
      </c>
      <c r="M103" s="264">
        <v>0</v>
      </c>
      <c r="N103" s="264">
        <v>0</v>
      </c>
      <c r="O103" s="264">
        <v>0</v>
      </c>
      <c r="P103" s="264">
        <v>0</v>
      </c>
      <c r="Q103" s="264">
        <v>0</v>
      </c>
      <c r="R103" s="264">
        <v>0</v>
      </c>
      <c r="S103" s="264">
        <v>0</v>
      </c>
      <c r="T103" s="264">
        <v>0</v>
      </c>
      <c r="U103" s="264">
        <v>0</v>
      </c>
      <c r="V103" s="264">
        <v>0</v>
      </c>
      <c r="W103" s="264">
        <v>0</v>
      </c>
      <c r="X103" s="264">
        <v>31067.96</v>
      </c>
      <c r="Y103" s="264">
        <v>0</v>
      </c>
      <c r="Z103" s="264">
        <v>0</v>
      </c>
      <c r="AA103" s="264">
        <v>0</v>
      </c>
      <c r="AB103" s="264">
        <v>27358.49</v>
      </c>
      <c r="AC103" s="264">
        <v>0</v>
      </c>
      <c r="AD103" s="264">
        <v>0</v>
      </c>
      <c r="AE103" s="264">
        <v>0</v>
      </c>
      <c r="AF103" s="264">
        <v>0</v>
      </c>
      <c r="AG103" s="264">
        <v>0</v>
      </c>
      <c r="AH103" s="264">
        <v>0</v>
      </c>
      <c r="AI103" s="264">
        <v>0</v>
      </c>
      <c r="AJ103" s="264">
        <v>0</v>
      </c>
      <c r="AK103" s="264">
        <v>31067.96</v>
      </c>
      <c r="AL103" s="264">
        <v>0</v>
      </c>
      <c r="AM103" s="264">
        <v>0</v>
      </c>
      <c r="AN103" s="264">
        <v>0</v>
      </c>
      <c r="AO103" s="264">
        <v>0</v>
      </c>
      <c r="AP103" s="264">
        <v>0</v>
      </c>
      <c r="AQ103" s="264">
        <v>0</v>
      </c>
      <c r="AR103" s="264">
        <v>0</v>
      </c>
      <c r="AS103" s="264">
        <v>0</v>
      </c>
      <c r="AT103" s="264">
        <v>0</v>
      </c>
      <c r="AU103" s="264">
        <v>0</v>
      </c>
      <c r="AV103" s="264">
        <v>0</v>
      </c>
      <c r="AW103" s="264">
        <v>0</v>
      </c>
      <c r="AX103" s="264">
        <v>0</v>
      </c>
      <c r="AY103" s="264">
        <v>0</v>
      </c>
      <c r="AZ103" s="264">
        <v>27358.49</v>
      </c>
      <c r="BA103" s="264">
        <v>0</v>
      </c>
      <c r="BB103" s="264">
        <v>0</v>
      </c>
      <c r="BC103" s="264">
        <v>0</v>
      </c>
      <c r="BD103" s="264">
        <v>0</v>
      </c>
      <c r="BE103" s="264">
        <v>0</v>
      </c>
      <c r="BF103" s="264">
        <v>0</v>
      </c>
      <c r="BG103" s="264">
        <v>0</v>
      </c>
      <c r="BH103" s="264">
        <v>0</v>
      </c>
      <c r="BI103" s="264">
        <v>0</v>
      </c>
      <c r="BJ103" s="264">
        <v>0</v>
      </c>
      <c r="BK103" s="264">
        <v>0</v>
      </c>
      <c r="BL103" s="264">
        <v>0</v>
      </c>
      <c r="BM103" s="264">
        <v>0</v>
      </c>
      <c r="BN103" s="264">
        <v>0</v>
      </c>
      <c r="BO103" s="264">
        <v>0</v>
      </c>
      <c r="BP103" s="264">
        <v>0</v>
      </c>
      <c r="BQ103" s="264">
        <v>0</v>
      </c>
      <c r="BR103" s="264">
        <v>0</v>
      </c>
      <c r="BS103" s="264">
        <v>0</v>
      </c>
      <c r="BT103" s="264">
        <v>0</v>
      </c>
      <c r="BU103" s="264">
        <v>0</v>
      </c>
      <c r="BV103" s="264">
        <v>0</v>
      </c>
      <c r="BW103" s="264">
        <v>0</v>
      </c>
      <c r="BX103" s="264">
        <v>0</v>
      </c>
      <c r="BY103" s="264">
        <v>0</v>
      </c>
      <c r="BZ103" s="264">
        <v>0</v>
      </c>
      <c r="CA103" s="264">
        <v>0</v>
      </c>
      <c r="CB103" s="264">
        <v>0</v>
      </c>
      <c r="CC103" s="264">
        <v>0</v>
      </c>
      <c r="CD103" s="264">
        <v>0</v>
      </c>
      <c r="CE103" s="264">
        <v>0</v>
      </c>
      <c r="CF103" s="264">
        <v>0</v>
      </c>
      <c r="CG103" s="264">
        <v>0</v>
      </c>
      <c r="CH103" s="264">
        <v>0</v>
      </c>
      <c r="CI103" s="264">
        <v>0</v>
      </c>
      <c r="CJ103" s="264">
        <v>0</v>
      </c>
      <c r="CK103" s="264">
        <v>0</v>
      </c>
      <c r="CL103" s="264">
        <v>0</v>
      </c>
      <c r="CM103" s="264">
        <v>0</v>
      </c>
      <c r="CN103" s="264">
        <v>0</v>
      </c>
      <c r="CO103" s="264">
        <v>0</v>
      </c>
      <c r="CP103" s="264">
        <v>0</v>
      </c>
      <c r="CQ103" s="264">
        <v>0</v>
      </c>
      <c r="CR103" s="264">
        <v>0</v>
      </c>
      <c r="CS103" s="264">
        <v>0</v>
      </c>
      <c r="CT103" s="264">
        <v>0</v>
      </c>
      <c r="CU103" s="264">
        <v>0</v>
      </c>
      <c r="CV103" s="264">
        <v>0</v>
      </c>
      <c r="CW103" s="264">
        <v>0</v>
      </c>
      <c r="CX103" s="264">
        <v>0</v>
      </c>
      <c r="CY103" s="264">
        <v>0</v>
      </c>
      <c r="CZ103" s="264">
        <v>0</v>
      </c>
      <c r="DA103" s="264">
        <v>0</v>
      </c>
      <c r="DB103" s="264">
        <v>0</v>
      </c>
      <c r="DC103" s="264">
        <v>0</v>
      </c>
      <c r="DD103" s="264">
        <v>0</v>
      </c>
      <c r="DE103" s="264">
        <v>0</v>
      </c>
      <c r="DF103" s="264">
        <v>0</v>
      </c>
      <c r="DG103" s="264">
        <v>0</v>
      </c>
      <c r="DH103" s="264">
        <v>0</v>
      </c>
      <c r="DI103" s="264">
        <v>0</v>
      </c>
      <c r="DJ103" s="264">
        <v>0</v>
      </c>
      <c r="DK103" s="264">
        <v>0</v>
      </c>
      <c r="DL103" s="264">
        <v>0</v>
      </c>
      <c r="DM103" s="264">
        <v>0</v>
      </c>
      <c r="DN103" s="264">
        <v>0</v>
      </c>
      <c r="DO103" s="264">
        <v>0</v>
      </c>
      <c r="DP103" s="278">
        <v>0</v>
      </c>
      <c r="DQ103" s="278">
        <v>0</v>
      </c>
      <c r="DR103" s="278">
        <v>0</v>
      </c>
      <c r="DS103" s="278">
        <v>0</v>
      </c>
      <c r="DT103" s="278">
        <v>0</v>
      </c>
      <c r="DU103" s="278">
        <v>0</v>
      </c>
      <c r="DV103" s="278">
        <v>0</v>
      </c>
      <c r="DW103" s="278">
        <v>0</v>
      </c>
      <c r="DX103" s="278">
        <v>0</v>
      </c>
      <c r="EB103" s="257">
        <f t="shared" si="7"/>
        <v>0</v>
      </c>
      <c r="EC103" s="257">
        <f t="shared" si="8"/>
        <v>0</v>
      </c>
      <c r="ED103" s="257">
        <f t="shared" si="9"/>
        <v>0</v>
      </c>
      <c r="EE103" s="257">
        <f t="shared" si="10"/>
        <v>0</v>
      </c>
      <c r="EF103" s="257">
        <f t="shared" si="11"/>
        <v>0</v>
      </c>
      <c r="EG103" s="257">
        <f t="shared" si="12"/>
        <v>0</v>
      </c>
      <c r="EH103" s="257">
        <f t="shared" si="13"/>
        <v>0</v>
      </c>
    </row>
    <row r="104" spans="1:138" s="284" customFormat="1">
      <c r="A104" s="282" t="s">
        <v>117</v>
      </c>
      <c r="B104" s="283">
        <v>10334033.189999999</v>
      </c>
      <c r="C104" s="283">
        <v>220.9</v>
      </c>
      <c r="D104" s="283">
        <v>2354166.7799999998</v>
      </c>
      <c r="E104" s="283">
        <v>65549.67</v>
      </c>
      <c r="F104" s="283">
        <v>283527.8</v>
      </c>
      <c r="G104" s="283">
        <v>108530.04</v>
      </c>
      <c r="H104" s="283">
        <v>100.94</v>
      </c>
      <c r="I104" s="283">
        <v>50172.639999999999</v>
      </c>
      <c r="J104" s="283">
        <v>0</v>
      </c>
      <c r="K104" s="283">
        <v>1450.91</v>
      </c>
      <c r="L104" s="283">
        <v>2744.86</v>
      </c>
      <c r="M104" s="283">
        <v>21.7</v>
      </c>
      <c r="N104" s="283">
        <v>0</v>
      </c>
      <c r="O104" s="283">
        <v>280.44</v>
      </c>
      <c r="P104" s="283">
        <v>63.21</v>
      </c>
      <c r="Q104" s="283">
        <v>68829.009999999995</v>
      </c>
      <c r="R104" s="283">
        <v>127.36</v>
      </c>
      <c r="S104" s="283">
        <v>0</v>
      </c>
      <c r="T104" s="283">
        <v>0</v>
      </c>
      <c r="U104" s="283">
        <v>0</v>
      </c>
      <c r="V104" s="283">
        <v>0</v>
      </c>
      <c r="W104" s="283">
        <v>0</v>
      </c>
      <c r="X104" s="283">
        <v>2937856.52</v>
      </c>
      <c r="Y104" s="283">
        <v>438103.81</v>
      </c>
      <c r="Z104" s="283">
        <v>32377.9</v>
      </c>
      <c r="AA104" s="283">
        <v>157219.10999999999</v>
      </c>
      <c r="AB104" s="283">
        <v>114981.98</v>
      </c>
      <c r="AC104" s="283">
        <v>12600.59</v>
      </c>
      <c r="AD104" s="283">
        <v>0</v>
      </c>
      <c r="AE104" s="283">
        <v>34847.17</v>
      </c>
      <c r="AF104" s="283">
        <v>3670259.85</v>
      </c>
      <c r="AG104" s="283">
        <v>2777124.59</v>
      </c>
      <c r="AH104" s="283">
        <v>21538.3</v>
      </c>
      <c r="AI104" s="283">
        <v>60607.519999999997</v>
      </c>
      <c r="AJ104" s="283">
        <v>10677.43</v>
      </c>
      <c r="AK104" s="283">
        <v>53815.33</v>
      </c>
      <c r="AL104" s="283">
        <v>3828.35</v>
      </c>
      <c r="AM104" s="283">
        <v>10265</v>
      </c>
      <c r="AN104" s="283">
        <v>-5095.09</v>
      </c>
      <c r="AO104" s="283">
        <v>267611.23</v>
      </c>
      <c r="AP104" s="283">
        <v>173940.05</v>
      </c>
      <c r="AQ104" s="283">
        <v>363.21</v>
      </c>
      <c r="AR104" s="283">
        <v>27.36</v>
      </c>
      <c r="AS104" s="283">
        <v>1257.05</v>
      </c>
      <c r="AT104" s="283">
        <v>0</v>
      </c>
      <c r="AU104" s="283">
        <v>0</v>
      </c>
      <c r="AV104" s="283">
        <v>19362.189999999999</v>
      </c>
      <c r="AW104" s="283">
        <v>1617.28</v>
      </c>
      <c r="AX104" s="283">
        <v>3939.24</v>
      </c>
      <c r="AY104" s="283">
        <v>7459.19</v>
      </c>
      <c r="AZ104" s="283">
        <v>114744.48</v>
      </c>
      <c r="BA104" s="283">
        <v>237.5</v>
      </c>
      <c r="BB104" s="283">
        <v>78503.61</v>
      </c>
      <c r="BC104" s="283">
        <v>2328.94</v>
      </c>
      <c r="BD104" s="283">
        <v>1541.51</v>
      </c>
      <c r="BE104" s="283">
        <v>216.98</v>
      </c>
      <c r="BF104" s="283">
        <v>3587668.81</v>
      </c>
      <c r="BG104" s="283">
        <v>86864.59</v>
      </c>
      <c r="BH104" s="283">
        <v>103771.82</v>
      </c>
      <c r="BI104" s="283">
        <v>111784.34</v>
      </c>
      <c r="BJ104" s="283">
        <v>90005.97</v>
      </c>
      <c r="BK104" s="283">
        <v>137643.81</v>
      </c>
      <c r="BL104" s="283">
        <v>114054.75</v>
      </c>
      <c r="BM104" s="283">
        <v>49170.77</v>
      </c>
      <c r="BN104" s="283">
        <v>127036.04</v>
      </c>
      <c r="BO104" s="283">
        <v>125541.92</v>
      </c>
      <c r="BP104" s="283">
        <v>138022.24</v>
      </c>
      <c r="BQ104" s="283">
        <v>390397.9</v>
      </c>
      <c r="BR104" s="283">
        <v>104258.17</v>
      </c>
      <c r="BS104" s="283">
        <v>222654.16</v>
      </c>
      <c r="BT104" s="283">
        <v>35707.1</v>
      </c>
      <c r="BU104" s="283">
        <v>55299.42</v>
      </c>
      <c r="BV104" s="283">
        <v>37400.120000000003</v>
      </c>
      <c r="BW104" s="283">
        <v>40375.339999999997</v>
      </c>
      <c r="BX104" s="283">
        <v>55435.96</v>
      </c>
      <c r="BY104" s="283">
        <v>36538.28</v>
      </c>
      <c r="BZ104" s="283">
        <v>31175.95</v>
      </c>
      <c r="CA104" s="283">
        <v>40928.660000000003</v>
      </c>
      <c r="CB104" s="283">
        <v>103956.02</v>
      </c>
      <c r="CC104" s="283">
        <v>34965</v>
      </c>
      <c r="CD104" s="283">
        <v>28161.56</v>
      </c>
      <c r="CE104" s="283">
        <v>24728.22</v>
      </c>
      <c r="CF104" s="283">
        <v>36888.89</v>
      </c>
      <c r="CG104" s="283">
        <v>13417.77</v>
      </c>
      <c r="CH104" s="283">
        <v>40559.68</v>
      </c>
      <c r="CI104" s="283">
        <v>25594.03</v>
      </c>
      <c r="CJ104" s="283">
        <v>34454.28</v>
      </c>
      <c r="CK104" s="283">
        <v>12178.35</v>
      </c>
      <c r="CL104" s="283">
        <v>32232.32</v>
      </c>
      <c r="CM104" s="283">
        <v>9469.42</v>
      </c>
      <c r="CN104" s="283">
        <v>11541.33</v>
      </c>
      <c r="CO104" s="283">
        <v>22503.84</v>
      </c>
      <c r="CP104" s="283">
        <v>123556.41</v>
      </c>
      <c r="CQ104" s="283">
        <v>16582.82</v>
      </c>
      <c r="CR104" s="283">
        <v>33204.76</v>
      </c>
      <c r="CS104" s="283">
        <v>24610.62</v>
      </c>
      <c r="CT104" s="283">
        <v>1858.97</v>
      </c>
      <c r="CU104" s="283">
        <v>27390.880000000001</v>
      </c>
      <c r="CV104" s="283">
        <v>16835.8</v>
      </c>
      <c r="CW104" s="283">
        <v>20927.2</v>
      </c>
      <c r="CX104" s="283">
        <v>32907.26</v>
      </c>
      <c r="CY104" s="283">
        <v>43182.13</v>
      </c>
      <c r="CZ104" s="283">
        <v>15865.28</v>
      </c>
      <c r="DA104" s="283">
        <v>23781.83</v>
      </c>
      <c r="DB104" s="283">
        <v>12134.59</v>
      </c>
      <c r="DC104" s="283">
        <v>26010.25</v>
      </c>
      <c r="DD104" s="283">
        <v>12643.72</v>
      </c>
      <c r="DE104" s="283">
        <v>18026.62</v>
      </c>
      <c r="DF104" s="283">
        <v>14395.59</v>
      </c>
      <c r="DG104" s="283">
        <v>22620.560000000001</v>
      </c>
      <c r="DH104" s="283">
        <v>15268.85</v>
      </c>
      <c r="DI104" s="283">
        <v>17544.59</v>
      </c>
      <c r="DJ104" s="283">
        <v>23710.81</v>
      </c>
      <c r="DK104" s="283">
        <v>26098.55</v>
      </c>
      <c r="DL104" s="283">
        <v>17525.47</v>
      </c>
      <c r="DM104" s="283">
        <v>16132.45</v>
      </c>
      <c r="DN104" s="283">
        <v>15725.53</v>
      </c>
      <c r="DO104" s="283">
        <v>157583.96</v>
      </c>
      <c r="DP104" s="283">
        <v>34163.199999999997</v>
      </c>
      <c r="DQ104" s="283">
        <v>63415.199999999997</v>
      </c>
      <c r="DR104" s="283">
        <v>14951.59</v>
      </c>
      <c r="DS104" s="283">
        <v>45759.83</v>
      </c>
      <c r="DT104" s="283">
        <v>21652.54</v>
      </c>
      <c r="DU104" s="283">
        <v>17460.32</v>
      </c>
      <c r="DV104" s="283">
        <v>10033.25</v>
      </c>
      <c r="DW104" s="283">
        <v>38589.360000000001</v>
      </c>
      <c r="DX104" s="283">
        <v>800</v>
      </c>
      <c r="DY104" s="257"/>
      <c r="DZ104" s="257"/>
      <c r="EA104" s="257"/>
      <c r="EB104" s="257">
        <f t="shared" si="7"/>
        <v>0</v>
      </c>
      <c r="EC104" s="257">
        <f t="shared" si="8"/>
        <v>0</v>
      </c>
      <c r="ED104" s="257">
        <f t="shared" si="9"/>
        <v>0</v>
      </c>
      <c r="EE104" s="257">
        <f t="shared" si="10"/>
        <v>0</v>
      </c>
      <c r="EF104" s="257">
        <f t="shared" si="11"/>
        <v>0</v>
      </c>
      <c r="EG104" s="257">
        <f t="shared" si="12"/>
        <v>0</v>
      </c>
      <c r="EH104" s="257">
        <f t="shared" si="13"/>
        <v>0</v>
      </c>
    </row>
    <row r="105" spans="1:138" s="270" customFormat="1" ht="12.75" thickBot="1">
      <c r="A105" s="268" t="s">
        <v>1105</v>
      </c>
      <c r="B105" s="269">
        <v>0</v>
      </c>
      <c r="C105" s="269">
        <v>0</v>
      </c>
      <c r="D105" s="269">
        <v>0</v>
      </c>
      <c r="E105" s="269">
        <v>0</v>
      </c>
      <c r="F105" s="269">
        <v>0</v>
      </c>
      <c r="G105" s="269">
        <v>0</v>
      </c>
      <c r="H105" s="269">
        <v>0</v>
      </c>
      <c r="I105" s="269">
        <v>0</v>
      </c>
      <c r="J105" s="269">
        <v>0</v>
      </c>
      <c r="K105" s="269">
        <v>0</v>
      </c>
      <c r="L105" s="269">
        <v>0</v>
      </c>
      <c r="M105" s="269">
        <v>0</v>
      </c>
      <c r="N105" s="269">
        <v>0</v>
      </c>
      <c r="O105" s="269">
        <v>0</v>
      </c>
      <c r="P105" s="269">
        <v>0</v>
      </c>
      <c r="Q105" s="269">
        <v>0</v>
      </c>
      <c r="R105" s="269">
        <v>0</v>
      </c>
      <c r="S105" s="269">
        <v>0</v>
      </c>
      <c r="T105" s="269">
        <v>0</v>
      </c>
      <c r="U105" s="269">
        <v>0</v>
      </c>
      <c r="V105" s="269">
        <v>0</v>
      </c>
      <c r="W105" s="269">
        <v>0</v>
      </c>
      <c r="X105" s="285">
        <v>0</v>
      </c>
      <c r="Y105" s="269">
        <v>0</v>
      </c>
      <c r="Z105" s="269">
        <v>0</v>
      </c>
      <c r="AA105" s="269">
        <v>0</v>
      </c>
      <c r="AB105" s="269">
        <v>0</v>
      </c>
      <c r="AC105" s="269">
        <v>0</v>
      </c>
      <c r="AD105" s="269">
        <v>0</v>
      </c>
      <c r="AE105" s="269">
        <v>0</v>
      </c>
      <c r="AF105" s="269">
        <v>0</v>
      </c>
      <c r="AG105" s="269">
        <v>0</v>
      </c>
      <c r="AH105" s="269">
        <v>0</v>
      </c>
      <c r="AI105" s="269">
        <v>0</v>
      </c>
      <c r="AJ105" s="269">
        <v>0</v>
      </c>
      <c r="AK105" s="269">
        <v>0</v>
      </c>
      <c r="AL105" s="269">
        <v>0</v>
      </c>
      <c r="AM105" s="269">
        <v>0</v>
      </c>
      <c r="AN105" s="269">
        <v>0</v>
      </c>
      <c r="AO105" s="269">
        <v>0</v>
      </c>
      <c r="AP105" s="269">
        <v>0</v>
      </c>
      <c r="AQ105" s="269">
        <v>0</v>
      </c>
      <c r="AR105" s="269">
        <v>0</v>
      </c>
      <c r="AS105" s="269">
        <v>0</v>
      </c>
      <c r="AT105" s="269">
        <v>0</v>
      </c>
      <c r="AU105" s="269">
        <v>0</v>
      </c>
      <c r="AV105" s="269">
        <v>0</v>
      </c>
      <c r="AW105" s="269">
        <v>0</v>
      </c>
      <c r="AX105" s="269">
        <v>0</v>
      </c>
      <c r="AY105" s="269">
        <v>0</v>
      </c>
      <c r="AZ105" s="269">
        <v>0</v>
      </c>
      <c r="BA105" s="269">
        <v>0</v>
      </c>
      <c r="BB105" s="269">
        <v>0</v>
      </c>
      <c r="BC105" s="269">
        <v>0</v>
      </c>
      <c r="BD105" s="269">
        <v>0</v>
      </c>
      <c r="BE105" s="269">
        <v>0</v>
      </c>
      <c r="BF105" s="269">
        <v>0</v>
      </c>
      <c r="BG105" s="269">
        <v>0</v>
      </c>
      <c r="BH105" s="269">
        <v>0</v>
      </c>
      <c r="BI105" s="269">
        <v>0</v>
      </c>
      <c r="BJ105" s="269">
        <v>0</v>
      </c>
      <c r="BK105" s="269">
        <v>0</v>
      </c>
      <c r="BL105" s="269">
        <v>0</v>
      </c>
      <c r="BM105" s="269">
        <v>0</v>
      </c>
      <c r="BN105" s="269">
        <v>0</v>
      </c>
      <c r="BO105" s="269">
        <v>0</v>
      </c>
      <c r="BP105" s="269">
        <v>0</v>
      </c>
      <c r="BQ105" s="269">
        <v>0</v>
      </c>
      <c r="BR105" s="269">
        <v>0</v>
      </c>
      <c r="BS105" s="269">
        <v>0</v>
      </c>
      <c r="BT105" s="269">
        <v>0</v>
      </c>
      <c r="BU105" s="269">
        <v>0</v>
      </c>
      <c r="BV105" s="269">
        <v>0</v>
      </c>
      <c r="BW105" s="269">
        <v>0</v>
      </c>
      <c r="BX105" s="269">
        <v>0</v>
      </c>
      <c r="BY105" s="269">
        <v>0</v>
      </c>
      <c r="BZ105" s="269">
        <v>0</v>
      </c>
      <c r="CA105" s="269">
        <v>0</v>
      </c>
      <c r="CB105" s="269">
        <v>0</v>
      </c>
      <c r="CC105" s="269">
        <v>0</v>
      </c>
      <c r="CD105" s="269">
        <v>0</v>
      </c>
      <c r="CE105" s="269">
        <v>0</v>
      </c>
      <c r="CF105" s="269">
        <v>0</v>
      </c>
      <c r="CG105" s="269">
        <v>0</v>
      </c>
      <c r="CH105" s="269">
        <v>0</v>
      </c>
      <c r="CI105" s="269">
        <v>0</v>
      </c>
      <c r="CJ105" s="269">
        <v>0</v>
      </c>
      <c r="CK105" s="269">
        <v>0</v>
      </c>
      <c r="CL105" s="269">
        <v>0</v>
      </c>
      <c r="CM105" s="269">
        <v>0</v>
      </c>
      <c r="CN105" s="269">
        <v>0</v>
      </c>
      <c r="CO105" s="269">
        <v>0</v>
      </c>
      <c r="CP105" s="269">
        <v>0</v>
      </c>
      <c r="CQ105" s="269">
        <v>0</v>
      </c>
      <c r="CR105" s="269">
        <v>0</v>
      </c>
      <c r="CS105" s="269">
        <v>0</v>
      </c>
      <c r="CT105" s="269">
        <v>0</v>
      </c>
      <c r="CU105" s="269">
        <v>0</v>
      </c>
      <c r="CV105" s="269">
        <v>0</v>
      </c>
      <c r="CW105" s="269">
        <v>0</v>
      </c>
      <c r="CX105" s="269">
        <v>0</v>
      </c>
      <c r="CY105" s="269">
        <v>0</v>
      </c>
      <c r="CZ105" s="269">
        <v>0</v>
      </c>
      <c r="DA105" s="269">
        <v>0</v>
      </c>
      <c r="DB105" s="269">
        <v>0</v>
      </c>
      <c r="DC105" s="269">
        <v>0</v>
      </c>
      <c r="DD105" s="269">
        <v>0</v>
      </c>
      <c r="DE105" s="269">
        <v>0</v>
      </c>
      <c r="DF105" s="269">
        <v>0</v>
      </c>
      <c r="DG105" s="269">
        <v>0</v>
      </c>
      <c r="DH105" s="269">
        <v>0</v>
      </c>
      <c r="DI105" s="269">
        <v>0</v>
      </c>
      <c r="DJ105" s="269">
        <v>0</v>
      </c>
      <c r="DK105" s="269">
        <v>0</v>
      </c>
      <c r="DL105" s="269">
        <v>0</v>
      </c>
      <c r="DM105" s="269">
        <v>0</v>
      </c>
      <c r="DN105" s="269">
        <v>0</v>
      </c>
      <c r="DO105" s="269">
        <v>0</v>
      </c>
      <c r="DP105" s="269">
        <v>0</v>
      </c>
      <c r="DQ105" s="269">
        <v>0</v>
      </c>
      <c r="DR105" s="269">
        <v>0</v>
      </c>
      <c r="DS105" s="269">
        <v>0</v>
      </c>
      <c r="DT105" s="269">
        <v>0</v>
      </c>
      <c r="DU105" s="269">
        <v>0</v>
      </c>
      <c r="DV105" s="269">
        <v>0</v>
      </c>
      <c r="DW105" s="269">
        <v>0</v>
      </c>
      <c r="DX105" s="269">
        <v>0</v>
      </c>
      <c r="DZ105" s="257"/>
      <c r="EB105" s="257">
        <f t="shared" si="7"/>
        <v>0</v>
      </c>
      <c r="EC105" s="257">
        <f t="shared" si="8"/>
        <v>0</v>
      </c>
      <c r="ED105" s="257">
        <f t="shared" si="9"/>
        <v>0</v>
      </c>
      <c r="EE105" s="257">
        <f t="shared" si="10"/>
        <v>0</v>
      </c>
      <c r="EF105" s="257">
        <f t="shared" si="11"/>
        <v>0</v>
      </c>
      <c r="EG105" s="257">
        <f t="shared" si="12"/>
        <v>0</v>
      </c>
      <c r="EH105" s="257">
        <f t="shared" si="13"/>
        <v>0</v>
      </c>
    </row>
    <row r="106" spans="1:138" s="272" customFormat="1" ht="12.75" thickBot="1">
      <c r="A106" s="271" t="s">
        <v>1106</v>
      </c>
      <c r="B106" s="272">
        <v>69474265.629999995</v>
      </c>
      <c r="C106" s="272">
        <v>1015187.17</v>
      </c>
      <c r="D106" s="272">
        <v>30463731.649999999</v>
      </c>
      <c r="E106" s="272">
        <v>229899.35</v>
      </c>
      <c r="F106" s="272">
        <v>869505.23</v>
      </c>
      <c r="G106" s="272">
        <v>573814.61</v>
      </c>
      <c r="H106" s="272">
        <v>158706.21</v>
      </c>
      <c r="I106" s="272">
        <v>323469.45</v>
      </c>
      <c r="J106" s="272">
        <v>0</v>
      </c>
      <c r="K106" s="272">
        <v>97202.09</v>
      </c>
      <c r="L106" s="272">
        <v>241879.4</v>
      </c>
      <c r="M106" s="272">
        <v>289073.07</v>
      </c>
      <c r="N106" s="272">
        <v>285725.17</v>
      </c>
      <c r="O106" s="272">
        <v>526197.48</v>
      </c>
      <c r="P106" s="272">
        <v>360751.38</v>
      </c>
      <c r="Q106" s="272">
        <v>984517.19</v>
      </c>
      <c r="R106" s="272">
        <v>264287.78999999998</v>
      </c>
      <c r="S106" s="272">
        <v>96600.86</v>
      </c>
      <c r="T106" s="272">
        <v>0</v>
      </c>
      <c r="U106" s="272">
        <v>7797.08</v>
      </c>
      <c r="V106" s="272">
        <v>23516.1</v>
      </c>
      <c r="X106" s="286">
        <v>5143747.82</v>
      </c>
      <c r="Y106" s="272">
        <v>6798128.1699999999</v>
      </c>
      <c r="Z106" s="272">
        <v>-4917609.41</v>
      </c>
      <c r="AA106" s="272">
        <v>921454.61</v>
      </c>
      <c r="AB106" s="272">
        <v>447018.76</v>
      </c>
      <c r="AC106" s="272">
        <v>301510.64</v>
      </c>
      <c r="AD106" s="272">
        <v>0</v>
      </c>
      <c r="AE106" s="272">
        <v>838116.18</v>
      </c>
      <c r="AF106" s="272">
        <v>23130037.579999998</v>
      </c>
      <c r="AG106" s="272">
        <v>3057579.44</v>
      </c>
      <c r="AH106" s="272">
        <v>351036.91</v>
      </c>
      <c r="AI106" s="272">
        <v>244010.45</v>
      </c>
      <c r="AJ106" s="272">
        <v>754290.71</v>
      </c>
      <c r="AK106" s="272">
        <v>403919.35</v>
      </c>
      <c r="AL106" s="272">
        <v>192859.38</v>
      </c>
      <c r="AM106" s="272">
        <v>140051.57999999999</v>
      </c>
      <c r="AN106" s="272">
        <v>636615.19999999995</v>
      </c>
      <c r="AO106" s="272">
        <v>2735940.89</v>
      </c>
      <c r="AP106" s="272">
        <v>1178949.01</v>
      </c>
      <c r="AQ106" s="272">
        <v>1240288.43</v>
      </c>
      <c r="AR106" s="272">
        <v>245563.99</v>
      </c>
      <c r="AS106" s="272">
        <v>594551.98</v>
      </c>
      <c r="AT106" s="272">
        <v>166218.67000000001</v>
      </c>
      <c r="AU106" s="272">
        <v>0</v>
      </c>
      <c r="AV106" s="272">
        <v>184478.01</v>
      </c>
      <c r="AW106" s="272">
        <v>357620.55</v>
      </c>
      <c r="AX106" s="272">
        <v>-6143763.2400000002</v>
      </c>
      <c r="AY106" s="272">
        <v>684055.27</v>
      </c>
      <c r="AZ106" s="272">
        <v>398990.04</v>
      </c>
      <c r="BA106" s="272">
        <v>48028.72</v>
      </c>
      <c r="BB106" s="272">
        <v>5689141.1200000001</v>
      </c>
      <c r="BC106" s="272">
        <v>373082.71</v>
      </c>
      <c r="BD106" s="272">
        <v>834371.82</v>
      </c>
      <c r="BE106" s="272">
        <v>329700.7</v>
      </c>
      <c r="BF106" s="272">
        <v>15903741.23</v>
      </c>
      <c r="BG106" s="272">
        <v>579837.47</v>
      </c>
      <c r="BH106" s="272">
        <v>671956.09</v>
      </c>
      <c r="BI106" s="272">
        <v>760992.32</v>
      </c>
      <c r="BJ106" s="272">
        <v>480922.9</v>
      </c>
      <c r="BK106" s="272">
        <v>625940.21</v>
      </c>
      <c r="BL106" s="272">
        <v>544106.92000000004</v>
      </c>
      <c r="BM106" s="272">
        <v>271604.90999999997</v>
      </c>
      <c r="BN106" s="272">
        <v>636940.82999999996</v>
      </c>
      <c r="BO106" s="272">
        <v>401474.43</v>
      </c>
      <c r="BP106" s="272">
        <v>346415.68</v>
      </c>
      <c r="BQ106" s="272">
        <v>1075484.56</v>
      </c>
      <c r="BR106" s="272">
        <v>625224.61</v>
      </c>
      <c r="BS106" s="272">
        <v>598979.32999999996</v>
      </c>
      <c r="BT106" s="272">
        <v>235997.29</v>
      </c>
      <c r="BU106" s="272">
        <v>241157.33</v>
      </c>
      <c r="BV106" s="272">
        <v>253534.98</v>
      </c>
      <c r="BW106" s="272">
        <v>238750.1</v>
      </c>
      <c r="BX106" s="272">
        <v>301486.40999999997</v>
      </c>
      <c r="BY106" s="272">
        <v>189918.55</v>
      </c>
      <c r="BZ106" s="272">
        <v>177762.42</v>
      </c>
      <c r="CA106" s="272">
        <v>245479.77</v>
      </c>
      <c r="CB106" s="272">
        <v>351822.38</v>
      </c>
      <c r="CC106" s="272">
        <v>158619.29999999999</v>
      </c>
      <c r="CD106" s="272">
        <v>129034.46</v>
      </c>
      <c r="CE106" s="272">
        <v>153534.70000000001</v>
      </c>
      <c r="CF106" s="272">
        <v>200142.63</v>
      </c>
      <c r="CG106" s="272">
        <v>123153.23</v>
      </c>
      <c r="CH106" s="272">
        <v>202712.47</v>
      </c>
      <c r="CI106" s="272">
        <v>127437.32</v>
      </c>
      <c r="CJ106" s="272">
        <v>216053.45</v>
      </c>
      <c r="CK106" s="272">
        <v>96817.54</v>
      </c>
      <c r="CL106" s="272">
        <v>143090.54</v>
      </c>
      <c r="CM106" s="272">
        <v>56411.09</v>
      </c>
      <c r="CN106" s="272">
        <v>81133.78</v>
      </c>
      <c r="CO106" s="272">
        <v>98016.67</v>
      </c>
      <c r="CP106" s="272">
        <v>294050.34999999998</v>
      </c>
      <c r="CQ106" s="272">
        <v>394773.59</v>
      </c>
      <c r="CR106" s="272">
        <v>82166.67</v>
      </c>
      <c r="CS106" s="272">
        <v>98037.38</v>
      </c>
      <c r="CT106" s="272">
        <v>38325.5</v>
      </c>
      <c r="CU106" s="272">
        <v>120200.69</v>
      </c>
      <c r="CV106" s="272">
        <v>53762.3</v>
      </c>
      <c r="CW106" s="272">
        <v>82112.84</v>
      </c>
      <c r="CX106" s="272">
        <v>113290.48</v>
      </c>
      <c r="CY106" s="272">
        <v>219709.1</v>
      </c>
      <c r="CZ106" s="272">
        <v>97571.14</v>
      </c>
      <c r="DA106" s="272">
        <v>143440.95000000001</v>
      </c>
      <c r="DB106" s="272">
        <v>117499.27</v>
      </c>
      <c r="DC106" s="272">
        <v>169549.76</v>
      </c>
      <c r="DD106" s="272">
        <v>55726.720000000001</v>
      </c>
      <c r="DE106" s="272">
        <v>164486.76</v>
      </c>
      <c r="DF106" s="272">
        <v>74347.47</v>
      </c>
      <c r="DG106" s="272">
        <v>91125.93</v>
      </c>
      <c r="DH106" s="272">
        <v>80885.62</v>
      </c>
      <c r="DI106" s="272">
        <v>74978.460000000006</v>
      </c>
      <c r="DJ106" s="272">
        <v>75218.880000000005</v>
      </c>
      <c r="DK106" s="272">
        <v>134094.74</v>
      </c>
      <c r="DL106" s="272">
        <v>56588.45</v>
      </c>
      <c r="DM106" s="272">
        <v>97108.85</v>
      </c>
      <c r="DN106" s="272">
        <v>121810.88</v>
      </c>
      <c r="DO106" s="272">
        <v>306560.99</v>
      </c>
      <c r="DP106" s="272">
        <v>149857.88</v>
      </c>
      <c r="DQ106" s="272">
        <v>141563.04</v>
      </c>
      <c r="DR106" s="272">
        <v>105785.83</v>
      </c>
      <c r="DS106" s="272">
        <v>268495.21000000002</v>
      </c>
      <c r="DT106" s="272">
        <v>139828.76</v>
      </c>
      <c r="DU106" s="272">
        <v>25747.07</v>
      </c>
      <c r="DV106" s="272">
        <v>15922.08</v>
      </c>
      <c r="DW106" s="272">
        <v>40616.019999999997</v>
      </c>
      <c r="DX106" s="272">
        <v>16554.900000000001</v>
      </c>
      <c r="DY106" s="257"/>
      <c r="DZ106" s="257"/>
      <c r="EA106" s="257"/>
      <c r="EB106" s="257">
        <f t="shared" si="7"/>
        <v>0</v>
      </c>
      <c r="EC106" s="257">
        <f t="shared" si="8"/>
        <v>0</v>
      </c>
      <c r="ED106" s="257">
        <f t="shared" si="9"/>
        <v>0</v>
      </c>
      <c r="EE106" s="257">
        <f t="shared" si="10"/>
        <v>0</v>
      </c>
      <c r="EF106" s="257">
        <f t="shared" si="11"/>
        <v>0</v>
      </c>
      <c r="EG106" s="257">
        <f t="shared" si="12"/>
        <v>0</v>
      </c>
      <c r="EH106" s="257">
        <f t="shared" si="13"/>
        <v>0</v>
      </c>
    </row>
    <row r="113" spans="91:92">
      <c r="CM113" s="257" t="s">
        <v>766</v>
      </c>
      <c r="CN113" s="257">
        <v>-285.79999999999927</v>
      </c>
    </row>
    <row r="114" spans="91:92">
      <c r="CM114" s="257" t="s">
        <v>767</v>
      </c>
      <c r="CN114" s="257">
        <v>-221.26999999999998</v>
      </c>
    </row>
    <row r="115" spans="91:92">
      <c r="CM115" s="257" t="s">
        <v>768</v>
      </c>
      <c r="CN115" s="257">
        <v>-188.16999999999962</v>
      </c>
    </row>
    <row r="116" spans="91:92">
      <c r="CM116" s="257" t="s">
        <v>769</v>
      </c>
      <c r="CN116" s="257">
        <v>-158</v>
      </c>
    </row>
    <row r="117" spans="91:92">
      <c r="CM117" s="257" t="s">
        <v>772</v>
      </c>
      <c r="CN117" s="257">
        <v>-99.839999999999918</v>
      </c>
    </row>
    <row r="118" spans="91:92">
      <c r="CM118" s="257" t="s">
        <v>773</v>
      </c>
      <c r="CN118" s="257">
        <v>-101.89999999999986</v>
      </c>
    </row>
    <row r="119" spans="91:92">
      <c r="CM119" s="257" t="s">
        <v>774</v>
      </c>
      <c r="CN119" s="257">
        <v>7.4700000000000273</v>
      </c>
    </row>
    <row r="120" spans="91:92">
      <c r="CM120" s="257" t="s">
        <v>775</v>
      </c>
      <c r="CN120" s="257">
        <v>-65.009999999999991</v>
      </c>
    </row>
    <row r="121" spans="91:92">
      <c r="CM121" s="257" t="s">
        <v>776</v>
      </c>
      <c r="CN121" s="257">
        <v>-14.44999999999996</v>
      </c>
    </row>
    <row r="122" spans="91:92">
      <c r="CM122" s="257" t="s">
        <v>777</v>
      </c>
      <c r="CN122" s="257">
        <v>-111.50999999999976</v>
      </c>
    </row>
    <row r="123" spans="91:92">
      <c r="CM123" s="257" t="s">
        <v>778</v>
      </c>
      <c r="CN123" s="257">
        <v>-164.79000000000042</v>
      </c>
    </row>
    <row r="124" spans="91:92">
      <c r="CM124" s="257" t="s">
        <v>779</v>
      </c>
      <c r="CN124" s="257">
        <v>-188.98999999999978</v>
      </c>
    </row>
    <row r="125" spans="91:92">
      <c r="CM125" s="257" t="s">
        <v>780</v>
      </c>
      <c r="CN125" s="257">
        <v>-423.34999999999945</v>
      </c>
    </row>
    <row r="126" spans="91:92">
      <c r="CM126" s="257" t="s">
        <v>781</v>
      </c>
      <c r="CN126" s="257">
        <v>-209.12000000000035</v>
      </c>
    </row>
    <row r="127" spans="91:92">
      <c r="CM127" s="257" t="s">
        <v>782</v>
      </c>
      <c r="CN127" s="257">
        <v>-343.59999999999945</v>
      </c>
    </row>
    <row r="128" spans="91:92">
      <c r="CM128" s="257" t="s">
        <v>783</v>
      </c>
      <c r="CN128" s="257">
        <v>-28.199999999999989</v>
      </c>
    </row>
    <row r="129" spans="91:92">
      <c r="CM129" s="257" t="s">
        <v>784</v>
      </c>
      <c r="CN129" s="257">
        <v>-34.950000000000045</v>
      </c>
    </row>
    <row r="130" spans="91:92">
      <c r="CM130" s="257" t="s">
        <v>785</v>
      </c>
      <c r="CN130" s="257">
        <v>-169.84000000000015</v>
      </c>
    </row>
    <row r="131" spans="91:92">
      <c r="CM131" s="257" t="s">
        <v>786</v>
      </c>
      <c r="CN131" s="257">
        <v>-38.370000000000005</v>
      </c>
    </row>
    <row r="132" spans="91:92">
      <c r="CM132" s="257" t="s">
        <v>787</v>
      </c>
      <c r="CN132" s="257">
        <v>-58.650000000000091</v>
      </c>
    </row>
    <row r="133" spans="91:92">
      <c r="CM133" s="257" t="s">
        <v>792</v>
      </c>
      <c r="CN133" s="257">
        <v>-54.350000000000136</v>
      </c>
    </row>
    <row r="134" spans="91:92">
      <c r="CM134" s="257" t="s">
        <v>793</v>
      </c>
      <c r="CN134" s="257">
        <v>-1340.9099999999999</v>
      </c>
    </row>
    <row r="135" spans="91:92">
      <c r="CM135" s="257" t="s">
        <v>794</v>
      </c>
      <c r="CN135" s="257">
        <v>-172.13000000000011</v>
      </c>
    </row>
  </sheetData>
  <mergeCells count="1">
    <mergeCell ref="EB1:EG1"/>
  </mergeCells>
  <phoneticPr fontId="40"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107"/>
  <sheetViews>
    <sheetView showGridLines="0" topLeftCell="A10" workbookViewId="0">
      <selection activeCell="C24" sqref="C24"/>
    </sheetView>
  </sheetViews>
  <sheetFormatPr defaultRowHeight="12"/>
  <cols>
    <col min="1" max="1" width="68.5" style="69" bestFit="1" customWidth="1"/>
    <col min="2" max="3" width="16.125" style="69" bestFit="1" customWidth="1"/>
    <col min="4" max="5" width="15.125" style="69" bestFit="1" customWidth="1"/>
    <col min="6" max="6" width="14.125" style="69" bestFit="1" customWidth="1"/>
    <col min="7" max="9" width="16.125" style="69" bestFit="1" customWidth="1"/>
    <col min="10" max="10" width="10.25" style="69" bestFit="1" customWidth="1"/>
    <col min="11" max="11" width="12.25" style="69" bestFit="1" customWidth="1"/>
    <col min="12" max="12" width="16.125" style="69" bestFit="1" customWidth="1"/>
    <col min="13" max="13" width="15.125" style="69" bestFit="1" customWidth="1"/>
    <col min="14" max="14" width="16.125" style="69" bestFit="1" customWidth="1"/>
    <col min="15" max="15" width="15.125" style="69" bestFit="1" customWidth="1"/>
    <col min="16" max="17" width="13.125" style="69" bestFit="1" customWidth="1"/>
    <col min="18" max="18" width="12.25" style="69" bestFit="1" customWidth="1"/>
    <col min="19" max="19" width="13.125" style="69" bestFit="1" customWidth="1"/>
    <col min="20" max="21" width="15.125" style="69" bestFit="1" customWidth="1"/>
    <col min="22" max="23" width="16.125" style="69" bestFit="1" customWidth="1"/>
    <col min="24" max="24" width="15.125" style="69" bestFit="1" customWidth="1"/>
    <col min="25" max="25" width="14.125" style="69" bestFit="1" customWidth="1"/>
    <col min="26" max="26" width="16.125" style="69" bestFit="1" customWidth="1"/>
    <col min="27" max="27" width="12.25" style="69" bestFit="1" customWidth="1"/>
    <col min="28" max="28" width="16.125" style="69" bestFit="1" customWidth="1"/>
    <col min="29" max="29" width="15.125" style="69" bestFit="1" customWidth="1"/>
    <col min="30" max="32" width="14.125" style="69" bestFit="1" customWidth="1"/>
    <col min="33" max="35" width="18" style="69" bestFit="1" customWidth="1"/>
    <col min="36" max="36" width="16.125" style="69" bestFit="1" customWidth="1"/>
    <col min="37" max="37" width="12.25" style="69" bestFit="1" customWidth="1"/>
    <col min="38" max="39" width="16.125" style="69" bestFit="1" customWidth="1"/>
    <col min="40" max="40" width="14.125" style="69" bestFit="1" customWidth="1"/>
    <col min="41" max="41" width="12.25" style="69" bestFit="1" customWidth="1"/>
    <col min="42" max="42" width="15.125" style="69" bestFit="1" customWidth="1"/>
    <col min="43" max="43" width="13.125" style="69" bestFit="1" customWidth="1"/>
    <col min="44" max="44" width="15.125" style="69" bestFit="1" customWidth="1"/>
    <col min="45" max="45" width="13.125" style="69" bestFit="1" customWidth="1"/>
    <col min="46" max="46" width="15.125" style="69" bestFit="1" customWidth="1"/>
    <col min="47" max="51" width="16.125" style="69" bestFit="1" customWidth="1"/>
    <col min="52" max="52" width="14.125" style="69" bestFit="1" customWidth="1"/>
    <col min="53" max="53" width="12.25" style="69" bestFit="1" customWidth="1"/>
    <col min="54" max="54" width="14.125" style="69" bestFit="1" customWidth="1"/>
    <col min="55" max="56" width="18" style="69" bestFit="1" customWidth="1"/>
    <col min="57" max="58" width="14.125" style="69" bestFit="1" customWidth="1"/>
    <col min="59" max="59" width="20" style="69" bestFit="1" customWidth="1"/>
    <col min="60" max="60" width="16.125" style="69" bestFit="1" customWidth="1"/>
    <col min="61" max="61" width="12.25" style="69" bestFit="1" customWidth="1"/>
    <col min="62" max="62" width="14.125" style="69" bestFit="1" customWidth="1"/>
    <col min="63" max="67" width="12.25" style="69" bestFit="1" customWidth="1"/>
    <col min="68" max="68" width="16.125" style="69" bestFit="1" customWidth="1"/>
    <col min="69" max="69" width="18" style="69" bestFit="1" customWidth="1"/>
    <col min="70" max="75" width="12.25" style="69" bestFit="1" customWidth="1"/>
    <col min="76" max="76" width="16.125" style="69" bestFit="1" customWidth="1"/>
    <col min="77" max="80" width="12.25" style="69" bestFit="1" customWidth="1"/>
    <col min="81" max="81" width="16.125" style="69" bestFit="1" customWidth="1"/>
    <col min="82" max="82" width="13.125" style="69" bestFit="1" customWidth="1"/>
    <col min="83" max="83" width="15.125" style="69" bestFit="1" customWidth="1"/>
    <col min="84" max="84" width="18" style="69" bestFit="1" customWidth="1"/>
    <col min="85" max="93" width="12.25" style="69" bestFit="1" customWidth="1"/>
    <col min="94" max="94" width="13.125" style="69" bestFit="1" customWidth="1"/>
    <col min="95" max="96" width="12.25" style="69" bestFit="1" customWidth="1"/>
    <col min="97" max="97" width="14.125" style="69" bestFit="1" customWidth="1"/>
    <col min="98" max="98" width="12.25" style="69" bestFit="1" customWidth="1"/>
    <col min="99" max="99" width="14.125" style="69" bestFit="1" customWidth="1"/>
    <col min="100" max="102" width="12.25" style="69" bestFit="1" customWidth="1"/>
    <col min="103" max="103" width="13.125" style="69" bestFit="1" customWidth="1"/>
    <col min="104" max="106" width="12.25" style="69" bestFit="1" customWidth="1"/>
    <col min="107" max="107" width="16.125" style="69" bestFit="1" customWidth="1"/>
    <col min="108" max="108" width="12.25" style="69" bestFit="1" customWidth="1"/>
    <col min="109" max="109" width="13.125" style="69" bestFit="1" customWidth="1"/>
    <col min="110" max="110" width="16.125" style="69" bestFit="1" customWidth="1"/>
    <col min="111" max="111" width="18" style="69" bestFit="1" customWidth="1"/>
    <col min="112" max="116" width="16.125" style="69" bestFit="1" customWidth="1"/>
    <col min="117" max="16384" width="9" style="69"/>
  </cols>
  <sheetData>
    <row r="1" spans="1:116" ht="12.75" thickBot="1">
      <c r="A1" s="70" t="s">
        <v>1131</v>
      </c>
      <c r="B1" s="71"/>
      <c r="C1" s="71"/>
      <c r="E1" s="242"/>
      <c r="F1" s="242"/>
      <c r="G1" s="242"/>
      <c r="H1" s="242"/>
    </row>
    <row r="2" spans="1:116" s="67" customFormat="1">
      <c r="A2" s="72"/>
      <c r="I2" s="378" t="s">
        <v>1053</v>
      </c>
      <c r="J2" s="378"/>
      <c r="K2" s="378"/>
      <c r="L2" s="378"/>
      <c r="M2" s="378"/>
      <c r="N2" s="378"/>
      <c r="O2" s="378"/>
      <c r="P2" s="378"/>
      <c r="Q2" s="378"/>
      <c r="R2" s="378"/>
      <c r="S2" s="378"/>
      <c r="T2" s="378"/>
      <c r="U2" s="378" t="s">
        <v>1054</v>
      </c>
      <c r="V2" s="378"/>
      <c r="W2" s="378"/>
      <c r="X2" s="378"/>
      <c r="Y2" s="378"/>
      <c r="Z2" s="378"/>
      <c r="AA2" s="378"/>
      <c r="AB2" s="378" t="s">
        <v>1055</v>
      </c>
      <c r="AC2" s="378"/>
      <c r="AD2" s="378"/>
      <c r="AE2" s="378"/>
      <c r="AF2" s="241"/>
      <c r="AG2" s="241"/>
      <c r="AH2" s="241"/>
      <c r="AI2" s="241"/>
      <c r="AJ2" s="241"/>
      <c r="AK2" s="378" t="s">
        <v>162</v>
      </c>
      <c r="AL2" s="378"/>
      <c r="AM2" s="378"/>
      <c r="AN2" s="378" t="s">
        <v>1056</v>
      </c>
      <c r="AO2" s="378"/>
      <c r="AP2" s="378" t="s">
        <v>1057</v>
      </c>
      <c r="AQ2" s="378"/>
      <c r="AR2" s="378"/>
      <c r="AS2" s="378"/>
      <c r="AT2" s="378"/>
      <c r="AU2" s="378" t="s">
        <v>1058</v>
      </c>
      <c r="AV2" s="378"/>
      <c r="AW2" s="378"/>
      <c r="AX2" s="378"/>
      <c r="AY2" s="378"/>
      <c r="AZ2" s="378"/>
      <c r="BA2" s="378"/>
      <c r="BB2" s="378"/>
      <c r="BC2" s="378"/>
      <c r="BD2" s="378"/>
      <c r="BE2" s="378"/>
      <c r="BF2" s="378"/>
      <c r="BG2" s="378"/>
      <c r="BH2" s="378"/>
      <c r="BI2" s="378"/>
      <c r="BJ2" s="378"/>
      <c r="BK2" s="378"/>
      <c r="BL2" s="378"/>
      <c r="BM2" s="378"/>
      <c r="BN2" s="378"/>
      <c r="BO2" s="378"/>
      <c r="BP2" s="378"/>
      <c r="BQ2" s="378"/>
      <c r="BR2" s="378"/>
      <c r="BS2" s="378"/>
      <c r="BT2" s="378"/>
      <c r="BU2" s="378"/>
      <c r="BV2" s="378"/>
      <c r="BW2" s="378"/>
      <c r="BX2" s="378"/>
      <c r="BY2" s="378"/>
      <c r="BZ2" s="378"/>
      <c r="CA2" s="378"/>
      <c r="CB2" s="378"/>
      <c r="CC2" s="378"/>
      <c r="CD2" s="378"/>
      <c r="CE2" s="378"/>
      <c r="CF2" s="378"/>
      <c r="CG2" s="378"/>
      <c r="CH2" s="378"/>
      <c r="CI2" s="378"/>
      <c r="CJ2" s="378"/>
      <c r="CK2" s="378"/>
      <c r="CL2" s="378"/>
      <c r="CM2" s="378"/>
      <c r="CN2" s="378"/>
      <c r="CO2" s="378"/>
      <c r="CP2" s="378"/>
      <c r="CQ2" s="378"/>
      <c r="CR2" s="378"/>
      <c r="CS2" s="378"/>
      <c r="CT2" s="378"/>
      <c r="CU2" s="378"/>
      <c r="CV2" s="378"/>
      <c r="CW2" s="378"/>
      <c r="CX2" s="378"/>
      <c r="CY2" s="378"/>
      <c r="CZ2" s="378"/>
      <c r="DA2" s="378"/>
      <c r="DB2" s="378"/>
      <c r="DC2" s="378"/>
      <c r="DD2" s="378"/>
      <c r="DE2" s="241"/>
      <c r="DF2" s="241"/>
      <c r="DG2" s="241"/>
      <c r="DH2" s="241"/>
      <c r="DI2" s="241"/>
      <c r="DJ2" s="241"/>
      <c r="DK2" s="241"/>
      <c r="DL2" s="241"/>
    </row>
    <row r="3" spans="1:116" s="242" customFormat="1">
      <c r="A3" s="243"/>
      <c r="B3" s="242" t="s">
        <v>803</v>
      </c>
      <c r="C3" s="242" t="s">
        <v>700</v>
      </c>
      <c r="D3" s="242" t="s">
        <v>804</v>
      </c>
      <c r="E3" s="242" t="s">
        <v>805</v>
      </c>
      <c r="F3" s="242" t="s">
        <v>1059</v>
      </c>
      <c r="G3" s="242" t="s">
        <v>806</v>
      </c>
      <c r="H3" s="242" t="s">
        <v>807</v>
      </c>
      <c r="I3" s="242" t="s">
        <v>4</v>
      </c>
      <c r="J3" s="242" t="s">
        <v>158</v>
      </c>
      <c r="K3" s="242" t="s">
        <v>159</v>
      </c>
      <c r="L3" s="242" t="s">
        <v>160</v>
      </c>
      <c r="M3" s="242" t="s">
        <v>1055</v>
      </c>
      <c r="N3" s="242" t="s">
        <v>1060</v>
      </c>
      <c r="O3" s="242" t="s">
        <v>163</v>
      </c>
      <c r="P3" s="242" t="s">
        <v>164</v>
      </c>
      <c r="Q3" s="242" t="s">
        <v>165</v>
      </c>
      <c r="R3" s="242" t="s">
        <v>1061</v>
      </c>
      <c r="S3" s="242" t="s">
        <v>1062</v>
      </c>
      <c r="T3" s="242" t="s">
        <v>5</v>
      </c>
      <c r="U3" s="242" t="s">
        <v>19</v>
      </c>
      <c r="V3" s="242" t="s">
        <v>1063</v>
      </c>
      <c r="W3" s="242" t="s">
        <v>1064</v>
      </c>
      <c r="X3" s="242" t="s">
        <v>10</v>
      </c>
      <c r="Y3" s="242" t="s">
        <v>18</v>
      </c>
      <c r="Z3" s="242" t="s">
        <v>17</v>
      </c>
      <c r="AA3" s="242" t="s">
        <v>15</v>
      </c>
      <c r="AB3" s="242" t="s">
        <v>1065</v>
      </c>
      <c r="AC3" s="242" t="s">
        <v>1066</v>
      </c>
      <c r="AD3" s="242" t="s">
        <v>1067</v>
      </c>
      <c r="AE3" s="242" t="s">
        <v>1068</v>
      </c>
      <c r="AF3" s="242" t="s">
        <v>24</v>
      </c>
      <c r="AG3" s="242" t="s">
        <v>25</v>
      </c>
      <c r="AH3" s="242" t="s">
        <v>26</v>
      </c>
      <c r="AI3" s="242" t="s">
        <v>59</v>
      </c>
      <c r="AJ3" s="242" t="s">
        <v>9</v>
      </c>
      <c r="AK3" s="242" t="s">
        <v>6</v>
      </c>
      <c r="AL3" s="242" t="s">
        <v>8</v>
      </c>
      <c r="AM3" s="242" t="s">
        <v>14</v>
      </c>
      <c r="AN3" s="242" t="s">
        <v>722</v>
      </c>
      <c r="AO3" s="242" t="s">
        <v>723</v>
      </c>
      <c r="AP3" s="242" t="s">
        <v>724</v>
      </c>
      <c r="AQ3" s="242" t="s">
        <v>725</v>
      </c>
      <c r="AR3" s="242" t="s">
        <v>1069</v>
      </c>
      <c r="AS3" s="242" t="s">
        <v>727</v>
      </c>
      <c r="AT3" s="242" t="s">
        <v>728</v>
      </c>
      <c r="AU3" s="242" t="s">
        <v>729</v>
      </c>
      <c r="AV3" s="242" t="s">
        <v>730</v>
      </c>
      <c r="AW3" s="242" t="s">
        <v>731</v>
      </c>
      <c r="AX3" s="242" t="s">
        <v>732</v>
      </c>
      <c r="AY3" s="242" t="s">
        <v>733</v>
      </c>
      <c r="AZ3" s="242" t="s">
        <v>734</v>
      </c>
      <c r="BA3" s="242" t="s">
        <v>735</v>
      </c>
      <c r="BB3" s="242" t="s">
        <v>736</v>
      </c>
      <c r="BC3" s="242" t="s">
        <v>737</v>
      </c>
      <c r="BD3" s="242" t="s">
        <v>738</v>
      </c>
      <c r="BE3" s="242" t="s">
        <v>739</v>
      </c>
      <c r="BF3" s="242" t="s">
        <v>740</v>
      </c>
      <c r="BG3" s="242" t="s">
        <v>741</v>
      </c>
      <c r="BH3" s="242" t="s">
        <v>742</v>
      </c>
      <c r="BI3" s="242" t="s">
        <v>743</v>
      </c>
      <c r="BJ3" s="242" t="s">
        <v>744</v>
      </c>
      <c r="BK3" s="244" t="s">
        <v>745</v>
      </c>
      <c r="BL3" s="244" t="s">
        <v>746</v>
      </c>
      <c r="BM3" s="242" t="s">
        <v>747</v>
      </c>
      <c r="BN3" s="242" t="s">
        <v>748</v>
      </c>
      <c r="BO3" s="242" t="s">
        <v>749</v>
      </c>
      <c r="BP3" s="242" t="s">
        <v>750</v>
      </c>
      <c r="BQ3" s="242" t="s">
        <v>801</v>
      </c>
      <c r="BR3" s="242" t="s">
        <v>752</v>
      </c>
      <c r="BS3" s="242" t="s">
        <v>753</v>
      </c>
      <c r="BT3" s="242" t="s">
        <v>754</v>
      </c>
      <c r="BU3" s="242" t="s">
        <v>755</v>
      </c>
      <c r="BV3" s="242" t="s">
        <v>756</v>
      </c>
      <c r="BW3" s="242" t="s">
        <v>757</v>
      </c>
      <c r="BX3" s="242" t="s">
        <v>758</v>
      </c>
      <c r="BY3" s="242" t="s">
        <v>759</v>
      </c>
      <c r="BZ3" s="242" t="s">
        <v>760</v>
      </c>
      <c r="CA3" s="242" t="s">
        <v>761</v>
      </c>
      <c r="CB3" s="242" t="s">
        <v>762</v>
      </c>
      <c r="CC3" s="242" t="s">
        <v>763</v>
      </c>
      <c r="CD3" s="242" t="s">
        <v>764</v>
      </c>
      <c r="CE3" s="242" t="s">
        <v>765</v>
      </c>
      <c r="CF3" s="242" t="s">
        <v>766</v>
      </c>
      <c r="CG3" s="242" t="s">
        <v>767</v>
      </c>
      <c r="CH3" s="242" t="s">
        <v>768</v>
      </c>
      <c r="CI3" s="242" t="s">
        <v>769</v>
      </c>
      <c r="CJ3" s="242" t="s">
        <v>770</v>
      </c>
      <c r="CK3" s="242" t="s">
        <v>771</v>
      </c>
      <c r="CL3" s="242" t="s">
        <v>772</v>
      </c>
      <c r="CM3" s="242" t="s">
        <v>773</v>
      </c>
      <c r="CN3" s="242" t="s">
        <v>774</v>
      </c>
      <c r="CO3" s="242" t="s">
        <v>775</v>
      </c>
      <c r="CP3" s="242" t="s">
        <v>776</v>
      </c>
      <c r="CQ3" s="242" t="s">
        <v>777</v>
      </c>
      <c r="CR3" s="242" t="s">
        <v>778</v>
      </c>
      <c r="CS3" s="242" t="s">
        <v>779</v>
      </c>
      <c r="CT3" s="242" t="s">
        <v>780</v>
      </c>
      <c r="CU3" s="242" t="s">
        <v>781</v>
      </c>
      <c r="CV3" s="242" t="s">
        <v>782</v>
      </c>
      <c r="CW3" s="242" t="s">
        <v>783</v>
      </c>
      <c r="CX3" s="242" t="s">
        <v>784</v>
      </c>
      <c r="CY3" s="242" t="s">
        <v>785</v>
      </c>
      <c r="CZ3" s="242" t="s">
        <v>786</v>
      </c>
      <c r="DA3" s="242" t="s">
        <v>787</v>
      </c>
      <c r="DB3" s="242" t="s">
        <v>788</v>
      </c>
      <c r="DC3" s="242" t="s">
        <v>789</v>
      </c>
      <c r="DD3" s="242" t="s">
        <v>790</v>
      </c>
      <c r="DE3" s="242" t="s">
        <v>791</v>
      </c>
      <c r="DF3" s="242" t="s">
        <v>792</v>
      </c>
      <c r="DG3" s="242" t="s">
        <v>793</v>
      </c>
      <c r="DH3" s="242" t="s">
        <v>794</v>
      </c>
      <c r="DI3" s="242" t="s">
        <v>795</v>
      </c>
      <c r="DJ3" s="242" t="s">
        <v>796</v>
      </c>
      <c r="DK3" s="242" t="s">
        <v>797</v>
      </c>
      <c r="DL3" s="242" t="s">
        <v>798</v>
      </c>
    </row>
    <row r="4" spans="1:116" s="242" customFormat="1">
      <c r="A4" s="245" t="s">
        <v>30</v>
      </c>
      <c r="B4" s="246">
        <v>113929554.7</v>
      </c>
      <c r="C4" s="246">
        <v>-103171111.73999999</v>
      </c>
      <c r="D4" s="246">
        <v>14994624.84</v>
      </c>
      <c r="E4" s="246">
        <v>10316143.52</v>
      </c>
      <c r="F4" s="246">
        <v>4281063.38</v>
      </c>
      <c r="G4" s="246">
        <v>-68871096.450000003</v>
      </c>
      <c r="H4" s="246">
        <v>256379931.15000001</v>
      </c>
      <c r="I4" s="246">
        <v>-143621270.06</v>
      </c>
      <c r="J4" s="246">
        <v>933369.76</v>
      </c>
      <c r="K4" s="246">
        <v>0</v>
      </c>
      <c r="L4" s="246">
        <v>-12407582.380000001</v>
      </c>
      <c r="M4" s="246">
        <v>27475501.899999999</v>
      </c>
      <c r="N4" s="246">
        <v>-366976489.12</v>
      </c>
      <c r="O4" s="246">
        <v>-289.89999999999998</v>
      </c>
      <c r="P4" s="246">
        <v>-85.23</v>
      </c>
      <c r="Q4" s="246">
        <v>-45.29</v>
      </c>
      <c r="R4" s="246">
        <v>-0.11</v>
      </c>
      <c r="S4" s="246">
        <v>0</v>
      </c>
      <c r="T4" s="246">
        <v>391425778.69</v>
      </c>
      <c r="U4" s="246">
        <v>-1147.6400000000001</v>
      </c>
      <c r="V4" s="246">
        <v>33538094.460000001</v>
      </c>
      <c r="W4" s="246">
        <v>25841964.870000001</v>
      </c>
      <c r="X4" s="246">
        <v>9502005.4700000007</v>
      </c>
      <c r="Y4" s="246">
        <v>-4568144.25</v>
      </c>
      <c r="Z4" s="246">
        <v>-77707137.099999994</v>
      </c>
      <c r="AA4" s="246">
        <v>986781.81</v>
      </c>
      <c r="AB4" s="246">
        <v>15000</v>
      </c>
      <c r="AC4" s="246">
        <v>18358257.5</v>
      </c>
      <c r="AD4" s="246">
        <v>261792.46</v>
      </c>
      <c r="AE4" s="246">
        <v>2485274.56</v>
      </c>
      <c r="AF4" s="246">
        <v>223345.59</v>
      </c>
      <c r="AG4" s="246">
        <v>6131830.1900000004</v>
      </c>
      <c r="AH4" s="246">
        <v>1.6</v>
      </c>
      <c r="AI4" s="246">
        <v>0</v>
      </c>
      <c r="AJ4" s="246">
        <v>-37162.36</v>
      </c>
      <c r="AK4" s="246">
        <v>3341560.83</v>
      </c>
      <c r="AL4" s="246">
        <v>-384282811.82999998</v>
      </c>
      <c r="AM4" s="246">
        <v>14001924.24</v>
      </c>
      <c r="AN4" s="246">
        <v>-85.23</v>
      </c>
      <c r="AO4" s="246">
        <v>0</v>
      </c>
      <c r="AP4" s="246">
        <v>977727.15</v>
      </c>
      <c r="AQ4" s="246">
        <v>0</v>
      </c>
      <c r="AR4" s="246">
        <v>177181221.71000001</v>
      </c>
      <c r="AS4" s="246">
        <v>11354.57</v>
      </c>
      <c r="AT4" s="246">
        <v>213255475.25999999</v>
      </c>
      <c r="AU4" s="246">
        <v>7674018.0499999998</v>
      </c>
      <c r="AV4" s="246">
        <v>8014297.1299999999</v>
      </c>
      <c r="AW4" s="246">
        <v>8688211.9399999995</v>
      </c>
      <c r="AX4" s="246">
        <v>8604274.5999999996</v>
      </c>
      <c r="AY4" s="246">
        <v>9332955.0800000001</v>
      </c>
      <c r="AZ4" s="246">
        <v>8167598.6100000003</v>
      </c>
      <c r="BA4" s="246">
        <v>2793060.07</v>
      </c>
      <c r="BB4" s="246">
        <v>9866912.3599999994</v>
      </c>
      <c r="BC4" s="246">
        <v>3755129.52</v>
      </c>
      <c r="BD4" s="246">
        <v>2767178.98</v>
      </c>
      <c r="BE4" s="246">
        <v>9505349.2699999996</v>
      </c>
      <c r="BF4" s="246">
        <v>28827520.699999999</v>
      </c>
      <c r="BG4" s="246">
        <v>4029585.65</v>
      </c>
      <c r="BH4" s="246">
        <v>2814728.65</v>
      </c>
      <c r="BI4" s="246">
        <v>2502156.48</v>
      </c>
      <c r="BJ4" s="246">
        <v>2647441.66</v>
      </c>
      <c r="BK4" s="246">
        <v>2680714.21</v>
      </c>
      <c r="BL4" s="246">
        <v>2773499.41</v>
      </c>
      <c r="BM4" s="246">
        <v>2388630.4300000002</v>
      </c>
      <c r="BN4" s="246">
        <v>1602381.29</v>
      </c>
      <c r="BO4" s="246">
        <v>2127486.48</v>
      </c>
      <c r="BP4" s="246">
        <v>2936011.22</v>
      </c>
      <c r="BQ4" s="246">
        <v>746567.35</v>
      </c>
      <c r="BR4" s="246">
        <v>1007702.49</v>
      </c>
      <c r="BS4" s="246">
        <v>924763.99</v>
      </c>
      <c r="BT4" s="246">
        <v>948539.51</v>
      </c>
      <c r="BU4" s="246">
        <v>653094.76</v>
      </c>
      <c r="BV4" s="246">
        <v>1587620.12</v>
      </c>
      <c r="BW4" s="246">
        <v>822210.5</v>
      </c>
      <c r="BX4" s="246">
        <v>234118.76</v>
      </c>
      <c r="BY4" s="246">
        <v>238988.55</v>
      </c>
      <c r="BZ4" s="246">
        <v>491360.43</v>
      </c>
      <c r="CA4" s="246">
        <v>598620.31999999995</v>
      </c>
      <c r="CB4" s="246">
        <v>463999.83</v>
      </c>
      <c r="CC4" s="246">
        <v>842212.31</v>
      </c>
      <c r="CD4" s="246">
        <v>2314318.37</v>
      </c>
      <c r="CE4" s="246">
        <v>52250189.490000002</v>
      </c>
      <c r="CF4" s="246">
        <v>346677.46</v>
      </c>
      <c r="CG4" s="246">
        <v>196887.96</v>
      </c>
      <c r="CH4" s="246">
        <v>358988.43</v>
      </c>
      <c r="CI4" s="246">
        <v>535020.43999999994</v>
      </c>
      <c r="CJ4" s="246">
        <v>1586872.73</v>
      </c>
      <c r="CK4" s="246">
        <v>466912.95</v>
      </c>
      <c r="CL4" s="246">
        <v>653880.99</v>
      </c>
      <c r="CM4" s="246">
        <v>155488.78</v>
      </c>
      <c r="CN4" s="246">
        <v>123601.17</v>
      </c>
      <c r="CO4" s="246">
        <v>424418.42</v>
      </c>
      <c r="CP4" s="246">
        <v>176902.64</v>
      </c>
      <c r="CQ4" s="246">
        <v>272240.52</v>
      </c>
      <c r="CR4" s="246">
        <v>192774.83</v>
      </c>
      <c r="CS4" s="246">
        <v>164576.79</v>
      </c>
      <c r="CT4" s="246">
        <v>214784.62</v>
      </c>
      <c r="CU4" s="246">
        <v>208796.65</v>
      </c>
      <c r="CV4" s="246">
        <v>173555.73</v>
      </c>
      <c r="CW4" s="246">
        <v>34712.07</v>
      </c>
      <c r="CX4" s="246">
        <v>26429.79</v>
      </c>
      <c r="CY4" s="246">
        <v>197158.88</v>
      </c>
      <c r="CZ4" s="246">
        <v>56008.5</v>
      </c>
      <c r="DA4" s="246">
        <v>145217.44</v>
      </c>
      <c r="DB4" s="246">
        <v>508738.78</v>
      </c>
      <c r="DC4" s="246">
        <v>1448041.71</v>
      </c>
      <c r="DD4" s="246">
        <v>657864.05000000005</v>
      </c>
      <c r="DE4" s="246">
        <v>107986.47</v>
      </c>
      <c r="DF4" s="246">
        <v>190566.78</v>
      </c>
      <c r="DG4" s="246">
        <v>4653595.28</v>
      </c>
      <c r="DH4" s="246">
        <v>353325.83</v>
      </c>
      <c r="DI4" s="246">
        <v>0</v>
      </c>
      <c r="DJ4" s="246">
        <v>0</v>
      </c>
      <c r="DK4" s="246">
        <v>0</v>
      </c>
      <c r="DL4" s="246">
        <v>0</v>
      </c>
    </row>
    <row r="5" spans="1:116" s="242" customFormat="1">
      <c r="A5" s="243" t="s">
        <v>808</v>
      </c>
      <c r="B5" s="246">
        <v>232145797.53</v>
      </c>
      <c r="C5" s="247">
        <v>230121357.06999999</v>
      </c>
      <c r="D5" s="247">
        <v>13440592.16</v>
      </c>
      <c r="E5" s="247">
        <v>-11274.95</v>
      </c>
      <c r="F5" s="247">
        <v>2575628.2400000002</v>
      </c>
      <c r="G5" s="248">
        <v>0</v>
      </c>
      <c r="H5" s="249">
        <v>-13980504.99</v>
      </c>
      <c r="I5" s="248">
        <v>-1451919.85</v>
      </c>
      <c r="J5" s="248">
        <v>0</v>
      </c>
      <c r="K5" s="248">
        <v>0</v>
      </c>
      <c r="L5" s="248">
        <v>-2064629.39</v>
      </c>
      <c r="M5" s="246">
        <v>27475491.559999999</v>
      </c>
      <c r="N5" s="248">
        <v>30202388.010000002</v>
      </c>
      <c r="O5" s="248">
        <v>0</v>
      </c>
      <c r="P5" s="248">
        <v>-621.5</v>
      </c>
      <c r="Q5" s="248">
        <v>-400</v>
      </c>
      <c r="R5" s="248">
        <v>0</v>
      </c>
      <c r="S5" s="248">
        <v>0</v>
      </c>
      <c r="T5" s="248">
        <v>175961048.24000001</v>
      </c>
      <c r="U5" s="248">
        <v>-3292</v>
      </c>
      <c r="V5" s="248">
        <v>-1468937.89</v>
      </c>
      <c r="W5" s="248">
        <v>-1577872.46</v>
      </c>
      <c r="X5" s="248">
        <v>0</v>
      </c>
      <c r="Y5" s="248">
        <v>-1308.8499999999999</v>
      </c>
      <c r="Z5" s="248">
        <v>0</v>
      </c>
      <c r="AA5" s="248">
        <v>986781.81</v>
      </c>
      <c r="AB5" s="248">
        <v>15000</v>
      </c>
      <c r="AC5" s="248">
        <v>18358248.760000002</v>
      </c>
      <c r="AD5" s="248">
        <v>261792.46</v>
      </c>
      <c r="AE5" s="248">
        <v>2485274.56</v>
      </c>
      <c r="AF5" s="248">
        <v>223345.59</v>
      </c>
      <c r="AG5" s="248">
        <v>6131830.1900000004</v>
      </c>
      <c r="AH5" s="248">
        <v>0</v>
      </c>
      <c r="AI5" s="248">
        <v>0</v>
      </c>
      <c r="AJ5" s="248">
        <v>2615434.56</v>
      </c>
      <c r="AK5" s="248">
        <v>2644235.11</v>
      </c>
      <c r="AL5" s="248">
        <v>12498860.560000001</v>
      </c>
      <c r="AM5" s="248">
        <v>12443857.779999999</v>
      </c>
      <c r="AN5" s="248">
        <v>-621.5</v>
      </c>
      <c r="AO5" s="248">
        <v>0</v>
      </c>
      <c r="AP5" s="248">
        <v>-1953.88</v>
      </c>
      <c r="AQ5" s="248">
        <v>0</v>
      </c>
      <c r="AR5" s="248">
        <v>275989.55</v>
      </c>
      <c r="AS5" s="248">
        <v>11354.57</v>
      </c>
      <c r="AT5" s="248">
        <v>175675658</v>
      </c>
      <c r="AU5" s="248">
        <v>6395703.25</v>
      </c>
      <c r="AV5" s="248">
        <v>6852523.6100000003</v>
      </c>
      <c r="AW5" s="248">
        <v>6968688.21</v>
      </c>
      <c r="AX5" s="248">
        <v>7551035.1500000004</v>
      </c>
      <c r="AY5" s="248">
        <v>8139749.6200000001</v>
      </c>
      <c r="AZ5" s="248">
        <v>7063166.8499999996</v>
      </c>
      <c r="BA5" s="248">
        <v>2500035</v>
      </c>
      <c r="BB5" s="248">
        <v>8715621.5999999996</v>
      </c>
      <c r="BC5" s="248">
        <v>2773918.89</v>
      </c>
      <c r="BD5" s="248">
        <v>2305192.96</v>
      </c>
      <c r="BE5" s="248">
        <v>8014415.4299999997</v>
      </c>
      <c r="BF5" s="248">
        <v>25023156.170000002</v>
      </c>
      <c r="BG5" s="248">
        <v>3344728.87</v>
      </c>
      <c r="BH5" s="248">
        <v>2049952.47</v>
      </c>
      <c r="BI5" s="248">
        <v>2080380.08</v>
      </c>
      <c r="BJ5" s="248">
        <v>2368850.81</v>
      </c>
      <c r="BK5" s="248">
        <v>2321838.39</v>
      </c>
      <c r="BL5" s="248">
        <v>2449831.7000000002</v>
      </c>
      <c r="BM5" s="248">
        <v>2096113.28</v>
      </c>
      <c r="BN5" s="248">
        <v>1371751.95</v>
      </c>
      <c r="BO5" s="248">
        <v>1847280.96</v>
      </c>
      <c r="BP5" s="248">
        <v>2488527.58</v>
      </c>
      <c r="BQ5" s="248">
        <v>570704.1</v>
      </c>
      <c r="BR5" s="248">
        <v>808147.62</v>
      </c>
      <c r="BS5" s="248">
        <v>827815.4</v>
      </c>
      <c r="BT5" s="248">
        <v>827519.88</v>
      </c>
      <c r="BU5" s="248">
        <v>577763.80000000005</v>
      </c>
      <c r="BV5" s="248">
        <v>1096917.94</v>
      </c>
      <c r="BW5" s="248">
        <v>709052.99</v>
      </c>
      <c r="BX5" s="248">
        <v>90672.59</v>
      </c>
      <c r="BY5" s="248">
        <v>197918.06</v>
      </c>
      <c r="BZ5" s="248">
        <v>433182.48</v>
      </c>
      <c r="CA5" s="248">
        <v>238631.37</v>
      </c>
      <c r="CB5" s="248">
        <v>410309.23</v>
      </c>
      <c r="CC5" s="248">
        <v>702397.1</v>
      </c>
      <c r="CD5" s="248">
        <v>596501.81000000006</v>
      </c>
      <c r="CE5" s="248">
        <v>46550263.490000002</v>
      </c>
      <c r="CF5" s="248">
        <v>264576.78000000003</v>
      </c>
      <c r="CG5" s="248">
        <v>92356.33</v>
      </c>
      <c r="CH5" s="248">
        <v>338130.48</v>
      </c>
      <c r="CI5" s="248">
        <v>287071.95</v>
      </c>
      <c r="CJ5" s="248">
        <v>68617.94</v>
      </c>
      <c r="CK5" s="248">
        <v>149914.14000000001</v>
      </c>
      <c r="CL5" s="248">
        <v>165087.35999999999</v>
      </c>
      <c r="CM5" s="248">
        <v>108417.54</v>
      </c>
      <c r="CN5" s="248">
        <v>94761.95</v>
      </c>
      <c r="CO5" s="248">
        <v>182268.66</v>
      </c>
      <c r="CP5" s="248">
        <v>122284.31</v>
      </c>
      <c r="CQ5" s="248">
        <v>235775.17</v>
      </c>
      <c r="CR5" s="248">
        <v>164295.07999999999</v>
      </c>
      <c r="CS5" s="248">
        <v>110952.64</v>
      </c>
      <c r="CT5" s="248">
        <v>169840.84</v>
      </c>
      <c r="CU5" s="248">
        <v>174309.3</v>
      </c>
      <c r="CV5" s="248">
        <v>83240.92</v>
      </c>
      <c r="CW5" s="248">
        <v>29409.82</v>
      </c>
      <c r="CX5" s="248">
        <v>20934.53</v>
      </c>
      <c r="CY5" s="248">
        <v>163862.51</v>
      </c>
      <c r="CZ5" s="248">
        <v>48354.31</v>
      </c>
      <c r="DA5" s="248">
        <v>100688.35</v>
      </c>
      <c r="DB5" s="248">
        <v>353954.66</v>
      </c>
      <c r="DC5" s="248">
        <v>1206155.72</v>
      </c>
      <c r="DD5" s="248">
        <v>605374.44999999995</v>
      </c>
      <c r="DE5" s="248">
        <v>69140.28</v>
      </c>
      <c r="DF5" s="248">
        <v>156105.70000000001</v>
      </c>
      <c r="DG5" s="248">
        <v>444872.58</v>
      </c>
      <c r="DH5" s="248">
        <v>304643.01</v>
      </c>
      <c r="DI5" s="248">
        <v>0</v>
      </c>
      <c r="DJ5" s="248">
        <v>0</v>
      </c>
      <c r="DK5" s="248">
        <v>0</v>
      </c>
      <c r="DL5" s="248">
        <v>0</v>
      </c>
    </row>
    <row r="6" spans="1:116" s="242" customFormat="1">
      <c r="A6" s="243" t="s">
        <v>32</v>
      </c>
      <c r="B6" s="246">
        <v>186066662.13999999</v>
      </c>
      <c r="C6" s="247">
        <v>172626069.97999999</v>
      </c>
      <c r="D6" s="247">
        <v>0</v>
      </c>
      <c r="E6" s="247">
        <v>0</v>
      </c>
      <c r="F6" s="247">
        <v>0</v>
      </c>
      <c r="G6" s="248">
        <v>0</v>
      </c>
      <c r="H6" s="249">
        <v>13440592.16</v>
      </c>
      <c r="I6" s="248">
        <v>-1243120.01</v>
      </c>
      <c r="J6" s="248">
        <v>0</v>
      </c>
      <c r="K6" s="248">
        <v>0</v>
      </c>
      <c r="L6" s="248">
        <v>-1308.8499999999999</v>
      </c>
      <c r="M6" s="246">
        <v>0</v>
      </c>
      <c r="N6" s="248">
        <v>135971.48000000001</v>
      </c>
      <c r="O6" s="248">
        <v>0</v>
      </c>
      <c r="P6" s="248">
        <v>0</v>
      </c>
      <c r="Q6" s="248">
        <v>0</v>
      </c>
      <c r="R6" s="248">
        <v>0</v>
      </c>
      <c r="S6" s="248">
        <v>0</v>
      </c>
      <c r="T6" s="248">
        <v>173734527.36000001</v>
      </c>
      <c r="U6" s="248">
        <v>0</v>
      </c>
      <c r="V6" s="248">
        <v>0</v>
      </c>
      <c r="W6" s="248">
        <v>0</v>
      </c>
      <c r="X6" s="248">
        <v>0</v>
      </c>
      <c r="Y6" s="248">
        <v>-1308.8499999999999</v>
      </c>
      <c r="Z6" s="248">
        <v>0</v>
      </c>
      <c r="AA6" s="248">
        <v>0</v>
      </c>
      <c r="AB6" s="248">
        <v>0</v>
      </c>
      <c r="AC6" s="248">
        <v>0</v>
      </c>
      <c r="AD6" s="248">
        <v>0</v>
      </c>
      <c r="AE6" s="248">
        <v>0</v>
      </c>
      <c r="AF6" s="248">
        <v>0</v>
      </c>
      <c r="AG6" s="248">
        <v>0</v>
      </c>
      <c r="AH6" s="248">
        <v>0</v>
      </c>
      <c r="AI6" s="248">
        <v>0</v>
      </c>
      <c r="AJ6" s="248">
        <v>76911.429999999993</v>
      </c>
      <c r="AK6" s="248">
        <v>59060.05</v>
      </c>
      <c r="AL6" s="248">
        <v>0</v>
      </c>
      <c r="AM6" s="248">
        <v>0</v>
      </c>
      <c r="AN6" s="248">
        <v>0</v>
      </c>
      <c r="AO6" s="248">
        <v>0</v>
      </c>
      <c r="AP6" s="248">
        <v>0</v>
      </c>
      <c r="AQ6" s="248">
        <v>0</v>
      </c>
      <c r="AR6" s="248">
        <v>275989.55</v>
      </c>
      <c r="AS6" s="248">
        <v>11354.57</v>
      </c>
      <c r="AT6" s="248">
        <v>173447183.24000001</v>
      </c>
      <c r="AU6" s="248">
        <v>6394220.2400000002</v>
      </c>
      <c r="AV6" s="248">
        <v>6852493.4199999999</v>
      </c>
      <c r="AW6" s="248">
        <v>6940628.2300000004</v>
      </c>
      <c r="AX6" s="248">
        <v>5392121.1799999997</v>
      </c>
      <c r="AY6" s="248">
        <v>8116833.3899999997</v>
      </c>
      <c r="AZ6" s="248">
        <v>7063731.6699999999</v>
      </c>
      <c r="BA6" s="248">
        <v>2499567.08</v>
      </c>
      <c r="BB6" s="248">
        <v>8715248.3000000007</v>
      </c>
      <c r="BC6" s="248">
        <v>2774360.4</v>
      </c>
      <c r="BD6" s="248">
        <v>2305859</v>
      </c>
      <c r="BE6" s="248">
        <v>8005154.5099999998</v>
      </c>
      <c r="BF6" s="248">
        <v>25021227.109999999</v>
      </c>
      <c r="BG6" s="248">
        <v>3345529.62</v>
      </c>
      <c r="BH6" s="248">
        <v>2051894.39</v>
      </c>
      <c r="BI6" s="248">
        <v>2080553.67</v>
      </c>
      <c r="BJ6" s="248">
        <v>2367148.9300000002</v>
      </c>
      <c r="BK6" s="248">
        <v>2319947.83</v>
      </c>
      <c r="BL6" s="248">
        <v>2449329.81</v>
      </c>
      <c r="BM6" s="248">
        <v>2096483.09</v>
      </c>
      <c r="BN6" s="248">
        <v>1371980.26</v>
      </c>
      <c r="BO6" s="248">
        <v>1847639.04</v>
      </c>
      <c r="BP6" s="248">
        <v>2488511.0699999998</v>
      </c>
      <c r="BQ6" s="248">
        <v>570689.01</v>
      </c>
      <c r="BR6" s="248">
        <v>806697.62</v>
      </c>
      <c r="BS6" s="248">
        <v>828515.4</v>
      </c>
      <c r="BT6" s="248">
        <v>827399.13</v>
      </c>
      <c r="BU6" s="248">
        <v>577435.51</v>
      </c>
      <c r="BV6" s="248">
        <v>1096985.8600000001</v>
      </c>
      <c r="BW6" s="248">
        <v>710022.8</v>
      </c>
      <c r="BX6" s="248">
        <v>90497.12</v>
      </c>
      <c r="BY6" s="248">
        <v>197744.33</v>
      </c>
      <c r="BZ6" s="248">
        <v>433446.63</v>
      </c>
      <c r="CA6" s="248">
        <v>238591.75</v>
      </c>
      <c r="CB6" s="248">
        <v>411309.23</v>
      </c>
      <c r="CC6" s="248">
        <v>702238.6</v>
      </c>
      <c r="CD6" s="248">
        <v>597544.89</v>
      </c>
      <c r="CE6" s="248">
        <v>46529790.469999999</v>
      </c>
      <c r="CF6" s="248">
        <v>264940.23</v>
      </c>
      <c r="CG6" s="248">
        <v>92756.33</v>
      </c>
      <c r="CH6" s="248">
        <v>339410.48</v>
      </c>
      <c r="CI6" s="248">
        <v>287370.75</v>
      </c>
      <c r="CJ6" s="248">
        <v>68867</v>
      </c>
      <c r="CK6" s="248">
        <v>150131.12</v>
      </c>
      <c r="CL6" s="248">
        <v>165671.59</v>
      </c>
      <c r="CM6" s="248">
        <v>109159.77</v>
      </c>
      <c r="CN6" s="248">
        <v>95281.95</v>
      </c>
      <c r="CO6" s="248">
        <v>182468.66</v>
      </c>
      <c r="CP6" s="248">
        <v>122668.31</v>
      </c>
      <c r="CQ6" s="248">
        <v>237111.87</v>
      </c>
      <c r="CR6" s="248">
        <v>164937.31</v>
      </c>
      <c r="CS6" s="248">
        <v>111528.74</v>
      </c>
      <c r="CT6" s="248">
        <v>170601.22</v>
      </c>
      <c r="CU6" s="248">
        <v>174368.52</v>
      </c>
      <c r="CV6" s="248">
        <v>82866.92</v>
      </c>
      <c r="CW6" s="248">
        <v>29937.82</v>
      </c>
      <c r="CX6" s="248">
        <v>21134.53</v>
      </c>
      <c r="CY6" s="248">
        <v>164337.51</v>
      </c>
      <c r="CZ6" s="248">
        <v>49070.31</v>
      </c>
      <c r="DA6" s="248">
        <v>101218.45</v>
      </c>
      <c r="DB6" s="248">
        <v>354004.66</v>
      </c>
      <c r="DC6" s="248">
        <v>1205663.26</v>
      </c>
      <c r="DD6" s="248">
        <v>605913.09</v>
      </c>
      <c r="DE6" s="248">
        <v>69652.73</v>
      </c>
      <c r="DF6" s="248">
        <v>156503.70000000001</v>
      </c>
      <c r="DG6" s="248">
        <v>445072.58</v>
      </c>
      <c r="DH6" s="248">
        <v>305163.24</v>
      </c>
      <c r="DI6" s="248">
        <v>0</v>
      </c>
      <c r="DJ6" s="248">
        <v>0</v>
      </c>
      <c r="DK6" s="248">
        <v>0</v>
      </c>
      <c r="DL6" s="248">
        <v>0</v>
      </c>
    </row>
    <row r="7" spans="1:116" s="242" customFormat="1">
      <c r="A7" s="243" t="s">
        <v>33</v>
      </c>
      <c r="B7" s="246">
        <v>27475491.559999999</v>
      </c>
      <c r="C7" s="247">
        <v>27475491.559999999</v>
      </c>
      <c r="D7" s="247">
        <v>0</v>
      </c>
      <c r="E7" s="247">
        <v>0</v>
      </c>
      <c r="F7" s="247">
        <v>0</v>
      </c>
      <c r="G7" s="248">
        <v>0</v>
      </c>
      <c r="H7" s="249">
        <v>0</v>
      </c>
      <c r="I7" s="248">
        <v>0</v>
      </c>
      <c r="J7" s="248">
        <v>0</v>
      </c>
      <c r="K7" s="248">
        <v>0</v>
      </c>
      <c r="L7" s="248">
        <v>0</v>
      </c>
      <c r="M7" s="246">
        <v>27475491.559999999</v>
      </c>
      <c r="N7" s="248">
        <v>0</v>
      </c>
      <c r="O7" s="248">
        <v>0</v>
      </c>
      <c r="P7" s="248">
        <v>0</v>
      </c>
      <c r="Q7" s="248">
        <v>0</v>
      </c>
      <c r="R7" s="248">
        <v>0</v>
      </c>
      <c r="S7" s="248">
        <v>0</v>
      </c>
      <c r="T7" s="248">
        <v>0</v>
      </c>
      <c r="U7" s="248">
        <v>0</v>
      </c>
      <c r="V7" s="248">
        <v>0</v>
      </c>
      <c r="W7" s="248">
        <v>0</v>
      </c>
      <c r="X7" s="248">
        <v>0</v>
      </c>
      <c r="Y7" s="248">
        <v>0</v>
      </c>
      <c r="Z7" s="248">
        <v>0</v>
      </c>
      <c r="AA7" s="248">
        <v>0</v>
      </c>
      <c r="AB7" s="248">
        <v>15000</v>
      </c>
      <c r="AC7" s="248">
        <v>18358248.760000002</v>
      </c>
      <c r="AD7" s="248">
        <v>261792.46</v>
      </c>
      <c r="AE7" s="248">
        <v>2485274.56</v>
      </c>
      <c r="AF7" s="248">
        <v>223345.59</v>
      </c>
      <c r="AG7" s="248">
        <v>6131830.1900000004</v>
      </c>
      <c r="AH7" s="248">
        <v>0</v>
      </c>
      <c r="AI7" s="248">
        <v>0</v>
      </c>
      <c r="AJ7" s="248">
        <v>0</v>
      </c>
      <c r="AK7" s="248">
        <v>0</v>
      </c>
      <c r="AL7" s="248">
        <v>0</v>
      </c>
      <c r="AM7" s="248">
        <v>0</v>
      </c>
      <c r="AN7" s="248">
        <v>0</v>
      </c>
      <c r="AO7" s="248">
        <v>0</v>
      </c>
      <c r="AP7" s="248">
        <v>0</v>
      </c>
      <c r="AQ7" s="248">
        <v>0</v>
      </c>
      <c r="AR7" s="248">
        <v>0</v>
      </c>
      <c r="AS7" s="248">
        <v>0</v>
      </c>
      <c r="AT7" s="248">
        <v>0</v>
      </c>
      <c r="AU7" s="248">
        <v>0</v>
      </c>
      <c r="AV7" s="248">
        <v>0</v>
      </c>
      <c r="AW7" s="248">
        <v>0</v>
      </c>
      <c r="AX7" s="248">
        <v>0</v>
      </c>
      <c r="AY7" s="248">
        <v>0</v>
      </c>
      <c r="AZ7" s="248">
        <v>0</v>
      </c>
      <c r="BA7" s="248">
        <v>0</v>
      </c>
      <c r="BB7" s="248">
        <v>0</v>
      </c>
      <c r="BC7" s="248">
        <v>0</v>
      </c>
      <c r="BD7" s="248">
        <v>0</v>
      </c>
      <c r="BE7" s="248">
        <v>0</v>
      </c>
      <c r="BF7" s="248">
        <v>0</v>
      </c>
      <c r="BG7" s="248">
        <v>0</v>
      </c>
      <c r="BH7" s="248">
        <v>0</v>
      </c>
      <c r="BI7" s="248">
        <v>0</v>
      </c>
      <c r="BJ7" s="248">
        <v>0</v>
      </c>
      <c r="BK7" s="248">
        <v>0</v>
      </c>
      <c r="BL7" s="248">
        <v>0</v>
      </c>
      <c r="BM7" s="248">
        <v>0</v>
      </c>
      <c r="BN7" s="248">
        <v>0</v>
      </c>
      <c r="BO7" s="248">
        <v>0</v>
      </c>
      <c r="BP7" s="248">
        <v>0</v>
      </c>
      <c r="BQ7" s="248">
        <v>0</v>
      </c>
      <c r="BR7" s="248">
        <v>0</v>
      </c>
      <c r="BS7" s="248">
        <v>0</v>
      </c>
      <c r="BT7" s="248">
        <v>0</v>
      </c>
      <c r="BU7" s="248">
        <v>0</v>
      </c>
      <c r="BV7" s="248">
        <v>0</v>
      </c>
      <c r="BW7" s="248">
        <v>0</v>
      </c>
      <c r="BX7" s="248">
        <v>0</v>
      </c>
      <c r="BY7" s="248">
        <v>0</v>
      </c>
      <c r="BZ7" s="248">
        <v>0</v>
      </c>
      <c r="CA7" s="248">
        <v>0</v>
      </c>
      <c r="CB7" s="248">
        <v>0</v>
      </c>
      <c r="CC7" s="248">
        <v>0</v>
      </c>
      <c r="CD7" s="248">
        <v>0</v>
      </c>
      <c r="CE7" s="248">
        <v>0</v>
      </c>
      <c r="CF7" s="248">
        <v>0</v>
      </c>
      <c r="CG7" s="248">
        <v>0</v>
      </c>
      <c r="CH7" s="248">
        <v>0</v>
      </c>
      <c r="CI7" s="248">
        <v>0</v>
      </c>
      <c r="CJ7" s="248">
        <v>0</v>
      </c>
      <c r="CK7" s="248">
        <v>0</v>
      </c>
      <c r="CL7" s="248">
        <v>0</v>
      </c>
      <c r="CM7" s="248">
        <v>0</v>
      </c>
      <c r="CN7" s="248">
        <v>0</v>
      </c>
      <c r="CO7" s="248">
        <v>0</v>
      </c>
      <c r="CP7" s="248">
        <v>0</v>
      </c>
      <c r="CQ7" s="248">
        <v>0</v>
      </c>
      <c r="CR7" s="248">
        <v>0</v>
      </c>
      <c r="CS7" s="248">
        <v>0</v>
      </c>
      <c r="CT7" s="248">
        <v>0</v>
      </c>
      <c r="CU7" s="248">
        <v>0</v>
      </c>
      <c r="CV7" s="248">
        <v>0</v>
      </c>
      <c r="CW7" s="248">
        <v>0</v>
      </c>
      <c r="CX7" s="248">
        <v>0</v>
      </c>
      <c r="CY7" s="248">
        <v>0</v>
      </c>
      <c r="CZ7" s="248">
        <v>0</v>
      </c>
      <c r="DA7" s="248">
        <v>0</v>
      </c>
      <c r="DB7" s="248">
        <v>0</v>
      </c>
      <c r="DC7" s="248">
        <v>0</v>
      </c>
      <c r="DD7" s="248">
        <v>0</v>
      </c>
      <c r="DE7" s="248">
        <v>0</v>
      </c>
      <c r="DF7" s="248">
        <v>0</v>
      </c>
      <c r="DG7" s="248">
        <v>0</v>
      </c>
      <c r="DH7" s="248">
        <v>0</v>
      </c>
      <c r="DI7" s="248">
        <v>0</v>
      </c>
      <c r="DJ7" s="248">
        <v>0</v>
      </c>
      <c r="DK7" s="248">
        <v>0</v>
      </c>
      <c r="DL7" s="248">
        <v>0</v>
      </c>
    </row>
    <row r="8" spans="1:116" s="242" customFormat="1">
      <c r="A8" s="243" t="s">
        <v>34</v>
      </c>
      <c r="B8" s="246">
        <v>18672949</v>
      </c>
      <c r="C8" s="247">
        <v>30069329.640000001</v>
      </c>
      <c r="D8" s="247">
        <v>0</v>
      </c>
      <c r="E8" s="247">
        <v>0</v>
      </c>
      <c r="F8" s="247">
        <v>2578431.98</v>
      </c>
      <c r="G8" s="248">
        <v>0</v>
      </c>
      <c r="H8" s="249">
        <v>-13974812.619999999</v>
      </c>
      <c r="I8" s="248">
        <v>0</v>
      </c>
      <c r="J8" s="248">
        <v>0</v>
      </c>
      <c r="K8" s="248">
        <v>0</v>
      </c>
      <c r="L8" s="248">
        <v>0</v>
      </c>
      <c r="M8" s="246">
        <v>0</v>
      </c>
      <c r="N8" s="248">
        <v>30069329.640000001</v>
      </c>
      <c r="O8" s="248">
        <v>0</v>
      </c>
      <c r="P8" s="248">
        <v>0</v>
      </c>
      <c r="Q8" s="248">
        <v>0</v>
      </c>
      <c r="R8" s="248">
        <v>0</v>
      </c>
      <c r="S8" s="248">
        <v>0</v>
      </c>
      <c r="T8" s="248">
        <v>0</v>
      </c>
      <c r="U8" s="248">
        <v>0</v>
      </c>
      <c r="V8" s="248">
        <v>0</v>
      </c>
      <c r="W8" s="248">
        <v>0</v>
      </c>
      <c r="X8" s="248">
        <v>0</v>
      </c>
      <c r="Y8" s="248">
        <v>0</v>
      </c>
      <c r="Z8" s="248">
        <v>0</v>
      </c>
      <c r="AA8" s="248">
        <v>0</v>
      </c>
      <c r="AB8" s="248">
        <v>0</v>
      </c>
      <c r="AC8" s="248">
        <v>0</v>
      </c>
      <c r="AD8" s="248">
        <v>0</v>
      </c>
      <c r="AE8" s="248">
        <v>0</v>
      </c>
      <c r="AF8" s="248">
        <v>0</v>
      </c>
      <c r="AG8" s="248">
        <v>0</v>
      </c>
      <c r="AH8" s="248">
        <v>0</v>
      </c>
      <c r="AI8" s="248">
        <v>0</v>
      </c>
      <c r="AJ8" s="248">
        <v>2538523.13</v>
      </c>
      <c r="AK8" s="248">
        <v>2588088.17</v>
      </c>
      <c r="AL8" s="248">
        <v>12498860.560000001</v>
      </c>
      <c r="AM8" s="248">
        <v>12443857.779999999</v>
      </c>
      <c r="AN8" s="248">
        <v>0</v>
      </c>
      <c r="AO8" s="248">
        <v>0</v>
      </c>
      <c r="AP8" s="248">
        <v>0</v>
      </c>
      <c r="AQ8" s="248">
        <v>0</v>
      </c>
      <c r="AR8" s="248">
        <v>0</v>
      </c>
      <c r="AS8" s="248">
        <v>0</v>
      </c>
      <c r="AT8" s="248">
        <v>0</v>
      </c>
      <c r="AU8" s="248">
        <v>0</v>
      </c>
      <c r="AV8" s="248">
        <v>0</v>
      </c>
      <c r="AW8" s="248">
        <v>0</v>
      </c>
      <c r="AX8" s="248">
        <v>0</v>
      </c>
      <c r="AY8" s="248">
        <v>0</v>
      </c>
      <c r="AZ8" s="248">
        <v>0</v>
      </c>
      <c r="BA8" s="248">
        <v>0</v>
      </c>
      <c r="BB8" s="248">
        <v>0</v>
      </c>
      <c r="BC8" s="248">
        <v>0</v>
      </c>
      <c r="BD8" s="248">
        <v>0</v>
      </c>
      <c r="BE8" s="248">
        <v>0</v>
      </c>
      <c r="BF8" s="248">
        <v>0</v>
      </c>
      <c r="BG8" s="248">
        <v>0</v>
      </c>
      <c r="BH8" s="248">
        <v>0</v>
      </c>
      <c r="BI8" s="248">
        <v>0</v>
      </c>
      <c r="BJ8" s="248">
        <v>0</v>
      </c>
      <c r="BK8" s="248">
        <v>0</v>
      </c>
      <c r="BL8" s="248">
        <v>0</v>
      </c>
      <c r="BM8" s="248">
        <v>0</v>
      </c>
      <c r="BN8" s="248">
        <v>0</v>
      </c>
      <c r="BO8" s="248">
        <v>0</v>
      </c>
      <c r="BP8" s="248">
        <v>0</v>
      </c>
      <c r="BQ8" s="248">
        <v>0</v>
      </c>
      <c r="BR8" s="248">
        <v>0</v>
      </c>
      <c r="BS8" s="248">
        <v>0</v>
      </c>
      <c r="BT8" s="248">
        <v>0</v>
      </c>
      <c r="BU8" s="248">
        <v>0</v>
      </c>
      <c r="BV8" s="248">
        <v>0</v>
      </c>
      <c r="BW8" s="248">
        <v>0</v>
      </c>
      <c r="BX8" s="248">
        <v>0</v>
      </c>
      <c r="BY8" s="248">
        <v>0</v>
      </c>
      <c r="BZ8" s="248">
        <v>0</v>
      </c>
      <c r="CA8" s="248">
        <v>0</v>
      </c>
      <c r="CB8" s="248">
        <v>0</v>
      </c>
      <c r="CC8" s="248">
        <v>0</v>
      </c>
      <c r="CD8" s="248">
        <v>0</v>
      </c>
      <c r="CE8" s="248">
        <v>0</v>
      </c>
      <c r="CF8" s="248">
        <v>0</v>
      </c>
      <c r="CG8" s="248">
        <v>0</v>
      </c>
      <c r="CH8" s="248">
        <v>0</v>
      </c>
      <c r="CI8" s="248">
        <v>0</v>
      </c>
      <c r="CJ8" s="248">
        <v>0</v>
      </c>
      <c r="CK8" s="248">
        <v>0</v>
      </c>
      <c r="CL8" s="248">
        <v>0</v>
      </c>
      <c r="CM8" s="248">
        <v>0</v>
      </c>
      <c r="CN8" s="248">
        <v>0</v>
      </c>
      <c r="CO8" s="248">
        <v>0</v>
      </c>
      <c r="CP8" s="248">
        <v>0</v>
      </c>
      <c r="CQ8" s="248">
        <v>0</v>
      </c>
      <c r="CR8" s="248">
        <v>0</v>
      </c>
      <c r="CS8" s="248">
        <v>0</v>
      </c>
      <c r="CT8" s="248">
        <v>0</v>
      </c>
      <c r="CU8" s="248">
        <v>0</v>
      </c>
      <c r="CV8" s="248">
        <v>0</v>
      </c>
      <c r="CW8" s="248">
        <v>0</v>
      </c>
      <c r="CX8" s="248">
        <v>0</v>
      </c>
      <c r="CY8" s="248">
        <v>0</v>
      </c>
      <c r="CZ8" s="248">
        <v>0</v>
      </c>
      <c r="DA8" s="248">
        <v>0</v>
      </c>
      <c r="DB8" s="248">
        <v>0</v>
      </c>
      <c r="DC8" s="248">
        <v>0</v>
      </c>
      <c r="DD8" s="248">
        <v>0</v>
      </c>
      <c r="DE8" s="248">
        <v>0</v>
      </c>
      <c r="DF8" s="248">
        <v>0</v>
      </c>
      <c r="DG8" s="248">
        <v>0</v>
      </c>
      <c r="DH8" s="248">
        <v>0</v>
      </c>
      <c r="DI8" s="248">
        <v>0</v>
      </c>
      <c r="DJ8" s="248">
        <v>0</v>
      </c>
      <c r="DK8" s="248">
        <v>0</v>
      </c>
      <c r="DL8" s="248">
        <v>0</v>
      </c>
    </row>
    <row r="9" spans="1:116" s="242" customFormat="1">
      <c r="A9" s="243" t="s">
        <v>64</v>
      </c>
      <c r="B9" s="246">
        <v>74062933.909999907</v>
      </c>
      <c r="C9" s="247">
        <v>75582141.129999995</v>
      </c>
      <c r="D9" s="247">
        <v>5504056.79</v>
      </c>
      <c r="E9" s="247">
        <v>10298105.09</v>
      </c>
      <c r="F9" s="247">
        <v>1709271.95</v>
      </c>
      <c r="G9" s="248">
        <v>10822122.52</v>
      </c>
      <c r="H9" s="249">
        <v>-29852763.570000101</v>
      </c>
      <c r="I9" s="248">
        <v>-146686787.37</v>
      </c>
      <c r="J9" s="248">
        <v>933369.76</v>
      </c>
      <c r="K9" s="248">
        <v>0</v>
      </c>
      <c r="L9" s="248">
        <v>17813166.989999998</v>
      </c>
      <c r="M9" s="246">
        <v>10.34</v>
      </c>
      <c r="N9" s="248">
        <v>196196.39</v>
      </c>
      <c r="O9" s="248">
        <v>0</v>
      </c>
      <c r="P9" s="248">
        <v>536.27</v>
      </c>
      <c r="Q9" s="248">
        <v>354.71</v>
      </c>
      <c r="R9" s="248">
        <v>0</v>
      </c>
      <c r="S9" s="248">
        <v>0</v>
      </c>
      <c r="T9" s="248">
        <v>203325294.03999999</v>
      </c>
      <c r="U9" s="248">
        <v>2144.36</v>
      </c>
      <c r="V9" s="248">
        <v>-73271.47</v>
      </c>
      <c r="W9" s="248">
        <v>938860.12</v>
      </c>
      <c r="X9" s="248">
        <v>16159448.07</v>
      </c>
      <c r="Y9" s="248">
        <v>785985.91</v>
      </c>
      <c r="Z9" s="248">
        <v>0</v>
      </c>
      <c r="AA9" s="248">
        <v>0</v>
      </c>
      <c r="AB9" s="248">
        <v>0</v>
      </c>
      <c r="AC9" s="248">
        <v>8.74</v>
      </c>
      <c r="AD9" s="248">
        <v>0</v>
      </c>
      <c r="AE9" s="248">
        <v>0</v>
      </c>
      <c r="AF9" s="248">
        <v>0</v>
      </c>
      <c r="AG9" s="248">
        <v>0</v>
      </c>
      <c r="AH9" s="248">
        <v>1.6</v>
      </c>
      <c r="AI9" s="248">
        <v>0</v>
      </c>
      <c r="AJ9" s="248">
        <v>9064.5400000000009</v>
      </c>
      <c r="AK9" s="248">
        <v>187131.85</v>
      </c>
      <c r="AL9" s="248">
        <v>0</v>
      </c>
      <c r="AM9" s="248">
        <v>0</v>
      </c>
      <c r="AN9" s="248">
        <v>536.27</v>
      </c>
      <c r="AO9" s="248">
        <v>0</v>
      </c>
      <c r="AP9" s="248">
        <v>6831.02</v>
      </c>
      <c r="AQ9" s="248">
        <v>0</v>
      </c>
      <c r="AR9" s="248">
        <v>176801081.22</v>
      </c>
      <c r="AS9" s="248">
        <v>0</v>
      </c>
      <c r="AT9" s="248">
        <v>26517381.800000001</v>
      </c>
      <c r="AU9" s="248">
        <v>1298857.75</v>
      </c>
      <c r="AV9" s="248">
        <v>1170203.8400000001</v>
      </c>
      <c r="AW9" s="248">
        <v>1532657.71</v>
      </c>
      <c r="AX9" s="248">
        <v>1073309.78</v>
      </c>
      <c r="AY9" s="248">
        <v>1195903.93</v>
      </c>
      <c r="AZ9" s="248">
        <v>1124139.17</v>
      </c>
      <c r="BA9" s="248">
        <v>293048.7</v>
      </c>
      <c r="BB9" s="248">
        <v>1164704</v>
      </c>
      <c r="BC9" s="248">
        <v>989567.15</v>
      </c>
      <c r="BD9" s="248">
        <v>467389.72</v>
      </c>
      <c r="BE9" s="248">
        <v>1120165.46</v>
      </c>
      <c r="BF9" s="248">
        <v>3180147.17</v>
      </c>
      <c r="BG9" s="248">
        <v>768211.15</v>
      </c>
      <c r="BH9" s="248">
        <v>661001.15</v>
      </c>
      <c r="BI9" s="248">
        <v>421757.9</v>
      </c>
      <c r="BJ9" s="248">
        <v>277246.78999999998</v>
      </c>
      <c r="BK9" s="248">
        <v>359327.28</v>
      </c>
      <c r="BL9" s="248">
        <v>324457.42</v>
      </c>
      <c r="BM9" s="248">
        <v>292845.95</v>
      </c>
      <c r="BN9" s="248">
        <v>230667.6</v>
      </c>
      <c r="BO9" s="248">
        <v>280218.96999999997</v>
      </c>
      <c r="BP9" s="248">
        <v>450098.61</v>
      </c>
      <c r="BQ9" s="248">
        <v>175853.82</v>
      </c>
      <c r="BR9" s="248">
        <v>199536.49</v>
      </c>
      <c r="BS9" s="248">
        <v>96948.59</v>
      </c>
      <c r="BT9" s="248">
        <v>121000.77</v>
      </c>
      <c r="BU9" s="248">
        <v>75333.37</v>
      </c>
      <c r="BV9" s="248">
        <v>286299.65999999997</v>
      </c>
      <c r="BW9" s="248">
        <v>113157.51</v>
      </c>
      <c r="BX9" s="248">
        <v>143378.34</v>
      </c>
      <c r="BY9" s="248">
        <v>41070.49</v>
      </c>
      <c r="BZ9" s="248">
        <v>58168.52</v>
      </c>
      <c r="CA9" s="248">
        <v>45514.11</v>
      </c>
      <c r="CB9" s="248">
        <v>53690.6</v>
      </c>
      <c r="CC9" s="248">
        <v>139828.16</v>
      </c>
      <c r="CD9" s="248">
        <v>157268.26999999999</v>
      </c>
      <c r="CE9" s="248">
        <v>4567680.71</v>
      </c>
      <c r="CF9" s="248">
        <v>82100.679999999993</v>
      </c>
      <c r="CG9" s="248">
        <v>7444.25</v>
      </c>
      <c r="CH9" s="248">
        <v>20857.95</v>
      </c>
      <c r="CI9" s="248">
        <v>25456.58</v>
      </c>
      <c r="CJ9" s="248">
        <v>44198.19</v>
      </c>
      <c r="CK9" s="248">
        <v>33979.94</v>
      </c>
      <c r="CL9" s="248">
        <v>61116.67</v>
      </c>
      <c r="CM9" s="248">
        <v>47071.24</v>
      </c>
      <c r="CN9" s="248">
        <v>28829.79</v>
      </c>
      <c r="CO9" s="248">
        <v>100564</v>
      </c>
      <c r="CP9" s="248">
        <v>54618.33</v>
      </c>
      <c r="CQ9" s="248">
        <v>36445.64</v>
      </c>
      <c r="CR9" s="248">
        <v>28479.75</v>
      </c>
      <c r="CS9" s="248">
        <v>53594.44</v>
      </c>
      <c r="CT9" s="248">
        <v>44543.78</v>
      </c>
      <c r="CU9" s="248">
        <v>34487.35</v>
      </c>
      <c r="CV9" s="248">
        <v>17499.28</v>
      </c>
      <c r="CW9" s="248">
        <v>5302.25</v>
      </c>
      <c r="CX9" s="248">
        <v>5485.26</v>
      </c>
      <c r="CY9" s="248">
        <v>33296.370000000003</v>
      </c>
      <c r="CZ9" s="248">
        <v>7654.19</v>
      </c>
      <c r="DA9" s="248">
        <v>44529.09</v>
      </c>
      <c r="DB9" s="248">
        <v>154774.69</v>
      </c>
      <c r="DC9" s="248">
        <v>241872.23</v>
      </c>
      <c r="DD9" s="248">
        <v>52486.85</v>
      </c>
      <c r="DE9" s="248">
        <v>38836.76</v>
      </c>
      <c r="DF9" s="248">
        <v>34461.08</v>
      </c>
      <c r="DG9" s="248">
        <v>178065.74</v>
      </c>
      <c r="DH9" s="248">
        <v>48672.82</v>
      </c>
      <c r="DI9" s="248">
        <v>0</v>
      </c>
      <c r="DJ9" s="248">
        <v>0</v>
      </c>
      <c r="DK9" s="248">
        <v>0</v>
      </c>
      <c r="DL9" s="248">
        <v>0</v>
      </c>
    </row>
    <row r="10" spans="1:116" s="242" customFormat="1">
      <c r="A10" s="243" t="s">
        <v>1070</v>
      </c>
      <c r="B10" s="246">
        <v>-231894987.15000001</v>
      </c>
      <c r="C10" s="247">
        <v>-419384394.22000003</v>
      </c>
      <c r="D10" s="247">
        <v>-3904561.03</v>
      </c>
      <c r="E10" s="247">
        <v>29313.38</v>
      </c>
      <c r="F10" s="247">
        <v>-3302.01</v>
      </c>
      <c r="G10" s="248">
        <v>-90161242.980000004</v>
      </c>
      <c r="H10" s="249">
        <v>281529199.70999998</v>
      </c>
      <c r="I10" s="248">
        <v>4485571.37</v>
      </c>
      <c r="J10" s="248">
        <v>0</v>
      </c>
      <c r="K10" s="248">
        <v>0</v>
      </c>
      <c r="L10" s="248">
        <v>-26599043.010000002</v>
      </c>
      <c r="M10" s="246">
        <v>0</v>
      </c>
      <c r="N10" s="248">
        <v>-397375073.51999998</v>
      </c>
      <c r="O10" s="248">
        <v>0</v>
      </c>
      <c r="P10" s="248">
        <v>0</v>
      </c>
      <c r="Q10" s="248">
        <v>0</v>
      </c>
      <c r="R10" s="248">
        <v>0</v>
      </c>
      <c r="S10" s="248">
        <v>0</v>
      </c>
      <c r="T10" s="248">
        <v>104150.94</v>
      </c>
      <c r="U10" s="248">
        <v>0</v>
      </c>
      <c r="V10" s="248">
        <v>26568875.82</v>
      </c>
      <c r="W10" s="248">
        <v>-32542210.390000001</v>
      </c>
      <c r="X10" s="248">
        <v>-17549537.390000001</v>
      </c>
      <c r="Y10" s="248">
        <v>867122.25</v>
      </c>
      <c r="Z10" s="248">
        <v>-3943293.3</v>
      </c>
      <c r="AA10" s="248">
        <v>0</v>
      </c>
      <c r="AB10" s="248">
        <v>0</v>
      </c>
      <c r="AC10" s="248">
        <v>0</v>
      </c>
      <c r="AD10" s="248">
        <v>0</v>
      </c>
      <c r="AE10" s="248">
        <v>0</v>
      </c>
      <c r="AF10" s="248">
        <v>0</v>
      </c>
      <c r="AG10" s="248">
        <v>0</v>
      </c>
      <c r="AH10" s="248">
        <v>0</v>
      </c>
      <c r="AI10" s="248">
        <v>0</v>
      </c>
      <c r="AJ10" s="248">
        <v>-2661661.46</v>
      </c>
      <c r="AK10" s="248">
        <v>510193.87</v>
      </c>
      <c r="AL10" s="248">
        <v>-396781672.38999999</v>
      </c>
      <c r="AM10" s="248">
        <v>1558066.46</v>
      </c>
      <c r="AN10" s="248">
        <v>0</v>
      </c>
      <c r="AO10" s="248">
        <v>0</v>
      </c>
      <c r="AP10" s="248">
        <v>0</v>
      </c>
      <c r="AQ10" s="248">
        <v>0</v>
      </c>
      <c r="AR10" s="248">
        <v>104150.94</v>
      </c>
      <c r="AS10" s="248">
        <v>0</v>
      </c>
      <c r="AT10" s="248">
        <v>0</v>
      </c>
      <c r="AU10" s="248">
        <v>0</v>
      </c>
      <c r="AV10" s="248">
        <v>0</v>
      </c>
      <c r="AW10" s="248">
        <v>0</v>
      </c>
      <c r="AX10" s="248">
        <v>0</v>
      </c>
      <c r="AY10" s="248">
        <v>0</v>
      </c>
      <c r="AZ10" s="248">
        <v>0</v>
      </c>
      <c r="BA10" s="248">
        <v>0</v>
      </c>
      <c r="BB10" s="248">
        <v>0</v>
      </c>
      <c r="BC10" s="248">
        <v>0</v>
      </c>
      <c r="BD10" s="248">
        <v>0</v>
      </c>
      <c r="BE10" s="248">
        <v>0</v>
      </c>
      <c r="BF10" s="248">
        <v>0</v>
      </c>
      <c r="BG10" s="248">
        <v>0</v>
      </c>
      <c r="BH10" s="248">
        <v>0</v>
      </c>
      <c r="BI10" s="248">
        <v>0</v>
      </c>
      <c r="BJ10" s="248">
        <v>0</v>
      </c>
      <c r="BK10" s="248">
        <v>0</v>
      </c>
      <c r="BL10" s="248">
        <v>0</v>
      </c>
      <c r="BM10" s="248">
        <v>0</v>
      </c>
      <c r="BN10" s="248">
        <v>0</v>
      </c>
      <c r="BO10" s="248">
        <v>0</v>
      </c>
      <c r="BP10" s="248">
        <v>0</v>
      </c>
      <c r="BQ10" s="248">
        <v>0</v>
      </c>
      <c r="BR10" s="248">
        <v>0</v>
      </c>
      <c r="BS10" s="248">
        <v>0</v>
      </c>
      <c r="BT10" s="248">
        <v>0</v>
      </c>
      <c r="BU10" s="248">
        <v>0</v>
      </c>
      <c r="BV10" s="248">
        <v>0</v>
      </c>
      <c r="BW10" s="248">
        <v>0</v>
      </c>
      <c r="BX10" s="248">
        <v>0</v>
      </c>
      <c r="BY10" s="248">
        <v>0</v>
      </c>
      <c r="BZ10" s="248">
        <v>0</v>
      </c>
      <c r="CA10" s="248">
        <v>0</v>
      </c>
      <c r="CB10" s="248">
        <v>0</v>
      </c>
      <c r="CC10" s="248">
        <v>0</v>
      </c>
      <c r="CD10" s="248">
        <v>0</v>
      </c>
      <c r="CE10" s="248">
        <v>0</v>
      </c>
      <c r="CF10" s="248">
        <v>0</v>
      </c>
      <c r="CG10" s="248">
        <v>0</v>
      </c>
      <c r="CH10" s="248">
        <v>0</v>
      </c>
      <c r="CI10" s="248">
        <v>0</v>
      </c>
      <c r="CJ10" s="248">
        <v>0</v>
      </c>
      <c r="CK10" s="248">
        <v>0</v>
      </c>
      <c r="CL10" s="248">
        <v>0</v>
      </c>
      <c r="CM10" s="248">
        <v>0</v>
      </c>
      <c r="CN10" s="248">
        <v>0</v>
      </c>
      <c r="CO10" s="248">
        <v>0</v>
      </c>
      <c r="CP10" s="248">
        <v>0</v>
      </c>
      <c r="CQ10" s="248">
        <v>0</v>
      </c>
      <c r="CR10" s="248">
        <v>0</v>
      </c>
      <c r="CS10" s="248">
        <v>0</v>
      </c>
      <c r="CT10" s="248">
        <v>0</v>
      </c>
      <c r="CU10" s="248">
        <v>0</v>
      </c>
      <c r="CV10" s="248">
        <v>0</v>
      </c>
      <c r="CW10" s="248">
        <v>0</v>
      </c>
      <c r="CX10" s="248">
        <v>0</v>
      </c>
      <c r="CY10" s="248">
        <v>0</v>
      </c>
      <c r="CZ10" s="248">
        <v>0</v>
      </c>
      <c r="DA10" s="248">
        <v>0</v>
      </c>
      <c r="DB10" s="248">
        <v>0</v>
      </c>
      <c r="DC10" s="248">
        <v>0</v>
      </c>
      <c r="DD10" s="248">
        <v>0</v>
      </c>
      <c r="DE10" s="248">
        <v>0</v>
      </c>
      <c r="DF10" s="248">
        <v>0</v>
      </c>
      <c r="DG10" s="248">
        <v>0</v>
      </c>
      <c r="DH10" s="248">
        <v>0</v>
      </c>
      <c r="DI10" s="248">
        <v>0</v>
      </c>
      <c r="DJ10" s="248">
        <v>0</v>
      </c>
      <c r="DK10" s="248">
        <v>0</v>
      </c>
      <c r="DL10" s="248">
        <v>0</v>
      </c>
    </row>
    <row r="11" spans="1:116" s="242" customFormat="1">
      <c r="A11" s="243" t="s">
        <v>1071</v>
      </c>
      <c r="B11" s="246">
        <v>2957.19</v>
      </c>
      <c r="C11" s="247">
        <v>0</v>
      </c>
      <c r="D11" s="247">
        <v>0</v>
      </c>
      <c r="E11" s="247">
        <v>6170.1</v>
      </c>
      <c r="F11" s="247">
        <v>-3302.01</v>
      </c>
      <c r="G11" s="248">
        <v>0</v>
      </c>
      <c r="H11" s="249">
        <v>89.1</v>
      </c>
      <c r="I11" s="248">
        <v>0</v>
      </c>
      <c r="J11" s="248">
        <v>0</v>
      </c>
      <c r="K11" s="248">
        <v>0</v>
      </c>
      <c r="L11" s="248">
        <v>0</v>
      </c>
      <c r="M11" s="246">
        <v>0</v>
      </c>
      <c r="N11" s="248">
        <v>0</v>
      </c>
      <c r="O11" s="248">
        <v>0</v>
      </c>
      <c r="P11" s="248">
        <v>0</v>
      </c>
      <c r="Q11" s="248">
        <v>0</v>
      </c>
      <c r="R11" s="248">
        <v>0</v>
      </c>
      <c r="S11" s="248">
        <v>0</v>
      </c>
      <c r="T11" s="248">
        <v>0</v>
      </c>
      <c r="U11" s="248">
        <v>0</v>
      </c>
      <c r="V11" s="248">
        <v>0</v>
      </c>
      <c r="W11" s="248">
        <v>0</v>
      </c>
      <c r="X11" s="248">
        <v>0</v>
      </c>
      <c r="Y11" s="248">
        <v>0</v>
      </c>
      <c r="Z11" s="248">
        <v>0</v>
      </c>
      <c r="AA11" s="248">
        <v>0</v>
      </c>
      <c r="AB11" s="248">
        <v>0</v>
      </c>
      <c r="AC11" s="248">
        <v>0</v>
      </c>
      <c r="AD11" s="248">
        <v>0</v>
      </c>
      <c r="AE11" s="248">
        <v>0</v>
      </c>
      <c r="AF11" s="248">
        <v>0</v>
      </c>
      <c r="AG11" s="248">
        <v>0</v>
      </c>
      <c r="AH11" s="248">
        <v>0</v>
      </c>
      <c r="AI11" s="248">
        <v>0</v>
      </c>
      <c r="AJ11" s="248">
        <v>0</v>
      </c>
      <c r="AK11" s="248">
        <v>0</v>
      </c>
      <c r="AL11" s="248">
        <v>0</v>
      </c>
      <c r="AM11" s="248">
        <v>0</v>
      </c>
      <c r="AN11" s="248">
        <v>0</v>
      </c>
      <c r="AO11" s="248">
        <v>0</v>
      </c>
      <c r="AP11" s="248">
        <v>0</v>
      </c>
      <c r="AQ11" s="248">
        <v>0</v>
      </c>
      <c r="AR11" s="248">
        <v>0</v>
      </c>
      <c r="AS11" s="248">
        <v>0</v>
      </c>
      <c r="AT11" s="248">
        <v>0</v>
      </c>
      <c r="AU11" s="248">
        <v>0</v>
      </c>
      <c r="AV11" s="248">
        <v>0</v>
      </c>
      <c r="AW11" s="248">
        <v>0</v>
      </c>
      <c r="AX11" s="248">
        <v>0</v>
      </c>
      <c r="AY11" s="248">
        <v>0</v>
      </c>
      <c r="AZ11" s="248">
        <v>0</v>
      </c>
      <c r="BA11" s="248">
        <v>0</v>
      </c>
      <c r="BB11" s="248">
        <v>0</v>
      </c>
      <c r="BC11" s="248">
        <v>0</v>
      </c>
      <c r="BD11" s="248">
        <v>0</v>
      </c>
      <c r="BE11" s="248">
        <v>0</v>
      </c>
      <c r="BF11" s="248">
        <v>0</v>
      </c>
      <c r="BG11" s="248">
        <v>0</v>
      </c>
      <c r="BH11" s="248">
        <v>0</v>
      </c>
      <c r="BI11" s="248">
        <v>0</v>
      </c>
      <c r="BJ11" s="248">
        <v>0</v>
      </c>
      <c r="BK11" s="248">
        <v>0</v>
      </c>
      <c r="BL11" s="248">
        <v>0</v>
      </c>
      <c r="BM11" s="248">
        <v>0</v>
      </c>
      <c r="BN11" s="248">
        <v>0</v>
      </c>
      <c r="BO11" s="248">
        <v>0</v>
      </c>
      <c r="BP11" s="248">
        <v>0</v>
      </c>
      <c r="BQ11" s="248">
        <v>0</v>
      </c>
      <c r="BR11" s="248">
        <v>0</v>
      </c>
      <c r="BS11" s="248">
        <v>0</v>
      </c>
      <c r="BT11" s="248">
        <v>0</v>
      </c>
      <c r="BU11" s="248">
        <v>0</v>
      </c>
      <c r="BV11" s="248">
        <v>0</v>
      </c>
      <c r="BW11" s="248">
        <v>0</v>
      </c>
      <c r="BX11" s="248">
        <v>0</v>
      </c>
      <c r="BY11" s="248">
        <v>0</v>
      </c>
      <c r="BZ11" s="248">
        <v>0</v>
      </c>
      <c r="CA11" s="248">
        <v>0</v>
      </c>
      <c r="CB11" s="248">
        <v>0</v>
      </c>
      <c r="CC11" s="248">
        <v>0</v>
      </c>
      <c r="CD11" s="248">
        <v>0</v>
      </c>
      <c r="CE11" s="248">
        <v>0</v>
      </c>
      <c r="CF11" s="248">
        <v>0</v>
      </c>
      <c r="CG11" s="248">
        <v>0</v>
      </c>
      <c r="CH11" s="248">
        <v>0</v>
      </c>
      <c r="CI11" s="248">
        <v>0</v>
      </c>
      <c r="CJ11" s="248">
        <v>0</v>
      </c>
      <c r="CK11" s="248">
        <v>0</v>
      </c>
      <c r="CL11" s="248">
        <v>0</v>
      </c>
      <c r="CM11" s="248">
        <v>0</v>
      </c>
      <c r="CN11" s="248">
        <v>0</v>
      </c>
      <c r="CO11" s="248">
        <v>0</v>
      </c>
      <c r="CP11" s="248">
        <v>0</v>
      </c>
      <c r="CQ11" s="248">
        <v>0</v>
      </c>
      <c r="CR11" s="248">
        <v>0</v>
      </c>
      <c r="CS11" s="248">
        <v>0</v>
      </c>
      <c r="CT11" s="248">
        <v>0</v>
      </c>
      <c r="CU11" s="248">
        <v>0</v>
      </c>
      <c r="CV11" s="248">
        <v>0</v>
      </c>
      <c r="CW11" s="248">
        <v>0</v>
      </c>
      <c r="CX11" s="248">
        <v>0</v>
      </c>
      <c r="CY11" s="248">
        <v>0</v>
      </c>
      <c r="CZ11" s="248">
        <v>0</v>
      </c>
      <c r="DA11" s="248">
        <v>0</v>
      </c>
      <c r="DB11" s="248">
        <v>0</v>
      </c>
      <c r="DC11" s="248">
        <v>0</v>
      </c>
      <c r="DD11" s="248">
        <v>0</v>
      </c>
      <c r="DE11" s="248">
        <v>0</v>
      </c>
      <c r="DF11" s="248">
        <v>0</v>
      </c>
      <c r="DG11" s="248">
        <v>0</v>
      </c>
      <c r="DH11" s="248">
        <v>0</v>
      </c>
      <c r="DI11" s="248">
        <v>0</v>
      </c>
      <c r="DJ11" s="248">
        <v>0</v>
      </c>
      <c r="DK11" s="248">
        <v>0</v>
      </c>
      <c r="DL11" s="248">
        <v>0</v>
      </c>
    </row>
    <row r="12" spans="1:116" s="242" customFormat="1">
      <c r="A12" s="243" t="s">
        <v>1072</v>
      </c>
      <c r="B12" s="246">
        <v>27527195.850000001</v>
      </c>
      <c r="C12" s="247">
        <v>-1557076.97</v>
      </c>
      <c r="D12" s="247">
        <v>-67751.19</v>
      </c>
      <c r="E12" s="247">
        <v>0</v>
      </c>
      <c r="F12" s="247">
        <v>0</v>
      </c>
      <c r="G12" s="248">
        <v>10468024.01</v>
      </c>
      <c r="H12" s="249">
        <v>18684000</v>
      </c>
      <c r="I12" s="248">
        <v>0</v>
      </c>
      <c r="J12" s="248">
        <v>0</v>
      </c>
      <c r="K12" s="248">
        <v>0</v>
      </c>
      <c r="L12" s="248">
        <v>-1557076.97</v>
      </c>
      <c r="M12" s="246">
        <v>0</v>
      </c>
      <c r="N12" s="248">
        <v>0</v>
      </c>
      <c r="O12" s="248">
        <v>0</v>
      </c>
      <c r="P12" s="248">
        <v>0</v>
      </c>
      <c r="Q12" s="248">
        <v>0</v>
      </c>
      <c r="R12" s="248">
        <v>0</v>
      </c>
      <c r="S12" s="248">
        <v>0</v>
      </c>
      <c r="T12" s="248">
        <v>0</v>
      </c>
      <c r="U12" s="248">
        <v>0</v>
      </c>
      <c r="V12" s="248">
        <v>8511428</v>
      </c>
      <c r="W12" s="248">
        <v>59023187.600000001</v>
      </c>
      <c r="X12" s="248">
        <v>10892094.789999999</v>
      </c>
      <c r="Y12" s="248">
        <v>-6219943.5599999996</v>
      </c>
      <c r="Z12" s="248">
        <v>-73763843.799999997</v>
      </c>
      <c r="AA12" s="248">
        <v>0</v>
      </c>
      <c r="AB12" s="248">
        <v>0</v>
      </c>
      <c r="AC12" s="248">
        <v>0</v>
      </c>
      <c r="AD12" s="248">
        <v>0</v>
      </c>
      <c r="AE12" s="248">
        <v>0</v>
      </c>
      <c r="AF12" s="248">
        <v>0</v>
      </c>
      <c r="AG12" s="248">
        <v>0</v>
      </c>
      <c r="AH12" s="248">
        <v>0</v>
      </c>
      <c r="AI12" s="248">
        <v>0</v>
      </c>
      <c r="AJ12" s="248">
        <v>0</v>
      </c>
      <c r="AK12" s="248">
        <v>0</v>
      </c>
      <c r="AL12" s="248">
        <v>0</v>
      </c>
      <c r="AM12" s="248">
        <v>0</v>
      </c>
      <c r="AN12" s="248">
        <v>0</v>
      </c>
      <c r="AO12" s="248">
        <v>0</v>
      </c>
      <c r="AP12" s="248">
        <v>0</v>
      </c>
      <c r="AQ12" s="248">
        <v>0</v>
      </c>
      <c r="AR12" s="248">
        <v>0</v>
      </c>
      <c r="AS12" s="248">
        <v>0</v>
      </c>
      <c r="AT12" s="248">
        <v>0</v>
      </c>
      <c r="AU12" s="248">
        <v>0</v>
      </c>
      <c r="AV12" s="248">
        <v>0</v>
      </c>
      <c r="AW12" s="248">
        <v>0</v>
      </c>
      <c r="AX12" s="248">
        <v>0</v>
      </c>
      <c r="AY12" s="248">
        <v>0</v>
      </c>
      <c r="AZ12" s="248">
        <v>0</v>
      </c>
      <c r="BA12" s="248">
        <v>0</v>
      </c>
      <c r="BB12" s="248">
        <v>0</v>
      </c>
      <c r="BC12" s="248">
        <v>0</v>
      </c>
      <c r="BD12" s="248">
        <v>0</v>
      </c>
      <c r="BE12" s="248">
        <v>0</v>
      </c>
      <c r="BF12" s="248">
        <v>0</v>
      </c>
      <c r="BG12" s="248">
        <v>0</v>
      </c>
      <c r="BH12" s="248">
        <v>0</v>
      </c>
      <c r="BI12" s="248">
        <v>0</v>
      </c>
      <c r="BJ12" s="248">
        <v>0</v>
      </c>
      <c r="BK12" s="248">
        <v>0</v>
      </c>
      <c r="BL12" s="248">
        <v>0</v>
      </c>
      <c r="BM12" s="248">
        <v>0</v>
      </c>
      <c r="BN12" s="248">
        <v>0</v>
      </c>
      <c r="BO12" s="248">
        <v>0</v>
      </c>
      <c r="BP12" s="248">
        <v>0</v>
      </c>
      <c r="BQ12" s="248">
        <v>0</v>
      </c>
      <c r="BR12" s="248">
        <v>0</v>
      </c>
      <c r="BS12" s="248">
        <v>0</v>
      </c>
      <c r="BT12" s="248">
        <v>0</v>
      </c>
      <c r="BU12" s="248">
        <v>0</v>
      </c>
      <c r="BV12" s="248">
        <v>0</v>
      </c>
      <c r="BW12" s="248">
        <v>0</v>
      </c>
      <c r="BX12" s="248">
        <v>0</v>
      </c>
      <c r="BY12" s="248">
        <v>0</v>
      </c>
      <c r="BZ12" s="248">
        <v>0</v>
      </c>
      <c r="CA12" s="248">
        <v>0</v>
      </c>
      <c r="CB12" s="248">
        <v>0</v>
      </c>
      <c r="CC12" s="248">
        <v>0</v>
      </c>
      <c r="CD12" s="248">
        <v>0</v>
      </c>
      <c r="CE12" s="248">
        <v>0</v>
      </c>
      <c r="CF12" s="248">
        <v>0</v>
      </c>
      <c r="CG12" s="248">
        <v>0</v>
      </c>
      <c r="CH12" s="248">
        <v>0</v>
      </c>
      <c r="CI12" s="248">
        <v>0</v>
      </c>
      <c r="CJ12" s="248">
        <v>0</v>
      </c>
      <c r="CK12" s="248">
        <v>0</v>
      </c>
      <c r="CL12" s="248">
        <v>0</v>
      </c>
      <c r="CM12" s="248">
        <v>0</v>
      </c>
      <c r="CN12" s="248">
        <v>0</v>
      </c>
      <c r="CO12" s="248">
        <v>0</v>
      </c>
      <c r="CP12" s="248">
        <v>0</v>
      </c>
      <c r="CQ12" s="248">
        <v>0</v>
      </c>
      <c r="CR12" s="248">
        <v>0</v>
      </c>
      <c r="CS12" s="248">
        <v>0</v>
      </c>
      <c r="CT12" s="248">
        <v>0</v>
      </c>
      <c r="CU12" s="248">
        <v>0</v>
      </c>
      <c r="CV12" s="248">
        <v>0</v>
      </c>
      <c r="CW12" s="248">
        <v>0</v>
      </c>
      <c r="CX12" s="248">
        <v>0</v>
      </c>
      <c r="CY12" s="248">
        <v>0</v>
      </c>
      <c r="CZ12" s="248">
        <v>0</v>
      </c>
      <c r="DA12" s="248">
        <v>0</v>
      </c>
      <c r="DB12" s="248">
        <v>0</v>
      </c>
      <c r="DC12" s="248">
        <v>0</v>
      </c>
      <c r="DD12" s="248">
        <v>0</v>
      </c>
      <c r="DE12" s="248">
        <v>0</v>
      </c>
      <c r="DF12" s="248">
        <v>0</v>
      </c>
      <c r="DG12" s="248">
        <v>0</v>
      </c>
      <c r="DH12" s="248">
        <v>0</v>
      </c>
      <c r="DI12" s="248">
        <v>0</v>
      </c>
      <c r="DJ12" s="248">
        <v>0</v>
      </c>
      <c r="DK12" s="248">
        <v>0</v>
      </c>
      <c r="DL12" s="248">
        <v>0</v>
      </c>
    </row>
    <row r="13" spans="1:116" s="242" customFormat="1">
      <c r="A13" s="243" t="s">
        <v>809</v>
      </c>
      <c r="B13" s="246">
        <v>-273464.40000000002</v>
      </c>
      <c r="C13" s="247">
        <v>-273464.40000000002</v>
      </c>
      <c r="D13" s="247">
        <v>0</v>
      </c>
      <c r="E13" s="247">
        <v>0</v>
      </c>
      <c r="F13" s="247">
        <v>0</v>
      </c>
      <c r="G13" s="248">
        <v>0</v>
      </c>
      <c r="H13" s="249">
        <v>0</v>
      </c>
      <c r="I13" s="248">
        <v>31917.16</v>
      </c>
      <c r="J13" s="248">
        <v>0</v>
      </c>
      <c r="K13" s="248">
        <v>0</v>
      </c>
      <c r="L13" s="248">
        <v>0</v>
      </c>
      <c r="M13" s="246">
        <v>0</v>
      </c>
      <c r="N13" s="248">
        <v>0</v>
      </c>
      <c r="O13" s="248">
        <v>0</v>
      </c>
      <c r="P13" s="248">
        <v>0</v>
      </c>
      <c r="Q13" s="248">
        <v>0</v>
      </c>
      <c r="R13" s="248">
        <v>-0.11</v>
      </c>
      <c r="S13" s="248">
        <v>0</v>
      </c>
      <c r="T13" s="248">
        <v>-305381.45</v>
      </c>
      <c r="U13" s="248">
        <v>0</v>
      </c>
      <c r="V13" s="248">
        <v>0</v>
      </c>
      <c r="W13" s="248">
        <v>0</v>
      </c>
      <c r="X13" s="248">
        <v>0</v>
      </c>
      <c r="Y13" s="248">
        <v>0</v>
      </c>
      <c r="Z13" s="248">
        <v>0</v>
      </c>
      <c r="AA13" s="248">
        <v>0</v>
      </c>
      <c r="AB13" s="248">
        <v>0</v>
      </c>
      <c r="AC13" s="248">
        <v>0</v>
      </c>
      <c r="AD13" s="248">
        <v>0</v>
      </c>
      <c r="AE13" s="248">
        <v>0</v>
      </c>
      <c r="AF13" s="248">
        <v>0</v>
      </c>
      <c r="AG13" s="248">
        <v>0</v>
      </c>
      <c r="AH13" s="248">
        <v>0</v>
      </c>
      <c r="AI13" s="248">
        <v>0</v>
      </c>
      <c r="AJ13" s="248">
        <v>0</v>
      </c>
      <c r="AK13" s="248">
        <v>0</v>
      </c>
      <c r="AL13" s="248">
        <v>0</v>
      </c>
      <c r="AM13" s="248">
        <v>0</v>
      </c>
      <c r="AN13" s="248">
        <v>0</v>
      </c>
      <c r="AO13" s="248">
        <v>0</v>
      </c>
      <c r="AP13" s="248">
        <v>0</v>
      </c>
      <c r="AQ13" s="248">
        <v>0</v>
      </c>
      <c r="AR13" s="248">
        <v>0</v>
      </c>
      <c r="AS13" s="248">
        <v>0</v>
      </c>
      <c r="AT13" s="248">
        <v>-305381.45</v>
      </c>
      <c r="AU13" s="248">
        <v>-20608.98</v>
      </c>
      <c r="AV13" s="248">
        <v>-8613.4599999999991</v>
      </c>
      <c r="AW13" s="248">
        <v>-9816.65</v>
      </c>
      <c r="AX13" s="248">
        <v>-20164.669999999998</v>
      </c>
      <c r="AY13" s="248">
        <v>-38876.25</v>
      </c>
      <c r="AZ13" s="248">
        <v>-19836.61</v>
      </c>
      <c r="BA13" s="248">
        <v>-33.06</v>
      </c>
      <c r="BB13" s="248">
        <v>-13450.97</v>
      </c>
      <c r="BC13" s="248">
        <v>-8587.1299999999992</v>
      </c>
      <c r="BD13" s="248">
        <v>-5450.86</v>
      </c>
      <c r="BE13" s="248">
        <v>-14825.91</v>
      </c>
      <c r="BF13" s="248">
        <v>-24742.57</v>
      </c>
      <c r="BG13" s="248">
        <v>-83458.13</v>
      </c>
      <c r="BH13" s="248">
        <v>-33841.31</v>
      </c>
      <c r="BI13" s="248">
        <v>-0.36</v>
      </c>
      <c r="BJ13" s="248">
        <v>1334.63</v>
      </c>
      <c r="BK13" s="248">
        <v>-479.76</v>
      </c>
      <c r="BL13" s="248">
        <v>-799.14</v>
      </c>
      <c r="BM13" s="248">
        <v>-394.84</v>
      </c>
      <c r="BN13" s="248">
        <v>-47.69</v>
      </c>
      <c r="BO13" s="248">
        <v>-32.32</v>
      </c>
      <c r="BP13" s="248">
        <v>-2633.83</v>
      </c>
      <c r="BQ13" s="248">
        <v>0</v>
      </c>
      <c r="BR13" s="248">
        <v>-0.49</v>
      </c>
      <c r="BS13" s="248">
        <v>0</v>
      </c>
      <c r="BT13" s="248">
        <v>0</v>
      </c>
      <c r="BU13" s="248">
        <v>-2.41</v>
      </c>
      <c r="BV13" s="248">
        <v>0</v>
      </c>
      <c r="BW13" s="248">
        <v>0</v>
      </c>
      <c r="BX13" s="248">
        <v>1.79</v>
      </c>
      <c r="BY13" s="248">
        <v>0</v>
      </c>
      <c r="BZ13" s="248">
        <v>0</v>
      </c>
      <c r="CA13" s="248">
        <v>0</v>
      </c>
      <c r="CB13" s="248">
        <v>0</v>
      </c>
      <c r="CC13" s="248">
        <v>-12.95</v>
      </c>
      <c r="CD13" s="248">
        <v>-14.6</v>
      </c>
      <c r="CE13" s="248">
        <v>0</v>
      </c>
      <c r="CF13" s="248">
        <v>0</v>
      </c>
      <c r="CG13" s="248">
        <v>0</v>
      </c>
      <c r="CH13" s="248">
        <v>0</v>
      </c>
      <c r="CI13" s="248">
        <v>0</v>
      </c>
      <c r="CJ13" s="248">
        <v>0</v>
      </c>
      <c r="CK13" s="248">
        <v>0</v>
      </c>
      <c r="CL13" s="248">
        <v>0</v>
      </c>
      <c r="CM13" s="248">
        <v>0</v>
      </c>
      <c r="CN13" s="248">
        <v>0</v>
      </c>
      <c r="CO13" s="248">
        <v>0</v>
      </c>
      <c r="CP13" s="248">
        <v>0</v>
      </c>
      <c r="CQ13" s="248">
        <v>0</v>
      </c>
      <c r="CR13" s="248">
        <v>0</v>
      </c>
      <c r="CS13" s="248">
        <v>0</v>
      </c>
      <c r="CT13" s="248">
        <v>0</v>
      </c>
      <c r="CU13" s="248">
        <v>0</v>
      </c>
      <c r="CV13" s="248">
        <v>0</v>
      </c>
      <c r="CW13" s="248">
        <v>0</v>
      </c>
      <c r="CX13" s="248">
        <v>0</v>
      </c>
      <c r="CY13" s="248">
        <v>0</v>
      </c>
      <c r="CZ13" s="248">
        <v>0</v>
      </c>
      <c r="DA13" s="248">
        <v>0</v>
      </c>
      <c r="DB13" s="248">
        <v>0</v>
      </c>
      <c r="DC13" s="248">
        <v>13.76</v>
      </c>
      <c r="DD13" s="248">
        <v>-6.68</v>
      </c>
      <c r="DE13" s="248">
        <v>0</v>
      </c>
      <c r="DF13" s="248">
        <v>0</v>
      </c>
      <c r="DG13" s="248">
        <v>0</v>
      </c>
      <c r="DH13" s="248">
        <v>0</v>
      </c>
      <c r="DI13" s="248">
        <v>0</v>
      </c>
      <c r="DJ13" s="248">
        <v>0</v>
      </c>
      <c r="DK13" s="248">
        <v>0</v>
      </c>
      <c r="DL13" s="248">
        <v>0</v>
      </c>
    </row>
    <row r="14" spans="1:116" s="242" customFormat="1">
      <c r="A14" s="243" t="s">
        <v>69</v>
      </c>
      <c r="B14" s="246">
        <v>12362955.029999999</v>
      </c>
      <c r="C14" s="247">
        <v>12340666.92</v>
      </c>
      <c r="D14" s="247">
        <v>22288.11</v>
      </c>
      <c r="E14" s="247">
        <v>0</v>
      </c>
      <c r="F14" s="247">
        <v>0</v>
      </c>
      <c r="G14" s="248">
        <v>0</v>
      </c>
      <c r="H14" s="249">
        <v>0</v>
      </c>
      <c r="I14" s="248">
        <v>0</v>
      </c>
      <c r="J14" s="248">
        <v>0</v>
      </c>
      <c r="K14" s="248">
        <v>0</v>
      </c>
      <c r="L14" s="248">
        <v>0</v>
      </c>
      <c r="M14" s="246">
        <v>0</v>
      </c>
      <c r="N14" s="248">
        <v>0</v>
      </c>
      <c r="O14" s="248">
        <v>0</v>
      </c>
      <c r="P14" s="248">
        <v>0</v>
      </c>
      <c r="Q14" s="248">
        <v>0</v>
      </c>
      <c r="R14" s="248">
        <v>0</v>
      </c>
      <c r="S14" s="248">
        <v>0</v>
      </c>
      <c r="T14" s="248">
        <v>12340666.92</v>
      </c>
      <c r="U14" s="248">
        <v>0</v>
      </c>
      <c r="V14" s="248">
        <v>0</v>
      </c>
      <c r="W14" s="248">
        <v>0</v>
      </c>
      <c r="X14" s="248">
        <v>0</v>
      </c>
      <c r="Y14" s="248">
        <v>0</v>
      </c>
      <c r="Z14" s="248">
        <v>0</v>
      </c>
      <c r="AA14" s="248">
        <v>0</v>
      </c>
      <c r="AB14" s="248">
        <v>0</v>
      </c>
      <c r="AC14" s="248">
        <v>0</v>
      </c>
      <c r="AD14" s="248">
        <v>0</v>
      </c>
      <c r="AE14" s="248">
        <v>0</v>
      </c>
      <c r="AF14" s="248">
        <v>0</v>
      </c>
      <c r="AG14" s="248">
        <v>0</v>
      </c>
      <c r="AH14" s="248">
        <v>0</v>
      </c>
      <c r="AI14" s="248">
        <v>0</v>
      </c>
      <c r="AJ14" s="248">
        <v>0</v>
      </c>
      <c r="AK14" s="248">
        <v>0</v>
      </c>
      <c r="AL14" s="248">
        <v>0</v>
      </c>
      <c r="AM14" s="248">
        <v>0</v>
      </c>
      <c r="AN14" s="248">
        <v>0</v>
      </c>
      <c r="AO14" s="248">
        <v>0</v>
      </c>
      <c r="AP14" s="248">
        <v>972850.01</v>
      </c>
      <c r="AQ14" s="248">
        <v>0</v>
      </c>
      <c r="AR14" s="248">
        <v>0</v>
      </c>
      <c r="AS14" s="248">
        <v>0</v>
      </c>
      <c r="AT14" s="248">
        <v>11367816.91</v>
      </c>
      <c r="AU14" s="248">
        <v>66.03</v>
      </c>
      <c r="AV14" s="248">
        <v>183.14</v>
      </c>
      <c r="AW14" s="248">
        <v>196682.67</v>
      </c>
      <c r="AX14" s="248">
        <v>94.34</v>
      </c>
      <c r="AY14" s="248">
        <v>36177.78</v>
      </c>
      <c r="AZ14" s="248">
        <v>129.19999999999999</v>
      </c>
      <c r="BA14" s="248">
        <v>9.43</v>
      </c>
      <c r="BB14" s="248">
        <v>37.729999999999997</v>
      </c>
      <c r="BC14" s="248">
        <v>230.61</v>
      </c>
      <c r="BD14" s="248">
        <v>47.16</v>
      </c>
      <c r="BE14" s="248">
        <v>385594.29</v>
      </c>
      <c r="BF14" s="248">
        <v>648959.93000000005</v>
      </c>
      <c r="BG14" s="248">
        <v>103.76</v>
      </c>
      <c r="BH14" s="248">
        <v>137616.34</v>
      </c>
      <c r="BI14" s="248">
        <v>18.86</v>
      </c>
      <c r="BJ14" s="248">
        <v>9.43</v>
      </c>
      <c r="BK14" s="248">
        <v>28.3</v>
      </c>
      <c r="BL14" s="248">
        <v>9.43</v>
      </c>
      <c r="BM14" s="248">
        <v>66.040000000000006</v>
      </c>
      <c r="BN14" s="248">
        <v>9.43</v>
      </c>
      <c r="BO14" s="248">
        <v>18.87</v>
      </c>
      <c r="BP14" s="248">
        <v>18.86</v>
      </c>
      <c r="BQ14" s="248">
        <v>9.43</v>
      </c>
      <c r="BR14" s="248">
        <v>18.87</v>
      </c>
      <c r="BS14" s="248">
        <v>0</v>
      </c>
      <c r="BT14" s="248">
        <v>18.86</v>
      </c>
      <c r="BU14" s="248">
        <v>0</v>
      </c>
      <c r="BV14" s="248">
        <v>204402.52</v>
      </c>
      <c r="BW14" s="248">
        <v>0</v>
      </c>
      <c r="BX14" s="248">
        <v>66.040000000000006</v>
      </c>
      <c r="BY14" s="248">
        <v>0</v>
      </c>
      <c r="BZ14" s="248">
        <v>9.43</v>
      </c>
      <c r="CA14" s="248">
        <v>314474.84000000003</v>
      </c>
      <c r="CB14" s="248">
        <v>0</v>
      </c>
      <c r="CC14" s="248">
        <v>0</v>
      </c>
      <c r="CD14" s="248">
        <v>1560562.89</v>
      </c>
      <c r="CE14" s="248">
        <v>1132245.29</v>
      </c>
      <c r="CF14" s="248">
        <v>0</v>
      </c>
      <c r="CG14" s="248">
        <v>97087.38</v>
      </c>
      <c r="CH14" s="248">
        <v>0</v>
      </c>
      <c r="CI14" s="248">
        <v>222491.91</v>
      </c>
      <c r="CJ14" s="248">
        <v>1474056.6</v>
      </c>
      <c r="CK14" s="248">
        <v>283018.87</v>
      </c>
      <c r="CL14" s="248">
        <v>427676.96</v>
      </c>
      <c r="CM14" s="248">
        <v>0</v>
      </c>
      <c r="CN14" s="248">
        <v>9.43</v>
      </c>
      <c r="CO14" s="248">
        <v>141585.76</v>
      </c>
      <c r="CP14" s="248">
        <v>0</v>
      </c>
      <c r="CQ14" s="248">
        <v>19.71</v>
      </c>
      <c r="CR14" s="248">
        <v>0</v>
      </c>
      <c r="CS14" s="248">
        <v>29.71</v>
      </c>
      <c r="CT14" s="248">
        <v>400</v>
      </c>
      <c r="CU14" s="248">
        <v>0</v>
      </c>
      <c r="CV14" s="248">
        <v>72815.53</v>
      </c>
      <c r="CW14" s="248">
        <v>0</v>
      </c>
      <c r="CX14" s="248">
        <v>10</v>
      </c>
      <c r="CY14" s="248">
        <v>0</v>
      </c>
      <c r="CZ14" s="248">
        <v>0</v>
      </c>
      <c r="DA14" s="248">
        <v>0</v>
      </c>
      <c r="DB14" s="248">
        <v>9.43</v>
      </c>
      <c r="DC14" s="248">
        <v>0</v>
      </c>
      <c r="DD14" s="248">
        <v>9.43</v>
      </c>
      <c r="DE14" s="248">
        <v>9.43</v>
      </c>
      <c r="DF14" s="248">
        <v>0</v>
      </c>
      <c r="DG14" s="248">
        <v>4030656.96</v>
      </c>
      <c r="DH14" s="248">
        <v>10</v>
      </c>
      <c r="DI14" s="248">
        <v>0</v>
      </c>
      <c r="DJ14" s="248">
        <v>0</v>
      </c>
      <c r="DK14" s="248">
        <v>0</v>
      </c>
      <c r="DL14" s="248">
        <v>0</v>
      </c>
    </row>
    <row r="15" spans="1:116" s="242" customFormat="1">
      <c r="A15" s="243" t="s">
        <v>810</v>
      </c>
      <c r="B15" s="246">
        <v>-876.07</v>
      </c>
      <c r="C15" s="247">
        <v>-341.27</v>
      </c>
      <c r="D15" s="247">
        <v>0</v>
      </c>
      <c r="E15" s="247"/>
      <c r="F15" s="247">
        <v>-534.79999999999995</v>
      </c>
      <c r="G15" s="248"/>
      <c r="H15" s="249">
        <v>0</v>
      </c>
      <c r="I15" s="248">
        <v>-51.37</v>
      </c>
      <c r="J15" s="248">
        <v>0</v>
      </c>
      <c r="K15" s="248">
        <v>0</v>
      </c>
      <c r="L15" s="248">
        <v>0</v>
      </c>
      <c r="M15" s="246">
        <v>0</v>
      </c>
      <c r="N15" s="248">
        <v>0</v>
      </c>
      <c r="O15" s="248">
        <v>-289.89999999999998</v>
      </c>
      <c r="P15" s="248">
        <v>0</v>
      </c>
      <c r="Q15" s="248">
        <v>0</v>
      </c>
      <c r="R15" s="248">
        <v>0</v>
      </c>
      <c r="S15" s="248">
        <v>0</v>
      </c>
      <c r="T15" s="248">
        <v>0</v>
      </c>
      <c r="U15" s="248">
        <v>0</v>
      </c>
      <c r="V15" s="248">
        <v>0</v>
      </c>
      <c r="W15" s="248">
        <v>0</v>
      </c>
      <c r="X15" s="248">
        <v>0</v>
      </c>
      <c r="Y15" s="248">
        <v>0</v>
      </c>
      <c r="Z15" s="248">
        <v>0</v>
      </c>
      <c r="AA15" s="248">
        <v>0</v>
      </c>
      <c r="AB15" s="248">
        <v>0</v>
      </c>
      <c r="AC15" s="248">
        <v>0</v>
      </c>
      <c r="AD15" s="248">
        <v>0</v>
      </c>
      <c r="AE15" s="248">
        <v>0</v>
      </c>
      <c r="AF15" s="248">
        <v>0</v>
      </c>
      <c r="AG15" s="248">
        <v>0</v>
      </c>
      <c r="AH15" s="248">
        <v>0</v>
      </c>
      <c r="AI15" s="248">
        <v>0</v>
      </c>
      <c r="AJ15" s="248">
        <v>0</v>
      </c>
      <c r="AK15" s="248">
        <v>0</v>
      </c>
      <c r="AL15" s="248">
        <v>0</v>
      </c>
      <c r="AM15" s="248">
        <v>0</v>
      </c>
      <c r="AN15" s="248">
        <v>0</v>
      </c>
      <c r="AO15" s="248">
        <v>0</v>
      </c>
      <c r="AP15" s="248">
        <v>0</v>
      </c>
      <c r="AQ15" s="248">
        <v>0</v>
      </c>
      <c r="AR15" s="248">
        <v>0</v>
      </c>
      <c r="AS15" s="248">
        <v>0</v>
      </c>
      <c r="AT15" s="248">
        <v>0</v>
      </c>
      <c r="AU15" s="248">
        <v>0</v>
      </c>
      <c r="AV15" s="248">
        <v>0</v>
      </c>
      <c r="AW15" s="248">
        <v>0</v>
      </c>
      <c r="AX15" s="248">
        <v>0</v>
      </c>
      <c r="AY15" s="248">
        <v>0</v>
      </c>
      <c r="AZ15" s="248">
        <v>0</v>
      </c>
      <c r="BA15" s="248">
        <v>0</v>
      </c>
      <c r="BB15" s="248">
        <v>0</v>
      </c>
      <c r="BC15" s="248">
        <v>0</v>
      </c>
      <c r="BD15" s="248">
        <v>0</v>
      </c>
      <c r="BE15" s="248">
        <v>0</v>
      </c>
      <c r="BF15" s="248">
        <v>0</v>
      </c>
      <c r="BG15" s="248">
        <v>0</v>
      </c>
      <c r="BH15" s="248">
        <v>0</v>
      </c>
      <c r="BI15" s="248">
        <v>0</v>
      </c>
      <c r="BJ15" s="248">
        <v>0</v>
      </c>
      <c r="BK15" s="248">
        <v>0</v>
      </c>
      <c r="BL15" s="248">
        <v>0</v>
      </c>
      <c r="BM15" s="248">
        <v>0</v>
      </c>
      <c r="BN15" s="248">
        <v>0</v>
      </c>
      <c r="BO15" s="248">
        <v>0</v>
      </c>
      <c r="BP15" s="248">
        <v>0</v>
      </c>
      <c r="BQ15" s="248">
        <v>0</v>
      </c>
      <c r="BR15" s="248">
        <v>0</v>
      </c>
      <c r="BS15" s="248">
        <v>0</v>
      </c>
      <c r="BT15" s="248">
        <v>0</v>
      </c>
      <c r="BU15" s="248">
        <v>0</v>
      </c>
      <c r="BV15" s="248">
        <v>0</v>
      </c>
      <c r="BW15" s="248">
        <v>0</v>
      </c>
      <c r="BX15" s="248">
        <v>0</v>
      </c>
      <c r="BY15" s="248">
        <v>0</v>
      </c>
      <c r="BZ15" s="248">
        <v>0</v>
      </c>
      <c r="CA15" s="248">
        <v>0</v>
      </c>
      <c r="CB15" s="248">
        <v>0</v>
      </c>
      <c r="CC15" s="248">
        <v>0</v>
      </c>
      <c r="CD15" s="248">
        <v>0</v>
      </c>
      <c r="CE15" s="248">
        <v>0</v>
      </c>
      <c r="CF15" s="248">
        <v>0</v>
      </c>
      <c r="CG15" s="248">
        <v>0</v>
      </c>
      <c r="CH15" s="248">
        <v>0</v>
      </c>
      <c r="CI15" s="248">
        <v>0</v>
      </c>
      <c r="CJ15" s="248">
        <v>0</v>
      </c>
      <c r="CK15" s="248">
        <v>0</v>
      </c>
      <c r="CL15" s="248">
        <v>0</v>
      </c>
      <c r="CM15" s="248">
        <v>0</v>
      </c>
      <c r="CN15" s="248">
        <v>0</v>
      </c>
      <c r="CO15" s="248">
        <v>0</v>
      </c>
      <c r="CP15" s="248">
        <v>0</v>
      </c>
      <c r="CQ15" s="248">
        <v>0</v>
      </c>
      <c r="CR15" s="248">
        <v>0</v>
      </c>
      <c r="CS15" s="248">
        <v>0</v>
      </c>
      <c r="CT15" s="248">
        <v>0</v>
      </c>
      <c r="CU15" s="248">
        <v>0</v>
      </c>
      <c r="CV15" s="248">
        <v>0</v>
      </c>
      <c r="CW15" s="248">
        <v>0</v>
      </c>
      <c r="CX15" s="248">
        <v>0</v>
      </c>
      <c r="CY15" s="248">
        <v>0</v>
      </c>
      <c r="CZ15" s="248">
        <v>0</v>
      </c>
      <c r="DA15" s="248">
        <v>0</v>
      </c>
      <c r="DB15" s="248">
        <v>0</v>
      </c>
      <c r="DC15" s="248">
        <v>0</v>
      </c>
      <c r="DD15" s="248">
        <v>0</v>
      </c>
      <c r="DE15" s="248">
        <v>0</v>
      </c>
      <c r="DF15" s="248">
        <v>0</v>
      </c>
      <c r="DG15" s="248">
        <v>0</v>
      </c>
      <c r="DH15" s="248">
        <v>0</v>
      </c>
      <c r="DI15" s="248">
        <v>0</v>
      </c>
      <c r="DJ15" s="248">
        <v>0</v>
      </c>
      <c r="DK15" s="248">
        <v>0</v>
      </c>
      <c r="DL15" s="248">
        <v>0</v>
      </c>
    </row>
    <row r="16" spans="1:116" s="242" customFormat="1">
      <c r="A16" s="243" t="s">
        <v>71</v>
      </c>
      <c r="B16" s="246">
        <v>0</v>
      </c>
      <c r="C16" s="247">
        <v>0</v>
      </c>
      <c r="D16" s="247">
        <v>0</v>
      </c>
      <c r="E16" s="247"/>
      <c r="F16" s="247">
        <v>0</v>
      </c>
      <c r="G16" s="248"/>
      <c r="H16" s="249">
        <v>0</v>
      </c>
      <c r="I16" s="248">
        <v>0</v>
      </c>
      <c r="J16" s="248">
        <v>0</v>
      </c>
      <c r="K16" s="248">
        <v>0</v>
      </c>
      <c r="L16" s="248">
        <v>0</v>
      </c>
      <c r="M16" s="246">
        <v>0</v>
      </c>
      <c r="N16" s="248">
        <v>0</v>
      </c>
      <c r="O16" s="248">
        <v>0</v>
      </c>
      <c r="P16" s="248">
        <v>0</v>
      </c>
      <c r="Q16" s="248">
        <v>0</v>
      </c>
      <c r="R16" s="248">
        <v>0</v>
      </c>
      <c r="S16" s="248">
        <v>0</v>
      </c>
      <c r="T16" s="248">
        <v>0</v>
      </c>
      <c r="U16" s="248">
        <v>0</v>
      </c>
      <c r="V16" s="248">
        <v>0</v>
      </c>
      <c r="W16" s="248">
        <v>0</v>
      </c>
      <c r="X16" s="248">
        <v>0</v>
      </c>
      <c r="Y16" s="248">
        <v>0</v>
      </c>
      <c r="Z16" s="248">
        <v>0</v>
      </c>
      <c r="AA16" s="248">
        <v>0</v>
      </c>
      <c r="AB16" s="248">
        <v>0</v>
      </c>
      <c r="AC16" s="248">
        <v>0</v>
      </c>
      <c r="AD16" s="248">
        <v>0</v>
      </c>
      <c r="AE16" s="248">
        <v>0</v>
      </c>
      <c r="AF16" s="248">
        <v>0</v>
      </c>
      <c r="AG16" s="248">
        <v>0</v>
      </c>
      <c r="AH16" s="248">
        <v>0</v>
      </c>
      <c r="AI16" s="248">
        <v>0</v>
      </c>
      <c r="AJ16" s="248">
        <v>0</v>
      </c>
      <c r="AK16" s="248">
        <v>0</v>
      </c>
      <c r="AL16" s="248">
        <v>0</v>
      </c>
      <c r="AM16" s="248">
        <v>0</v>
      </c>
      <c r="AN16" s="248">
        <v>0</v>
      </c>
      <c r="AO16" s="248">
        <v>0</v>
      </c>
      <c r="AP16" s="248">
        <v>0</v>
      </c>
      <c r="AQ16" s="248">
        <v>0</v>
      </c>
      <c r="AR16" s="248">
        <v>0</v>
      </c>
      <c r="AS16" s="248">
        <v>0</v>
      </c>
      <c r="AT16" s="248">
        <v>0</v>
      </c>
      <c r="AU16" s="248">
        <v>0</v>
      </c>
      <c r="AV16" s="248">
        <v>0</v>
      </c>
      <c r="AW16" s="248">
        <v>0</v>
      </c>
      <c r="AX16" s="248">
        <v>0</v>
      </c>
      <c r="AY16" s="248">
        <v>0</v>
      </c>
      <c r="AZ16" s="248">
        <v>0</v>
      </c>
      <c r="BA16" s="248">
        <v>0</v>
      </c>
      <c r="BB16" s="248">
        <v>0</v>
      </c>
      <c r="BC16" s="248">
        <v>0</v>
      </c>
      <c r="BD16" s="248">
        <v>0</v>
      </c>
      <c r="BE16" s="248">
        <v>0</v>
      </c>
      <c r="BF16" s="248">
        <v>0</v>
      </c>
      <c r="BG16" s="248">
        <v>0</v>
      </c>
      <c r="BH16" s="248">
        <v>0</v>
      </c>
      <c r="BI16" s="248">
        <v>0</v>
      </c>
      <c r="BJ16" s="248">
        <v>0</v>
      </c>
      <c r="BK16" s="248">
        <v>0</v>
      </c>
      <c r="BL16" s="248">
        <v>0</v>
      </c>
      <c r="BM16" s="248">
        <v>0</v>
      </c>
      <c r="BN16" s="248">
        <v>0</v>
      </c>
      <c r="BO16" s="248">
        <v>0</v>
      </c>
      <c r="BP16" s="248">
        <v>0</v>
      </c>
      <c r="BQ16" s="248">
        <v>0</v>
      </c>
      <c r="BR16" s="248">
        <v>0</v>
      </c>
      <c r="BS16" s="248">
        <v>0</v>
      </c>
      <c r="BT16" s="248">
        <v>0</v>
      </c>
      <c r="BU16" s="248">
        <v>0</v>
      </c>
      <c r="BV16" s="248">
        <v>0</v>
      </c>
      <c r="BW16" s="248">
        <v>0</v>
      </c>
      <c r="BX16" s="248">
        <v>0</v>
      </c>
      <c r="BY16" s="248">
        <v>0</v>
      </c>
      <c r="BZ16" s="248">
        <v>0</v>
      </c>
      <c r="CA16" s="248">
        <v>0</v>
      </c>
      <c r="CB16" s="248">
        <v>0</v>
      </c>
      <c r="CC16" s="248">
        <v>0</v>
      </c>
      <c r="CD16" s="248">
        <v>0</v>
      </c>
      <c r="CE16" s="248">
        <v>0</v>
      </c>
      <c r="CF16" s="248">
        <v>0</v>
      </c>
      <c r="CG16" s="248">
        <v>0</v>
      </c>
      <c r="CH16" s="248">
        <v>0</v>
      </c>
      <c r="CI16" s="248">
        <v>0</v>
      </c>
      <c r="CJ16" s="248">
        <v>0</v>
      </c>
      <c r="CK16" s="248">
        <v>0</v>
      </c>
      <c r="CL16" s="248">
        <v>0</v>
      </c>
      <c r="CM16" s="248">
        <v>0</v>
      </c>
      <c r="CN16" s="248">
        <v>0</v>
      </c>
      <c r="CO16" s="248">
        <v>0</v>
      </c>
      <c r="CP16" s="248">
        <v>0</v>
      </c>
      <c r="CQ16" s="248">
        <v>0</v>
      </c>
      <c r="CR16" s="248">
        <v>0</v>
      </c>
      <c r="CS16" s="248">
        <v>0</v>
      </c>
      <c r="CT16" s="248">
        <v>0</v>
      </c>
      <c r="CU16" s="248">
        <v>0</v>
      </c>
      <c r="CV16" s="248">
        <v>0</v>
      </c>
      <c r="CW16" s="248">
        <v>0</v>
      </c>
      <c r="CX16" s="248">
        <v>0</v>
      </c>
      <c r="CY16" s="248">
        <v>0</v>
      </c>
      <c r="CZ16" s="248">
        <v>0</v>
      </c>
      <c r="DA16" s="248">
        <v>0</v>
      </c>
      <c r="DB16" s="248">
        <v>0</v>
      </c>
      <c r="DC16" s="248">
        <v>0</v>
      </c>
      <c r="DD16" s="248">
        <v>0</v>
      </c>
      <c r="DE16" s="248">
        <v>0</v>
      </c>
      <c r="DF16" s="248">
        <v>0</v>
      </c>
      <c r="DG16" s="248">
        <v>0</v>
      </c>
      <c r="DH16" s="248">
        <v>0</v>
      </c>
      <c r="DI16" s="248">
        <v>0</v>
      </c>
      <c r="DJ16" s="248">
        <v>0</v>
      </c>
      <c r="DK16" s="248">
        <v>0</v>
      </c>
      <c r="DL16" s="248">
        <v>0</v>
      </c>
    </row>
    <row r="17" spans="1:116" s="242" customFormat="1">
      <c r="A17" s="245" t="s">
        <v>43</v>
      </c>
      <c r="B17" s="246">
        <v>303907851.31</v>
      </c>
      <c r="C17" s="246">
        <v>276082794.08999997</v>
      </c>
      <c r="D17" s="246">
        <v>21068343.32</v>
      </c>
      <c r="E17" s="246">
        <v>3370030.9</v>
      </c>
      <c r="F17" s="246">
        <v>1287254.22</v>
      </c>
      <c r="G17" s="246">
        <v>16167347.4</v>
      </c>
      <c r="H17" s="246">
        <v>-14067918.619999999</v>
      </c>
      <c r="I17" s="246">
        <v>75725130.930000007</v>
      </c>
      <c r="J17" s="246">
        <v>15212.99</v>
      </c>
      <c r="K17" s="246">
        <v>0</v>
      </c>
      <c r="L17" s="246">
        <v>20276696.940000001</v>
      </c>
      <c r="M17" s="246">
        <v>29417595.91</v>
      </c>
      <c r="N17" s="246">
        <v>1925004.18</v>
      </c>
      <c r="O17" s="246">
        <v>7166047.2300000004</v>
      </c>
      <c r="P17" s="246">
        <v>2265955.36</v>
      </c>
      <c r="Q17" s="246">
        <v>1823730.69</v>
      </c>
      <c r="R17" s="246">
        <v>0</v>
      </c>
      <c r="S17" s="246">
        <v>4980928.0199999996</v>
      </c>
      <c r="T17" s="246">
        <v>132486491.84</v>
      </c>
      <c r="U17" s="246">
        <v>10145591.109999999</v>
      </c>
      <c r="V17" s="246">
        <v>2089146.64</v>
      </c>
      <c r="W17" s="246">
        <v>2359997.77</v>
      </c>
      <c r="X17" s="246">
        <v>2983332.56</v>
      </c>
      <c r="Y17" s="246">
        <v>1926101.62</v>
      </c>
      <c r="Z17" s="246">
        <v>97338.39</v>
      </c>
      <c r="AA17" s="246">
        <v>675188.85</v>
      </c>
      <c r="AB17" s="246">
        <v>4336551.12</v>
      </c>
      <c r="AC17" s="246">
        <v>10391879.779999999</v>
      </c>
      <c r="AD17" s="246">
        <v>5886254.3799999999</v>
      </c>
      <c r="AE17" s="246">
        <v>4535659.6100000003</v>
      </c>
      <c r="AF17" s="246">
        <v>1480028.36</v>
      </c>
      <c r="AG17" s="246">
        <v>1956285.08</v>
      </c>
      <c r="AH17" s="246">
        <v>830937.58</v>
      </c>
      <c r="AI17" s="246">
        <v>0</v>
      </c>
      <c r="AJ17" s="246">
        <v>1254972.99</v>
      </c>
      <c r="AK17" s="246">
        <v>2288206.12</v>
      </c>
      <c r="AL17" s="246">
        <v>-4074400.37</v>
      </c>
      <c r="AM17" s="246">
        <v>2456225.44</v>
      </c>
      <c r="AN17" s="246">
        <v>1884137.63</v>
      </c>
      <c r="AO17" s="246">
        <v>381817.73</v>
      </c>
      <c r="AP17" s="246">
        <v>29779832.030000001</v>
      </c>
      <c r="AQ17" s="246">
        <v>2256023.7599999998</v>
      </c>
      <c r="AR17" s="246">
        <v>5854343.7400000002</v>
      </c>
      <c r="AS17" s="246">
        <v>2189126.7599999998</v>
      </c>
      <c r="AT17" s="246">
        <v>92407165.549999997</v>
      </c>
      <c r="AU17" s="246">
        <v>3670257.45</v>
      </c>
      <c r="AV17" s="246">
        <v>3879041.34</v>
      </c>
      <c r="AW17" s="246">
        <v>4283037.55</v>
      </c>
      <c r="AX17" s="246">
        <v>4087740.32</v>
      </c>
      <c r="AY17" s="246">
        <v>3589978.71</v>
      </c>
      <c r="AZ17" s="246">
        <v>3423510.13</v>
      </c>
      <c r="BA17" s="246">
        <v>1500325.04</v>
      </c>
      <c r="BB17" s="246">
        <v>3869846.05</v>
      </c>
      <c r="BC17" s="246">
        <v>2276734.81</v>
      </c>
      <c r="BD17" s="246">
        <v>2005871.62</v>
      </c>
      <c r="BE17" s="246">
        <v>4877747.5999999996</v>
      </c>
      <c r="BF17" s="246">
        <v>2997200.15</v>
      </c>
      <c r="BG17" s="246">
        <v>3505645.47</v>
      </c>
      <c r="BH17" s="246">
        <v>1930229.65</v>
      </c>
      <c r="BI17" s="246">
        <v>1502594.98</v>
      </c>
      <c r="BJ17" s="246">
        <v>1461147.49</v>
      </c>
      <c r="BK17" s="246">
        <v>1563618.33</v>
      </c>
      <c r="BL17" s="246">
        <v>1934328.82</v>
      </c>
      <c r="BM17" s="246">
        <v>1127843.94</v>
      </c>
      <c r="BN17" s="246">
        <v>1177607.94</v>
      </c>
      <c r="BO17" s="246">
        <v>1514570.36</v>
      </c>
      <c r="BP17" s="246">
        <v>1913845.98</v>
      </c>
      <c r="BQ17" s="246">
        <v>924902.28</v>
      </c>
      <c r="BR17" s="246">
        <v>787365.19</v>
      </c>
      <c r="BS17" s="246">
        <v>829403.2</v>
      </c>
      <c r="BT17" s="246">
        <v>995952.79</v>
      </c>
      <c r="BU17" s="246">
        <v>759085.88</v>
      </c>
      <c r="BV17" s="246">
        <v>1201454.8799999999</v>
      </c>
      <c r="BW17" s="246">
        <v>768316.03</v>
      </c>
      <c r="BX17" s="246">
        <v>1661610.91</v>
      </c>
      <c r="BY17" s="246">
        <v>517736.91</v>
      </c>
      <c r="BZ17" s="246">
        <v>911420.23</v>
      </c>
      <c r="CA17" s="246">
        <v>325305.34999999998</v>
      </c>
      <c r="CB17" s="246">
        <v>508393.91</v>
      </c>
      <c r="CC17" s="246">
        <v>572291.94999999995</v>
      </c>
      <c r="CD17" s="246">
        <v>1563280.22</v>
      </c>
      <c r="CE17" s="246">
        <v>3773410.99</v>
      </c>
      <c r="CF17" s="246">
        <v>494670.13</v>
      </c>
      <c r="CG17" s="246">
        <v>478130.43</v>
      </c>
      <c r="CH17" s="246">
        <v>322882.55</v>
      </c>
      <c r="CI17" s="246">
        <v>671938.12</v>
      </c>
      <c r="CJ17" s="246">
        <v>330714.33</v>
      </c>
      <c r="CK17" s="246">
        <v>480108.02</v>
      </c>
      <c r="CL17" s="246">
        <v>540387.47</v>
      </c>
      <c r="CM17" s="246">
        <v>730673.73</v>
      </c>
      <c r="CN17" s="246">
        <v>538860.49</v>
      </c>
      <c r="CO17" s="246">
        <v>684071.76</v>
      </c>
      <c r="CP17" s="246">
        <v>659829.17000000004</v>
      </c>
      <c r="CQ17" s="246">
        <v>713675.39</v>
      </c>
      <c r="CR17" s="246">
        <v>420020.7</v>
      </c>
      <c r="CS17" s="246">
        <v>630442.47</v>
      </c>
      <c r="CT17" s="246">
        <v>474137.11</v>
      </c>
      <c r="CU17" s="246">
        <v>459512.14</v>
      </c>
      <c r="CV17" s="246">
        <v>489970.44</v>
      </c>
      <c r="CW17" s="246">
        <v>422023.42</v>
      </c>
      <c r="CX17" s="246">
        <v>437577.78</v>
      </c>
      <c r="CY17" s="246">
        <v>772413.87</v>
      </c>
      <c r="CZ17" s="246">
        <v>390998.43</v>
      </c>
      <c r="DA17" s="246">
        <v>573438.68000000005</v>
      </c>
      <c r="DB17" s="246">
        <v>867184.05</v>
      </c>
      <c r="DC17" s="246">
        <v>1492956.66</v>
      </c>
      <c r="DD17" s="246">
        <v>888599.23</v>
      </c>
      <c r="DE17" s="246">
        <v>794839.84</v>
      </c>
      <c r="DF17" s="246">
        <v>471133.74</v>
      </c>
      <c r="DG17" s="246">
        <v>1117220.19</v>
      </c>
      <c r="DH17" s="246">
        <v>602482.16</v>
      </c>
      <c r="DI17" s="246">
        <v>25789.07</v>
      </c>
      <c r="DJ17" s="246">
        <v>26102.21</v>
      </c>
      <c r="DK17" s="246">
        <v>122740.35</v>
      </c>
      <c r="DL17" s="246">
        <v>88986.97</v>
      </c>
    </row>
    <row r="18" spans="1:116" s="242" customFormat="1">
      <c r="A18" s="243" t="s">
        <v>44</v>
      </c>
      <c r="B18" s="246">
        <v>3441387.59</v>
      </c>
      <c r="C18" s="247">
        <v>3099944.97</v>
      </c>
      <c r="D18" s="247">
        <v>219656.61</v>
      </c>
      <c r="E18" s="247">
        <v>69895.55</v>
      </c>
      <c r="F18" s="247">
        <v>19364.060000000001</v>
      </c>
      <c r="G18" s="248">
        <v>32526.400000000001</v>
      </c>
      <c r="H18" s="249">
        <v>0</v>
      </c>
      <c r="I18" s="248">
        <v>-254103.84</v>
      </c>
      <c r="J18" s="248">
        <v>0</v>
      </c>
      <c r="K18" s="248">
        <v>0</v>
      </c>
      <c r="L18" s="248">
        <v>283875.98</v>
      </c>
      <c r="M18" s="246">
        <v>188803.28</v>
      </c>
      <c r="N18" s="248">
        <v>212722.03</v>
      </c>
      <c r="O18" s="248">
        <v>-5825.04</v>
      </c>
      <c r="P18" s="248">
        <v>20</v>
      </c>
      <c r="Q18" s="248">
        <v>15</v>
      </c>
      <c r="R18" s="248">
        <v>0</v>
      </c>
      <c r="S18" s="248">
        <v>-730.31</v>
      </c>
      <c r="T18" s="248">
        <v>2675167.87</v>
      </c>
      <c r="U18" s="248">
        <v>20</v>
      </c>
      <c r="V18" s="248">
        <v>502591.98</v>
      </c>
      <c r="W18" s="248">
        <v>-37554.67</v>
      </c>
      <c r="X18" s="248">
        <v>-147076.72</v>
      </c>
      <c r="Y18" s="248">
        <v>-379.1</v>
      </c>
      <c r="Z18" s="248">
        <v>-40592.89</v>
      </c>
      <c r="AA18" s="248">
        <v>6867.38</v>
      </c>
      <c r="AB18" s="248">
        <v>-5945.41</v>
      </c>
      <c r="AC18" s="248">
        <v>130918.44</v>
      </c>
      <c r="AD18" s="248">
        <v>1502.66</v>
      </c>
      <c r="AE18" s="248">
        <v>17073.47</v>
      </c>
      <c r="AF18" s="248">
        <v>1416.11</v>
      </c>
      <c r="AG18" s="248">
        <v>43881.04</v>
      </c>
      <c r="AH18" s="248">
        <v>-43.03</v>
      </c>
      <c r="AI18" s="248">
        <v>0</v>
      </c>
      <c r="AJ18" s="248">
        <v>18810.03</v>
      </c>
      <c r="AK18" s="248">
        <v>18260.189999999999</v>
      </c>
      <c r="AL18" s="248">
        <v>89916.77</v>
      </c>
      <c r="AM18" s="248">
        <v>85735.039999999994</v>
      </c>
      <c r="AN18" s="248">
        <v>20</v>
      </c>
      <c r="AO18" s="248">
        <v>0</v>
      </c>
      <c r="AP18" s="248">
        <v>-216150.48</v>
      </c>
      <c r="AQ18" s="248">
        <v>-66.459999999999994</v>
      </c>
      <c r="AR18" s="248">
        <v>1369523.72</v>
      </c>
      <c r="AS18" s="248">
        <v>-31.42</v>
      </c>
      <c r="AT18" s="248">
        <v>1521892.51</v>
      </c>
      <c r="AU18" s="248">
        <v>57531.71</v>
      </c>
      <c r="AV18" s="248">
        <v>62624.75</v>
      </c>
      <c r="AW18" s="248">
        <v>68512.98</v>
      </c>
      <c r="AX18" s="248">
        <v>42658.82</v>
      </c>
      <c r="AY18" s="248">
        <v>68340.66</v>
      </c>
      <c r="AZ18" s="248">
        <v>56302.42</v>
      </c>
      <c r="BA18" s="248">
        <v>21135.119999999999</v>
      </c>
      <c r="BB18" s="248">
        <v>69573.649999999994</v>
      </c>
      <c r="BC18" s="248">
        <v>23294.63</v>
      </c>
      <c r="BD18" s="248">
        <v>17460.310000000001</v>
      </c>
      <c r="BE18" s="248">
        <v>56711.26</v>
      </c>
      <c r="BF18" s="248">
        <v>221815.19</v>
      </c>
      <c r="BG18" s="248">
        <v>22220.76</v>
      </c>
      <c r="BH18" s="248">
        <v>25342.15</v>
      </c>
      <c r="BI18" s="248">
        <v>16073.91</v>
      </c>
      <c r="BJ18" s="248">
        <v>20520.189999999999</v>
      </c>
      <c r="BK18" s="248">
        <v>25884.27</v>
      </c>
      <c r="BL18" s="248">
        <v>16720.849999999999</v>
      </c>
      <c r="BM18" s="248">
        <v>21236.84</v>
      </c>
      <c r="BN18" s="248">
        <v>12352.16</v>
      </c>
      <c r="BO18" s="248">
        <v>16033.63</v>
      </c>
      <c r="BP18" s="248">
        <v>17160.88</v>
      </c>
      <c r="BQ18" s="248">
        <v>5151.6099999999997</v>
      </c>
      <c r="BR18" s="248">
        <v>9062.4599999999991</v>
      </c>
      <c r="BS18" s="248">
        <v>8146.54</v>
      </c>
      <c r="BT18" s="248">
        <v>4753.76</v>
      </c>
      <c r="BU18" s="248">
        <v>5023.45</v>
      </c>
      <c r="BV18" s="248">
        <v>10171.61</v>
      </c>
      <c r="BW18" s="248">
        <v>5317.92</v>
      </c>
      <c r="BX18" s="248">
        <v>9778.6299999999992</v>
      </c>
      <c r="BY18" s="248">
        <v>1132.94</v>
      </c>
      <c r="BZ18" s="248">
        <v>3068.74</v>
      </c>
      <c r="CA18" s="248">
        <v>897.75</v>
      </c>
      <c r="CB18" s="248">
        <v>2773.92</v>
      </c>
      <c r="CC18" s="248">
        <v>8979.15</v>
      </c>
      <c r="CD18" s="248">
        <v>7040.92</v>
      </c>
      <c r="CE18" s="248">
        <v>418299.04</v>
      </c>
      <c r="CF18" s="248">
        <v>1508.13</v>
      </c>
      <c r="CG18" s="248">
        <v>206.8</v>
      </c>
      <c r="CH18" s="248">
        <v>1702.77</v>
      </c>
      <c r="CI18" s="248">
        <v>1367.48</v>
      </c>
      <c r="CJ18" s="248">
        <v>6738.27</v>
      </c>
      <c r="CK18" s="248">
        <v>701.56</v>
      </c>
      <c r="CL18" s="248">
        <v>484.91</v>
      </c>
      <c r="CM18" s="248">
        <v>197.55</v>
      </c>
      <c r="CN18" s="248">
        <v>988.72</v>
      </c>
      <c r="CO18" s="248">
        <v>452.56</v>
      </c>
      <c r="CP18" s="248">
        <v>0</v>
      </c>
      <c r="CQ18" s="248">
        <v>538.76</v>
      </c>
      <c r="CR18" s="248">
        <v>306.47000000000003</v>
      </c>
      <c r="CS18" s="248">
        <v>371.83</v>
      </c>
      <c r="CT18" s="248">
        <v>690.01</v>
      </c>
      <c r="CU18" s="248">
        <v>320.26</v>
      </c>
      <c r="CV18" s="248">
        <v>15</v>
      </c>
      <c r="CW18" s="248">
        <v>0</v>
      </c>
      <c r="CX18" s="248">
        <v>20</v>
      </c>
      <c r="CY18" s="248">
        <v>497.11</v>
      </c>
      <c r="CZ18" s="248">
        <v>0</v>
      </c>
      <c r="DA18" s="248">
        <v>367.78</v>
      </c>
      <c r="DB18" s="248">
        <v>7736.18</v>
      </c>
      <c r="DC18" s="248">
        <v>11104.49</v>
      </c>
      <c r="DD18" s="248">
        <v>6882</v>
      </c>
      <c r="DE18" s="248">
        <v>680.49</v>
      </c>
      <c r="DF18" s="248">
        <v>326</v>
      </c>
      <c r="DG18" s="248">
        <v>18239.169999999998</v>
      </c>
      <c r="DH18" s="248">
        <v>342.63</v>
      </c>
      <c r="DI18" s="248">
        <v>0</v>
      </c>
      <c r="DJ18" s="248">
        <v>0</v>
      </c>
      <c r="DK18" s="248">
        <v>0</v>
      </c>
      <c r="DL18" s="248">
        <v>0</v>
      </c>
    </row>
    <row r="19" spans="1:116" s="242" customFormat="1">
      <c r="A19" s="243" t="s">
        <v>45</v>
      </c>
      <c r="B19" s="246">
        <v>300303980.41000003</v>
      </c>
      <c r="C19" s="247">
        <v>272820388.31</v>
      </c>
      <c r="D19" s="247">
        <v>20848686.710000001</v>
      </c>
      <c r="E19" s="247">
        <v>3300135.35</v>
      </c>
      <c r="F19" s="247">
        <v>1267867.6599999999</v>
      </c>
      <c r="G19" s="248">
        <v>16134821</v>
      </c>
      <c r="H19" s="249">
        <v>-14067918.619999999</v>
      </c>
      <c r="I19" s="248">
        <v>77664584.609999999</v>
      </c>
      <c r="J19" s="248">
        <v>15212.99</v>
      </c>
      <c r="K19" s="248">
        <v>0</v>
      </c>
      <c r="L19" s="248">
        <v>19992820.960000001</v>
      </c>
      <c r="M19" s="246">
        <v>29228792.629999999</v>
      </c>
      <c r="N19" s="248">
        <v>1712282.15</v>
      </c>
      <c r="O19" s="248">
        <v>7171872.2699999996</v>
      </c>
      <c r="P19" s="248">
        <v>2265935.36</v>
      </c>
      <c r="Q19" s="248">
        <v>1823715.69</v>
      </c>
      <c r="R19" s="248">
        <v>0</v>
      </c>
      <c r="S19" s="248">
        <v>4981658.33</v>
      </c>
      <c r="T19" s="248">
        <v>127963513.31999999</v>
      </c>
      <c r="U19" s="248">
        <v>10145571.109999999</v>
      </c>
      <c r="V19" s="248">
        <v>1586554.66</v>
      </c>
      <c r="W19" s="248">
        <v>2397552.44</v>
      </c>
      <c r="X19" s="248">
        <v>3130409.28</v>
      </c>
      <c r="Y19" s="248">
        <v>1926480.72</v>
      </c>
      <c r="Z19" s="248">
        <v>137931.28</v>
      </c>
      <c r="AA19" s="248">
        <v>668321.47</v>
      </c>
      <c r="AB19" s="248">
        <v>4342496.53</v>
      </c>
      <c r="AC19" s="248">
        <v>10260961.34</v>
      </c>
      <c r="AD19" s="248">
        <v>5884751.7199999997</v>
      </c>
      <c r="AE19" s="248">
        <v>4518586.1399999997</v>
      </c>
      <c r="AF19" s="248">
        <v>1478612.25</v>
      </c>
      <c r="AG19" s="248">
        <v>1912404.04</v>
      </c>
      <c r="AH19" s="248">
        <v>830980.61</v>
      </c>
      <c r="AI19" s="248">
        <v>0</v>
      </c>
      <c r="AJ19" s="248">
        <v>1236162.96</v>
      </c>
      <c r="AK19" s="248">
        <v>2269945.9300000002</v>
      </c>
      <c r="AL19" s="248">
        <v>-4164317.14</v>
      </c>
      <c r="AM19" s="248">
        <v>2370490.4</v>
      </c>
      <c r="AN19" s="248">
        <v>1884117.63</v>
      </c>
      <c r="AO19" s="248">
        <v>381817.73</v>
      </c>
      <c r="AP19" s="248">
        <v>29995982.510000002</v>
      </c>
      <c r="AQ19" s="248">
        <v>2256090.2200000002</v>
      </c>
      <c r="AR19" s="248">
        <v>4497120.0199999996</v>
      </c>
      <c r="AS19" s="248">
        <v>2189158.1800000002</v>
      </c>
      <c r="AT19" s="248">
        <v>89025162.390000001</v>
      </c>
      <c r="AU19" s="248">
        <v>3598469.99</v>
      </c>
      <c r="AV19" s="248">
        <v>3804024.03</v>
      </c>
      <c r="AW19" s="248">
        <v>4201192.42</v>
      </c>
      <c r="AX19" s="248">
        <v>4041473.02</v>
      </c>
      <c r="AY19" s="248">
        <v>3512671.79</v>
      </c>
      <c r="AZ19" s="248">
        <v>3359443.57</v>
      </c>
      <c r="BA19" s="248">
        <v>1472037.75</v>
      </c>
      <c r="BB19" s="248">
        <v>3788884.47</v>
      </c>
      <c r="BC19" s="248">
        <v>2249942.83</v>
      </c>
      <c r="BD19" s="248">
        <v>1987029.72</v>
      </c>
      <c r="BE19" s="248">
        <v>4819399.0599999996</v>
      </c>
      <c r="BF19" s="248">
        <v>2755932.09</v>
      </c>
      <c r="BG19" s="248">
        <v>3479333.86</v>
      </c>
      <c r="BH19" s="248">
        <v>1901139.2</v>
      </c>
      <c r="BI19" s="248">
        <v>1482250.7</v>
      </c>
      <c r="BJ19" s="248">
        <v>1422173.24</v>
      </c>
      <c r="BK19" s="248">
        <v>1530019.06</v>
      </c>
      <c r="BL19" s="248">
        <v>1906961.47</v>
      </c>
      <c r="BM19" s="248">
        <v>1097247.56</v>
      </c>
      <c r="BN19" s="248">
        <v>1131288.52</v>
      </c>
      <c r="BO19" s="248">
        <v>1489685.22</v>
      </c>
      <c r="BP19" s="248">
        <v>1891329.82</v>
      </c>
      <c r="BQ19" s="248">
        <v>914232.47</v>
      </c>
      <c r="BR19" s="248">
        <v>773621.69</v>
      </c>
      <c r="BS19" s="248">
        <v>811737.79</v>
      </c>
      <c r="BT19" s="248">
        <v>986411.67</v>
      </c>
      <c r="BU19" s="248">
        <v>739673.75</v>
      </c>
      <c r="BV19" s="248">
        <v>1159047.42</v>
      </c>
      <c r="BW19" s="248">
        <v>755754.71</v>
      </c>
      <c r="BX19" s="248">
        <v>1641733.8</v>
      </c>
      <c r="BY19" s="248">
        <v>506922.84</v>
      </c>
      <c r="BZ19" s="248">
        <v>906908.76</v>
      </c>
      <c r="CA19" s="248">
        <v>317746</v>
      </c>
      <c r="CB19" s="248">
        <v>501270.94</v>
      </c>
      <c r="CC19" s="248">
        <v>560641.1</v>
      </c>
      <c r="CD19" s="248">
        <v>1554690.34</v>
      </c>
      <c r="CE19" s="248">
        <v>1960918.84</v>
      </c>
      <c r="CF19" s="248">
        <v>492338</v>
      </c>
      <c r="CG19" s="248">
        <v>477307.63</v>
      </c>
      <c r="CH19" s="248">
        <v>320803.78000000003</v>
      </c>
      <c r="CI19" s="248">
        <v>667090.64</v>
      </c>
      <c r="CJ19" s="248">
        <v>323557.19</v>
      </c>
      <c r="CK19" s="248">
        <v>472129.1</v>
      </c>
      <c r="CL19" s="248">
        <v>536060.56000000006</v>
      </c>
      <c r="CM19" s="248">
        <v>720526.18</v>
      </c>
      <c r="CN19" s="248">
        <v>537512.06000000006</v>
      </c>
      <c r="CO19" s="248">
        <v>682591.2</v>
      </c>
      <c r="CP19" s="248">
        <v>654959.17000000004</v>
      </c>
      <c r="CQ19" s="248">
        <v>706200.63</v>
      </c>
      <c r="CR19" s="248">
        <v>411962.23</v>
      </c>
      <c r="CS19" s="248">
        <v>620309.64</v>
      </c>
      <c r="CT19" s="248">
        <v>471526.42</v>
      </c>
      <c r="CU19" s="248">
        <v>442001.88</v>
      </c>
      <c r="CV19" s="248">
        <v>467581.44</v>
      </c>
      <c r="CW19" s="248">
        <v>421407.42</v>
      </c>
      <c r="CX19" s="248">
        <v>435270.78</v>
      </c>
      <c r="CY19" s="248">
        <v>770828.76</v>
      </c>
      <c r="CZ19" s="248">
        <v>384042.43</v>
      </c>
      <c r="DA19" s="248">
        <v>571908.9</v>
      </c>
      <c r="DB19" s="248">
        <v>857133.45</v>
      </c>
      <c r="DC19" s="248">
        <v>1475572.93</v>
      </c>
      <c r="DD19" s="248">
        <v>879968.84</v>
      </c>
      <c r="DE19" s="248">
        <v>791981.43</v>
      </c>
      <c r="DF19" s="248">
        <v>459563.74</v>
      </c>
      <c r="DG19" s="248">
        <v>1097249.32</v>
      </c>
      <c r="DH19" s="248">
        <v>598958.53</v>
      </c>
      <c r="DI19" s="248">
        <v>25747.07</v>
      </c>
      <c r="DJ19" s="248">
        <v>26102.21</v>
      </c>
      <c r="DK19" s="248">
        <v>122740.35</v>
      </c>
      <c r="DL19" s="248">
        <v>88986.97</v>
      </c>
    </row>
    <row r="20" spans="1:116" s="242" customFormat="1">
      <c r="A20" s="243" t="s">
        <v>46</v>
      </c>
      <c r="B20" s="246">
        <v>-1697627.34</v>
      </c>
      <c r="C20" s="247">
        <v>-1697649.84</v>
      </c>
      <c r="D20" s="247">
        <v>0</v>
      </c>
      <c r="E20" s="247">
        <v>0</v>
      </c>
      <c r="F20" s="247">
        <v>22.5</v>
      </c>
      <c r="G20" s="248">
        <v>0</v>
      </c>
      <c r="H20" s="249">
        <v>0</v>
      </c>
      <c r="I20" s="248">
        <v>-1685349.84</v>
      </c>
      <c r="J20" s="248">
        <v>0</v>
      </c>
      <c r="K20" s="248">
        <v>0</v>
      </c>
      <c r="L20" s="248">
        <v>0</v>
      </c>
      <c r="M20" s="246">
        <v>0</v>
      </c>
      <c r="N20" s="248">
        <v>0</v>
      </c>
      <c r="O20" s="248">
        <v>0</v>
      </c>
      <c r="P20" s="248">
        <v>0</v>
      </c>
      <c r="Q20" s="248">
        <v>0</v>
      </c>
      <c r="R20" s="248">
        <v>0</v>
      </c>
      <c r="S20" s="248">
        <v>0</v>
      </c>
      <c r="T20" s="248">
        <v>-12300</v>
      </c>
      <c r="U20" s="248">
        <v>0</v>
      </c>
      <c r="V20" s="248">
        <v>0</v>
      </c>
      <c r="W20" s="248">
        <v>0</v>
      </c>
      <c r="X20" s="248">
        <v>0</v>
      </c>
      <c r="Y20" s="248">
        <v>0</v>
      </c>
      <c r="Z20" s="248">
        <v>0</v>
      </c>
      <c r="AA20" s="248">
        <v>0</v>
      </c>
      <c r="AB20" s="248">
        <v>0</v>
      </c>
      <c r="AC20" s="248">
        <v>0</v>
      </c>
      <c r="AD20" s="248">
        <v>0</v>
      </c>
      <c r="AE20" s="248">
        <v>0</v>
      </c>
      <c r="AF20" s="248">
        <v>0</v>
      </c>
      <c r="AG20" s="248">
        <v>0</v>
      </c>
      <c r="AH20" s="248">
        <v>0</v>
      </c>
      <c r="AI20" s="248">
        <v>0</v>
      </c>
      <c r="AJ20" s="248">
        <v>0</v>
      </c>
      <c r="AK20" s="248">
        <v>0</v>
      </c>
      <c r="AL20" s="248">
        <v>0</v>
      </c>
      <c r="AM20" s="248">
        <v>0</v>
      </c>
      <c r="AN20" s="248">
        <v>0</v>
      </c>
      <c r="AO20" s="248">
        <v>0</v>
      </c>
      <c r="AP20" s="248">
        <v>0</v>
      </c>
      <c r="AQ20" s="248">
        <v>0</v>
      </c>
      <c r="AR20" s="248">
        <v>-12300</v>
      </c>
      <c r="AS20" s="248">
        <v>0</v>
      </c>
      <c r="AT20" s="248">
        <v>0</v>
      </c>
      <c r="AU20" s="248">
        <v>0</v>
      </c>
      <c r="AV20" s="248">
        <v>0</v>
      </c>
      <c r="AW20" s="248">
        <v>0</v>
      </c>
      <c r="AX20" s="248">
        <v>0</v>
      </c>
      <c r="AY20" s="248">
        <v>0</v>
      </c>
      <c r="AZ20" s="248">
        <v>0</v>
      </c>
      <c r="BA20" s="248">
        <v>0</v>
      </c>
      <c r="BB20" s="248">
        <v>0</v>
      </c>
      <c r="BC20" s="248">
        <v>0</v>
      </c>
      <c r="BD20" s="248">
        <v>0</v>
      </c>
      <c r="BE20" s="248">
        <v>0</v>
      </c>
      <c r="BF20" s="248">
        <v>0</v>
      </c>
      <c r="BG20" s="248">
        <v>0</v>
      </c>
      <c r="BH20" s="248">
        <v>0</v>
      </c>
      <c r="BI20" s="248">
        <v>0</v>
      </c>
      <c r="BJ20" s="248">
        <v>0</v>
      </c>
      <c r="BK20" s="248">
        <v>0</v>
      </c>
      <c r="BL20" s="248">
        <v>0</v>
      </c>
      <c r="BM20" s="248">
        <v>0</v>
      </c>
      <c r="BN20" s="248">
        <v>0</v>
      </c>
      <c r="BO20" s="248">
        <v>0</v>
      </c>
      <c r="BP20" s="248">
        <v>0</v>
      </c>
      <c r="BQ20" s="248">
        <v>0</v>
      </c>
      <c r="BR20" s="248">
        <v>0</v>
      </c>
      <c r="BS20" s="248">
        <v>0</v>
      </c>
      <c r="BT20" s="248">
        <v>0</v>
      </c>
      <c r="BU20" s="248">
        <v>0</v>
      </c>
      <c r="BV20" s="248">
        <v>0</v>
      </c>
      <c r="BW20" s="248">
        <v>0</v>
      </c>
      <c r="BX20" s="248">
        <v>0</v>
      </c>
      <c r="BY20" s="248">
        <v>0</v>
      </c>
      <c r="BZ20" s="248">
        <v>0</v>
      </c>
      <c r="CA20" s="248">
        <v>0</v>
      </c>
      <c r="CB20" s="248">
        <v>0</v>
      </c>
      <c r="CC20" s="248">
        <v>0</v>
      </c>
      <c r="CD20" s="248">
        <v>0</v>
      </c>
      <c r="CE20" s="248">
        <v>0</v>
      </c>
      <c r="CF20" s="248">
        <v>0</v>
      </c>
      <c r="CG20" s="248">
        <v>0</v>
      </c>
      <c r="CH20" s="248">
        <v>0</v>
      </c>
      <c r="CI20" s="248">
        <v>0</v>
      </c>
      <c r="CJ20" s="248">
        <v>0</v>
      </c>
      <c r="CK20" s="248">
        <v>0</v>
      </c>
      <c r="CL20" s="248">
        <v>0</v>
      </c>
      <c r="CM20" s="248">
        <v>0</v>
      </c>
      <c r="CN20" s="248">
        <v>0</v>
      </c>
      <c r="CO20" s="248">
        <v>0</v>
      </c>
      <c r="CP20" s="248">
        <v>0</v>
      </c>
      <c r="CQ20" s="248">
        <v>0</v>
      </c>
      <c r="CR20" s="248">
        <v>0</v>
      </c>
      <c r="CS20" s="248">
        <v>0</v>
      </c>
      <c r="CT20" s="248">
        <v>0</v>
      </c>
      <c r="CU20" s="248">
        <v>0</v>
      </c>
      <c r="CV20" s="248">
        <v>0</v>
      </c>
      <c r="CW20" s="248">
        <v>0</v>
      </c>
      <c r="CX20" s="248">
        <v>0</v>
      </c>
      <c r="CY20" s="248">
        <v>0</v>
      </c>
      <c r="CZ20" s="248">
        <v>0</v>
      </c>
      <c r="DA20" s="248">
        <v>0</v>
      </c>
      <c r="DB20" s="248">
        <v>0</v>
      </c>
      <c r="DC20" s="248">
        <v>0</v>
      </c>
      <c r="DD20" s="248">
        <v>0</v>
      </c>
      <c r="DE20" s="248">
        <v>0</v>
      </c>
      <c r="DF20" s="248">
        <v>0</v>
      </c>
      <c r="DG20" s="248">
        <v>0</v>
      </c>
      <c r="DH20" s="248">
        <v>0</v>
      </c>
      <c r="DI20" s="248">
        <v>0</v>
      </c>
      <c r="DJ20" s="248">
        <v>0</v>
      </c>
      <c r="DK20" s="248">
        <v>0</v>
      </c>
      <c r="DL20" s="248">
        <v>0</v>
      </c>
    </row>
    <row r="21" spans="1:116" s="242" customFormat="1">
      <c r="A21" s="243" t="s">
        <v>47</v>
      </c>
      <c r="B21" s="246">
        <v>1860110.65</v>
      </c>
      <c r="C21" s="247">
        <v>1860110.65</v>
      </c>
      <c r="D21" s="247">
        <v>0</v>
      </c>
      <c r="E21" s="247">
        <v>0</v>
      </c>
      <c r="F21" s="247">
        <v>0</v>
      </c>
      <c r="G21" s="248">
        <v>0</v>
      </c>
      <c r="H21" s="249">
        <v>0</v>
      </c>
      <c r="I21" s="248">
        <v>0</v>
      </c>
      <c r="J21" s="248">
        <v>0</v>
      </c>
      <c r="K21" s="248">
        <v>0</v>
      </c>
      <c r="L21" s="248">
        <v>0</v>
      </c>
      <c r="M21" s="246">
        <v>0</v>
      </c>
      <c r="N21" s="248">
        <v>0</v>
      </c>
      <c r="O21" s="248">
        <v>0</v>
      </c>
      <c r="P21" s="248">
        <v>0</v>
      </c>
      <c r="Q21" s="248">
        <v>0</v>
      </c>
      <c r="R21" s="248">
        <v>0</v>
      </c>
      <c r="S21" s="248">
        <v>0</v>
      </c>
      <c r="T21" s="248">
        <v>1860110.65</v>
      </c>
      <c r="U21" s="248">
        <v>0</v>
      </c>
      <c r="V21" s="248">
        <v>0</v>
      </c>
      <c r="W21" s="248">
        <v>0</v>
      </c>
      <c r="X21" s="248">
        <v>0</v>
      </c>
      <c r="Y21" s="248">
        <v>0</v>
      </c>
      <c r="Z21" s="248">
        <v>0</v>
      </c>
      <c r="AA21" s="248">
        <v>0</v>
      </c>
      <c r="AB21" s="248">
        <v>0</v>
      </c>
      <c r="AC21" s="248">
        <v>0</v>
      </c>
      <c r="AD21" s="248">
        <v>0</v>
      </c>
      <c r="AE21" s="248">
        <v>0</v>
      </c>
      <c r="AF21" s="248">
        <v>0</v>
      </c>
      <c r="AG21" s="248">
        <v>0</v>
      </c>
      <c r="AH21" s="248">
        <v>0</v>
      </c>
      <c r="AI21" s="248">
        <v>0</v>
      </c>
      <c r="AJ21" s="248">
        <v>0</v>
      </c>
      <c r="AK21" s="248">
        <v>0</v>
      </c>
      <c r="AL21" s="248">
        <v>0</v>
      </c>
      <c r="AM21" s="248">
        <v>0</v>
      </c>
      <c r="AN21" s="248">
        <v>0</v>
      </c>
      <c r="AO21" s="248">
        <v>0</v>
      </c>
      <c r="AP21" s="248">
        <v>0</v>
      </c>
      <c r="AQ21" s="248">
        <v>0</v>
      </c>
      <c r="AR21" s="248">
        <v>0</v>
      </c>
      <c r="AS21" s="248">
        <v>0</v>
      </c>
      <c r="AT21" s="248">
        <v>1860110.65</v>
      </c>
      <c r="AU21" s="248">
        <v>14255.75</v>
      </c>
      <c r="AV21" s="248">
        <v>12392.56</v>
      </c>
      <c r="AW21" s="248">
        <v>13332.15</v>
      </c>
      <c r="AX21" s="248">
        <v>3608.48</v>
      </c>
      <c r="AY21" s="248">
        <v>8966.26</v>
      </c>
      <c r="AZ21" s="248">
        <v>7764.14</v>
      </c>
      <c r="BA21" s="248">
        <v>7152.17</v>
      </c>
      <c r="BB21" s="248">
        <v>11387.93</v>
      </c>
      <c r="BC21" s="248">
        <v>3497.35</v>
      </c>
      <c r="BD21" s="248">
        <v>1381.59</v>
      </c>
      <c r="BE21" s="248">
        <v>1637.28</v>
      </c>
      <c r="BF21" s="248">
        <v>19452.87</v>
      </c>
      <c r="BG21" s="248">
        <v>4090.85</v>
      </c>
      <c r="BH21" s="248">
        <v>3748.3</v>
      </c>
      <c r="BI21" s="248">
        <v>4270.37</v>
      </c>
      <c r="BJ21" s="248">
        <v>18454.060000000001</v>
      </c>
      <c r="BK21" s="248">
        <v>7715</v>
      </c>
      <c r="BL21" s="248">
        <v>10646.5</v>
      </c>
      <c r="BM21" s="248">
        <v>9359.5400000000009</v>
      </c>
      <c r="BN21" s="248">
        <v>33967.26</v>
      </c>
      <c r="BO21" s="248">
        <v>8851.51</v>
      </c>
      <c r="BP21" s="248">
        <v>5355.28</v>
      </c>
      <c r="BQ21" s="248">
        <v>5518.2</v>
      </c>
      <c r="BR21" s="248">
        <v>4681.04</v>
      </c>
      <c r="BS21" s="248">
        <v>9518.8700000000008</v>
      </c>
      <c r="BT21" s="248">
        <v>4787.3599999999997</v>
      </c>
      <c r="BU21" s="248">
        <v>14388.68</v>
      </c>
      <c r="BV21" s="248">
        <v>32235.85</v>
      </c>
      <c r="BW21" s="248">
        <v>7243.4</v>
      </c>
      <c r="BX21" s="248">
        <v>10098.48</v>
      </c>
      <c r="BY21" s="248">
        <v>9681.1299999999992</v>
      </c>
      <c r="BZ21" s="248">
        <v>1442.73</v>
      </c>
      <c r="CA21" s="248">
        <v>6661.6</v>
      </c>
      <c r="CB21" s="248">
        <v>4349.05</v>
      </c>
      <c r="CC21" s="248">
        <v>2671.7</v>
      </c>
      <c r="CD21" s="248">
        <v>1548.96</v>
      </c>
      <c r="CE21" s="248">
        <v>1394193.11</v>
      </c>
      <c r="CF21" s="248">
        <v>824</v>
      </c>
      <c r="CG21" s="248">
        <v>616</v>
      </c>
      <c r="CH21" s="248">
        <v>376</v>
      </c>
      <c r="CI21" s="248">
        <v>3480</v>
      </c>
      <c r="CJ21" s="248">
        <v>418.87</v>
      </c>
      <c r="CK21" s="248">
        <v>7277.36</v>
      </c>
      <c r="CL21" s="248">
        <v>3842</v>
      </c>
      <c r="CM21" s="248">
        <v>9950</v>
      </c>
      <c r="CN21" s="248">
        <v>359.71</v>
      </c>
      <c r="CO21" s="248">
        <v>1028</v>
      </c>
      <c r="CP21" s="248">
        <v>4870</v>
      </c>
      <c r="CQ21" s="248">
        <v>6936</v>
      </c>
      <c r="CR21" s="248">
        <v>7752</v>
      </c>
      <c r="CS21" s="248">
        <v>9761</v>
      </c>
      <c r="CT21" s="248">
        <v>1920.68</v>
      </c>
      <c r="CU21" s="248">
        <v>17190</v>
      </c>
      <c r="CV21" s="248">
        <v>22374</v>
      </c>
      <c r="CW21" s="248">
        <v>616</v>
      </c>
      <c r="CX21" s="248">
        <v>2287</v>
      </c>
      <c r="CY21" s="248">
        <v>1088</v>
      </c>
      <c r="CZ21" s="248">
        <v>6956</v>
      </c>
      <c r="DA21" s="248">
        <v>1162</v>
      </c>
      <c r="DB21" s="248">
        <v>2314.42</v>
      </c>
      <c r="DC21" s="248">
        <v>6279.24</v>
      </c>
      <c r="DD21" s="248">
        <v>1748.39</v>
      </c>
      <c r="DE21" s="248">
        <v>2177.92</v>
      </c>
      <c r="DF21" s="248">
        <v>11244</v>
      </c>
      <c r="DG21" s="248">
        <v>1731.7</v>
      </c>
      <c r="DH21" s="248">
        <v>3181</v>
      </c>
      <c r="DI21" s="248">
        <v>42</v>
      </c>
      <c r="DJ21" s="248">
        <v>0</v>
      </c>
      <c r="DK21" s="248">
        <v>0</v>
      </c>
      <c r="DL21" s="248">
        <v>0</v>
      </c>
    </row>
    <row r="22" spans="1:116" s="242" customFormat="1">
      <c r="A22" s="245" t="s">
        <v>48</v>
      </c>
      <c r="B22" s="246">
        <v>-189978296.61000001</v>
      </c>
      <c r="C22" s="246">
        <v>-379253905.82999998</v>
      </c>
      <c r="D22" s="246">
        <v>-6073718.4800000004</v>
      </c>
      <c r="E22" s="246">
        <v>6946112.6200000001</v>
      </c>
      <c r="F22" s="246">
        <v>2993809.16</v>
      </c>
      <c r="G22" s="246">
        <v>-85038443.849999994</v>
      </c>
      <c r="H22" s="246">
        <v>270447849.76999998</v>
      </c>
      <c r="I22" s="246">
        <v>-219346400.99000001</v>
      </c>
      <c r="J22" s="246">
        <v>918156.77</v>
      </c>
      <c r="K22" s="246">
        <v>0</v>
      </c>
      <c r="L22" s="246">
        <v>-32684279.32</v>
      </c>
      <c r="M22" s="246">
        <v>-1942094.01</v>
      </c>
      <c r="N22" s="246">
        <v>-368901493.30000001</v>
      </c>
      <c r="O22" s="246">
        <v>-7166337.1299999999</v>
      </c>
      <c r="P22" s="246">
        <v>-2266040.59</v>
      </c>
      <c r="Q22" s="246">
        <v>-1823775.98</v>
      </c>
      <c r="R22" s="246">
        <v>-0.11</v>
      </c>
      <c r="S22" s="246">
        <v>-4980928.0199999996</v>
      </c>
      <c r="T22" s="246">
        <v>258939286.84999999</v>
      </c>
      <c r="U22" s="246">
        <v>-10146738.75</v>
      </c>
      <c r="V22" s="246">
        <v>31448947.82</v>
      </c>
      <c r="W22" s="246">
        <v>23481967.100000001</v>
      </c>
      <c r="X22" s="246">
        <v>6518672.9100000001</v>
      </c>
      <c r="Y22" s="246">
        <v>-6494245.8700000001</v>
      </c>
      <c r="Z22" s="246">
        <v>-77804475.489999995</v>
      </c>
      <c r="AA22" s="246">
        <v>311592.96000000002</v>
      </c>
      <c r="AB22" s="246">
        <v>-4321551.12</v>
      </c>
      <c r="AC22" s="246">
        <v>7966377.7199999997</v>
      </c>
      <c r="AD22" s="246">
        <v>-5624461.9199999999</v>
      </c>
      <c r="AE22" s="246">
        <v>-2050385.05</v>
      </c>
      <c r="AF22" s="246">
        <v>-1256682.77</v>
      </c>
      <c r="AG22" s="246">
        <v>4175545.11</v>
      </c>
      <c r="AH22" s="246">
        <v>-830935.98</v>
      </c>
      <c r="AI22" s="246">
        <v>0</v>
      </c>
      <c r="AJ22" s="246">
        <v>-1292135.3500000001</v>
      </c>
      <c r="AK22" s="246">
        <v>1053354.71</v>
      </c>
      <c r="AL22" s="246">
        <v>-380208411.45999998</v>
      </c>
      <c r="AM22" s="246">
        <v>11545698.800000001</v>
      </c>
      <c r="AN22" s="246">
        <v>-1884222.86</v>
      </c>
      <c r="AO22" s="246">
        <v>-381817.73</v>
      </c>
      <c r="AP22" s="246">
        <v>-28802104.879999999</v>
      </c>
      <c r="AQ22" s="246">
        <v>-2256023.7599999998</v>
      </c>
      <c r="AR22" s="246">
        <v>171326877.97</v>
      </c>
      <c r="AS22" s="246">
        <v>-2177772.19</v>
      </c>
      <c r="AT22" s="246">
        <v>120848309.70999999</v>
      </c>
      <c r="AU22" s="246">
        <v>4003760.6</v>
      </c>
      <c r="AV22" s="246">
        <v>4135255.79</v>
      </c>
      <c r="AW22" s="246">
        <v>4405174.3899999997</v>
      </c>
      <c r="AX22" s="246">
        <v>4516534.28</v>
      </c>
      <c r="AY22" s="246">
        <v>5742976.3700000001</v>
      </c>
      <c r="AZ22" s="246">
        <v>4744088.4800000004</v>
      </c>
      <c r="BA22" s="246">
        <v>1292735.03</v>
      </c>
      <c r="BB22" s="246">
        <v>5997066.3099999996</v>
      </c>
      <c r="BC22" s="246">
        <v>1478394.71</v>
      </c>
      <c r="BD22" s="246">
        <v>761307.36</v>
      </c>
      <c r="BE22" s="246">
        <v>4627601.67</v>
      </c>
      <c r="BF22" s="246">
        <v>25830320.550000001</v>
      </c>
      <c r="BG22" s="246">
        <v>523940.18</v>
      </c>
      <c r="BH22" s="246">
        <v>884499</v>
      </c>
      <c r="BI22" s="246">
        <v>999561.5</v>
      </c>
      <c r="BJ22" s="246">
        <v>1186294.17</v>
      </c>
      <c r="BK22" s="246">
        <v>1117095.8799999999</v>
      </c>
      <c r="BL22" s="246">
        <v>839170.59</v>
      </c>
      <c r="BM22" s="246">
        <v>1260786.49</v>
      </c>
      <c r="BN22" s="246">
        <v>424773.35</v>
      </c>
      <c r="BO22" s="246">
        <v>612916.12</v>
      </c>
      <c r="BP22" s="246">
        <v>1022165.24</v>
      </c>
      <c r="BQ22" s="246">
        <v>-178334.93</v>
      </c>
      <c r="BR22" s="246">
        <v>220337.3</v>
      </c>
      <c r="BS22" s="246">
        <v>95360.79</v>
      </c>
      <c r="BT22" s="246">
        <v>-47413.279999999999</v>
      </c>
      <c r="BU22" s="246">
        <v>-105991.12</v>
      </c>
      <c r="BV22" s="246">
        <v>386165.24</v>
      </c>
      <c r="BW22" s="246">
        <v>53894.47</v>
      </c>
      <c r="BX22" s="246">
        <v>-1427492.15</v>
      </c>
      <c r="BY22" s="246">
        <v>-278748.36</v>
      </c>
      <c r="BZ22" s="246">
        <v>-420059.8</v>
      </c>
      <c r="CA22" s="246">
        <v>273314.96999999997</v>
      </c>
      <c r="CB22" s="246">
        <v>-44394.080000000002</v>
      </c>
      <c r="CC22" s="246">
        <v>269920.36</v>
      </c>
      <c r="CD22" s="246">
        <v>751038.15</v>
      </c>
      <c r="CE22" s="246">
        <v>48476778.5</v>
      </c>
      <c r="CF22" s="246">
        <v>-147992.67000000001</v>
      </c>
      <c r="CG22" s="246">
        <v>-281242.46999999997</v>
      </c>
      <c r="CH22" s="246">
        <v>36105.879999999997</v>
      </c>
      <c r="CI22" s="246">
        <v>-136917.68</v>
      </c>
      <c r="CJ22" s="246">
        <v>1256158.3999999999</v>
      </c>
      <c r="CK22" s="246">
        <v>-13195.07</v>
      </c>
      <c r="CL22" s="246">
        <v>113493.52</v>
      </c>
      <c r="CM22" s="246">
        <v>-575184.94999999995</v>
      </c>
      <c r="CN22" s="246">
        <v>-415259.32</v>
      </c>
      <c r="CO22" s="246">
        <v>-259653.34</v>
      </c>
      <c r="CP22" s="246">
        <v>-482926.53</v>
      </c>
      <c r="CQ22" s="246">
        <v>-441434.87</v>
      </c>
      <c r="CR22" s="246">
        <v>-227245.87</v>
      </c>
      <c r="CS22" s="246">
        <v>-465865.68</v>
      </c>
      <c r="CT22" s="246">
        <v>-259352.49</v>
      </c>
      <c r="CU22" s="246">
        <v>-250715.49</v>
      </c>
      <c r="CV22" s="246">
        <v>-316414.71000000002</v>
      </c>
      <c r="CW22" s="246">
        <v>-387311.35</v>
      </c>
      <c r="CX22" s="246">
        <v>-411147.99</v>
      </c>
      <c r="CY22" s="246">
        <v>-575254.99</v>
      </c>
      <c r="CZ22" s="246">
        <v>-334989.93</v>
      </c>
      <c r="DA22" s="246">
        <v>-428221.24</v>
      </c>
      <c r="DB22" s="246">
        <v>-358445.27</v>
      </c>
      <c r="DC22" s="246">
        <v>-44914.95</v>
      </c>
      <c r="DD22" s="246">
        <v>-230735.18</v>
      </c>
      <c r="DE22" s="246">
        <v>-686853.37</v>
      </c>
      <c r="DF22" s="246">
        <v>-280566.96000000002</v>
      </c>
      <c r="DG22" s="246">
        <v>3536375.09</v>
      </c>
      <c r="DH22" s="246">
        <v>-249156.33</v>
      </c>
      <c r="DI22" s="246">
        <v>-25789.07</v>
      </c>
      <c r="DJ22" s="246">
        <v>-26102.21</v>
      </c>
      <c r="DK22" s="246">
        <v>-122740.35</v>
      </c>
      <c r="DL22" s="246">
        <v>-88986.97</v>
      </c>
    </row>
    <row r="23" spans="1:116" s="242" customFormat="1">
      <c r="A23" s="243" t="s">
        <v>49</v>
      </c>
      <c r="B23" s="246">
        <v>156092.28</v>
      </c>
      <c r="C23" s="247">
        <v>122781.48</v>
      </c>
      <c r="D23" s="247">
        <v>33310.800000000003</v>
      </c>
      <c r="E23" s="247">
        <v>0</v>
      </c>
      <c r="F23" s="247"/>
      <c r="G23" s="248">
        <v>0</v>
      </c>
      <c r="H23" s="249">
        <v>0</v>
      </c>
      <c r="I23" s="248">
        <v>0</v>
      </c>
      <c r="J23" s="248">
        <v>0</v>
      </c>
      <c r="K23" s="248">
        <v>0</v>
      </c>
      <c r="L23" s="248">
        <v>0</v>
      </c>
      <c r="M23" s="246">
        <v>20000</v>
      </c>
      <c r="N23" s="248">
        <v>0</v>
      </c>
      <c r="O23" s="248">
        <v>0.24</v>
      </c>
      <c r="P23" s="248">
        <v>68077.679999999993</v>
      </c>
      <c r="Q23" s="248">
        <v>0</v>
      </c>
      <c r="R23" s="248">
        <v>0</v>
      </c>
      <c r="S23" s="248">
        <v>0</v>
      </c>
      <c r="T23" s="248">
        <v>34703.56</v>
      </c>
      <c r="U23" s="248">
        <v>0</v>
      </c>
      <c r="V23" s="248">
        <v>0</v>
      </c>
      <c r="W23" s="248">
        <v>0</v>
      </c>
      <c r="X23" s="248">
        <v>0</v>
      </c>
      <c r="Y23" s="248">
        <v>0</v>
      </c>
      <c r="Z23" s="248">
        <v>0</v>
      </c>
      <c r="AA23" s="248">
        <v>0</v>
      </c>
      <c r="AB23" s="248">
        <v>0</v>
      </c>
      <c r="AC23" s="248">
        <v>20000</v>
      </c>
      <c r="AD23" s="248">
        <v>0</v>
      </c>
      <c r="AE23" s="248">
        <v>0</v>
      </c>
      <c r="AF23" s="248">
        <v>0</v>
      </c>
      <c r="AG23" s="248">
        <v>0</v>
      </c>
      <c r="AH23" s="248">
        <v>0</v>
      </c>
      <c r="AI23" s="248">
        <v>0</v>
      </c>
      <c r="AJ23" s="248">
        <v>0</v>
      </c>
      <c r="AK23" s="248">
        <v>0</v>
      </c>
      <c r="AL23" s="248">
        <v>0</v>
      </c>
      <c r="AM23" s="248">
        <v>0</v>
      </c>
      <c r="AN23" s="248">
        <v>68077.679999999993</v>
      </c>
      <c r="AO23" s="248">
        <v>0</v>
      </c>
      <c r="AP23" s="248">
        <v>0</v>
      </c>
      <c r="AQ23" s="248">
        <v>0</v>
      </c>
      <c r="AR23" s="248">
        <v>0</v>
      </c>
      <c r="AS23" s="248">
        <v>0</v>
      </c>
      <c r="AT23" s="248">
        <v>34703.56</v>
      </c>
      <c r="AU23" s="248">
        <v>0</v>
      </c>
      <c r="AV23" s="248">
        <v>0</v>
      </c>
      <c r="AW23" s="248">
        <v>1.1399999999999999</v>
      </c>
      <c r="AX23" s="248">
        <v>0</v>
      </c>
      <c r="AY23" s="248">
        <v>0</v>
      </c>
      <c r="AZ23" s="248">
        <v>0</v>
      </c>
      <c r="BA23" s="248">
        <v>0</v>
      </c>
      <c r="BB23" s="248">
        <v>0</v>
      </c>
      <c r="BC23" s="248">
        <v>0</v>
      </c>
      <c r="BD23" s="248">
        <v>4160.8</v>
      </c>
      <c r="BE23" s="248">
        <v>0.09</v>
      </c>
      <c r="BF23" s="248">
        <v>0</v>
      </c>
      <c r="BG23" s="248">
        <v>1995.7</v>
      </c>
      <c r="BH23" s="248">
        <v>0</v>
      </c>
      <c r="BI23" s="248">
        <v>0</v>
      </c>
      <c r="BJ23" s="248">
        <v>0</v>
      </c>
      <c r="BK23" s="248">
        <v>0</v>
      </c>
      <c r="BL23" s="248">
        <v>0</v>
      </c>
      <c r="BM23" s="248">
        <v>0</v>
      </c>
      <c r="BN23" s="248">
        <v>3090.88</v>
      </c>
      <c r="BO23" s="248">
        <v>6873.26</v>
      </c>
      <c r="BP23" s="248">
        <v>0</v>
      </c>
      <c r="BQ23" s="248">
        <v>0</v>
      </c>
      <c r="BR23" s="248">
        <v>0</v>
      </c>
      <c r="BS23" s="248">
        <v>0</v>
      </c>
      <c r="BT23" s="248">
        <v>0</v>
      </c>
      <c r="BU23" s="248">
        <v>0</v>
      </c>
      <c r="BV23" s="248">
        <v>10940</v>
      </c>
      <c r="BW23" s="248">
        <v>0</v>
      </c>
      <c r="BX23" s="248">
        <v>0</v>
      </c>
      <c r="BY23" s="248">
        <v>0</v>
      </c>
      <c r="BZ23" s="248">
        <v>0</v>
      </c>
      <c r="CA23" s="248">
        <v>0</v>
      </c>
      <c r="CB23" s="248">
        <v>0</v>
      </c>
      <c r="CC23" s="248">
        <v>0</v>
      </c>
      <c r="CD23" s="248">
        <v>3200</v>
      </c>
      <c r="CE23" s="248">
        <v>3512.61</v>
      </c>
      <c r="CF23" s="248">
        <v>0</v>
      </c>
      <c r="CG23" s="248">
        <v>0</v>
      </c>
      <c r="CH23" s="248">
        <v>0</v>
      </c>
      <c r="CI23" s="248">
        <v>0</v>
      </c>
      <c r="CJ23" s="248">
        <v>0</v>
      </c>
      <c r="CK23" s="248">
        <v>134.13</v>
      </c>
      <c r="CL23" s="248">
        <v>0</v>
      </c>
      <c r="CM23" s="248">
        <v>0</v>
      </c>
      <c r="CN23" s="248">
        <v>0</v>
      </c>
      <c r="CO23" s="248">
        <v>0</v>
      </c>
      <c r="CP23" s="248">
        <v>0</v>
      </c>
      <c r="CQ23" s="248">
        <v>794.95</v>
      </c>
      <c r="CR23" s="248">
        <v>0</v>
      </c>
      <c r="CS23" s="248">
        <v>0</v>
      </c>
      <c r="CT23" s="248">
        <v>0</v>
      </c>
      <c r="CU23" s="248">
        <v>0</v>
      </c>
      <c r="CV23" s="248">
        <v>0</v>
      </c>
      <c r="CW23" s="248">
        <v>0</v>
      </c>
      <c r="CX23" s="248">
        <v>0</v>
      </c>
      <c r="CY23" s="248">
        <v>0</v>
      </c>
      <c r="CZ23" s="248">
        <v>0</v>
      </c>
      <c r="DA23" s="248">
        <v>0</v>
      </c>
      <c r="DB23" s="248">
        <v>0</v>
      </c>
      <c r="DC23" s="248">
        <v>0</v>
      </c>
      <c r="DD23" s="248">
        <v>0</v>
      </c>
      <c r="DE23" s="248">
        <v>0</v>
      </c>
      <c r="DF23" s="248">
        <v>0</v>
      </c>
      <c r="DG23" s="248">
        <v>0</v>
      </c>
      <c r="DH23" s="248">
        <v>0</v>
      </c>
      <c r="DI23" s="248">
        <v>0</v>
      </c>
      <c r="DJ23" s="248">
        <v>0</v>
      </c>
      <c r="DK23" s="248">
        <v>0</v>
      </c>
      <c r="DL23" s="248">
        <v>0</v>
      </c>
    </row>
    <row r="24" spans="1:116" s="242" customFormat="1">
      <c r="A24" s="243" t="s">
        <v>50</v>
      </c>
      <c r="B24" s="246">
        <v>754620.61</v>
      </c>
      <c r="C24" s="247">
        <v>645290.09</v>
      </c>
      <c r="D24" s="247">
        <v>108213.99</v>
      </c>
      <c r="E24" s="247">
        <v>1116.53</v>
      </c>
      <c r="F24" s="247"/>
      <c r="G24" s="248">
        <v>0</v>
      </c>
      <c r="H24" s="249">
        <v>0</v>
      </c>
      <c r="I24" s="248">
        <v>382277.02</v>
      </c>
      <c r="J24" s="248">
        <v>0</v>
      </c>
      <c r="K24" s="248">
        <v>0</v>
      </c>
      <c r="L24" s="248">
        <v>1700</v>
      </c>
      <c r="M24" s="246">
        <v>778.78</v>
      </c>
      <c r="N24" s="248">
        <v>0</v>
      </c>
      <c r="O24" s="248">
        <v>0</v>
      </c>
      <c r="P24" s="248">
        <v>68077.679999999993</v>
      </c>
      <c r="Q24" s="248">
        <v>0</v>
      </c>
      <c r="R24" s="248">
        <v>0</v>
      </c>
      <c r="S24" s="248">
        <v>0</v>
      </c>
      <c r="T24" s="248">
        <v>192456.61</v>
      </c>
      <c r="U24" s="248">
        <v>450</v>
      </c>
      <c r="V24" s="248">
        <v>0</v>
      </c>
      <c r="W24" s="248">
        <v>0</v>
      </c>
      <c r="X24" s="248">
        <v>1250</v>
      </c>
      <c r="Y24" s="248">
        <v>0</v>
      </c>
      <c r="Z24" s="248">
        <v>0</v>
      </c>
      <c r="AA24" s="248">
        <v>0</v>
      </c>
      <c r="AB24" s="248">
        <v>0</v>
      </c>
      <c r="AC24" s="248">
        <v>778.78</v>
      </c>
      <c r="AD24" s="248">
        <v>0</v>
      </c>
      <c r="AE24" s="248">
        <v>0</v>
      </c>
      <c r="AF24" s="248">
        <v>0</v>
      </c>
      <c r="AG24" s="248">
        <v>0</v>
      </c>
      <c r="AH24" s="248">
        <v>0</v>
      </c>
      <c r="AI24" s="248">
        <v>0</v>
      </c>
      <c r="AJ24" s="248">
        <v>0</v>
      </c>
      <c r="AK24" s="248">
        <v>0</v>
      </c>
      <c r="AL24" s="248">
        <v>0</v>
      </c>
      <c r="AM24" s="248">
        <v>0</v>
      </c>
      <c r="AN24" s="248">
        <v>68077.679999999993</v>
      </c>
      <c r="AO24" s="248">
        <v>0</v>
      </c>
      <c r="AP24" s="248">
        <v>0</v>
      </c>
      <c r="AQ24" s="248">
        <v>0</v>
      </c>
      <c r="AR24" s="248">
        <v>0</v>
      </c>
      <c r="AS24" s="248">
        <v>0</v>
      </c>
      <c r="AT24" s="248">
        <v>192456.61</v>
      </c>
      <c r="AU24" s="248">
        <v>0</v>
      </c>
      <c r="AV24" s="248">
        <v>0</v>
      </c>
      <c r="AW24" s="248">
        <v>0</v>
      </c>
      <c r="AX24" s="248">
        <v>0</v>
      </c>
      <c r="AY24" s="248">
        <v>0</v>
      </c>
      <c r="AZ24" s="248">
        <v>0</v>
      </c>
      <c r="BA24" s="248">
        <v>0</v>
      </c>
      <c r="BB24" s="248">
        <v>0</v>
      </c>
      <c r="BC24" s="248">
        <v>0</v>
      </c>
      <c r="BD24" s="248">
        <v>4160.8</v>
      </c>
      <c r="BE24" s="248">
        <v>0</v>
      </c>
      <c r="BF24" s="248">
        <v>0</v>
      </c>
      <c r="BG24" s="248">
        <v>0</v>
      </c>
      <c r="BH24" s="248">
        <v>0</v>
      </c>
      <c r="BI24" s="248">
        <v>0</v>
      </c>
      <c r="BJ24" s="248">
        <v>25913.55</v>
      </c>
      <c r="BK24" s="248">
        <v>0</v>
      </c>
      <c r="BL24" s="248">
        <v>137696.43</v>
      </c>
      <c r="BM24" s="248">
        <v>0</v>
      </c>
      <c r="BN24" s="248">
        <v>3090.88</v>
      </c>
      <c r="BO24" s="248">
        <v>6213.26</v>
      </c>
      <c r="BP24" s="248">
        <v>0</v>
      </c>
      <c r="BQ24" s="248">
        <v>0</v>
      </c>
      <c r="BR24" s="248">
        <v>0</v>
      </c>
      <c r="BS24" s="248">
        <v>0</v>
      </c>
      <c r="BT24" s="248">
        <v>0</v>
      </c>
      <c r="BU24" s="248">
        <v>0</v>
      </c>
      <c r="BV24" s="248">
        <v>10940</v>
      </c>
      <c r="BW24" s="248">
        <v>0</v>
      </c>
      <c r="BX24" s="248">
        <v>0</v>
      </c>
      <c r="BY24" s="248">
        <v>0</v>
      </c>
      <c r="BZ24" s="248">
        <v>0</v>
      </c>
      <c r="CA24" s="248">
        <v>0</v>
      </c>
      <c r="CB24" s="248">
        <v>0</v>
      </c>
      <c r="CC24" s="248">
        <v>0</v>
      </c>
      <c r="CD24" s="248">
        <v>0</v>
      </c>
      <c r="CE24" s="248">
        <v>3512.61</v>
      </c>
      <c r="CF24" s="248">
        <v>0</v>
      </c>
      <c r="CG24" s="248">
        <v>0</v>
      </c>
      <c r="CH24" s="248">
        <v>0</v>
      </c>
      <c r="CI24" s="248">
        <v>0</v>
      </c>
      <c r="CJ24" s="248">
        <v>0</v>
      </c>
      <c r="CK24" s="248">
        <v>134.13</v>
      </c>
      <c r="CL24" s="248">
        <v>0</v>
      </c>
      <c r="CM24" s="248">
        <v>0</v>
      </c>
      <c r="CN24" s="248">
        <v>0</v>
      </c>
      <c r="CO24" s="248">
        <v>0</v>
      </c>
      <c r="CP24" s="248">
        <v>0</v>
      </c>
      <c r="CQ24" s="248">
        <v>794.95</v>
      </c>
      <c r="CR24" s="248">
        <v>0</v>
      </c>
      <c r="CS24" s="248">
        <v>0</v>
      </c>
      <c r="CT24" s="248">
        <v>0</v>
      </c>
      <c r="CU24" s="248">
        <v>0</v>
      </c>
      <c r="CV24" s="248">
        <v>0</v>
      </c>
      <c r="CW24" s="248">
        <v>0</v>
      </c>
      <c r="CX24" s="248">
        <v>0</v>
      </c>
      <c r="CY24" s="248">
        <v>0</v>
      </c>
      <c r="CZ24" s="248">
        <v>0</v>
      </c>
      <c r="DA24" s="248">
        <v>0</v>
      </c>
      <c r="DB24" s="248">
        <v>0</v>
      </c>
      <c r="DC24" s="248">
        <v>0</v>
      </c>
      <c r="DD24" s="248">
        <v>0</v>
      </c>
      <c r="DE24" s="248">
        <v>0</v>
      </c>
      <c r="DF24" s="248">
        <v>0</v>
      </c>
      <c r="DG24" s="248">
        <v>0</v>
      </c>
      <c r="DH24" s="248">
        <v>0</v>
      </c>
      <c r="DI24" s="248">
        <v>0</v>
      </c>
      <c r="DJ24" s="248">
        <v>0</v>
      </c>
      <c r="DK24" s="248">
        <v>0</v>
      </c>
      <c r="DL24" s="248">
        <v>0</v>
      </c>
    </row>
    <row r="25" spans="1:116" s="242" customFormat="1">
      <c r="A25" s="245" t="s">
        <v>51</v>
      </c>
      <c r="B25" s="246">
        <v>-190576824.94</v>
      </c>
      <c r="C25" s="246">
        <v>-379776414.44</v>
      </c>
      <c r="D25" s="246">
        <v>-6148621.6699999999</v>
      </c>
      <c r="E25" s="246">
        <v>6944996.0899999999</v>
      </c>
      <c r="F25" s="246">
        <v>2993809.16</v>
      </c>
      <c r="G25" s="246">
        <v>-85038443.849999994</v>
      </c>
      <c r="H25" s="246">
        <v>270447849.76999998</v>
      </c>
      <c r="I25" s="246">
        <v>-219728678.00999999</v>
      </c>
      <c r="J25" s="246">
        <v>918156.77</v>
      </c>
      <c r="K25" s="246">
        <v>0</v>
      </c>
      <c r="L25" s="246">
        <v>-32685979.32</v>
      </c>
      <c r="M25" s="246">
        <v>-1922872.79</v>
      </c>
      <c r="N25" s="246">
        <v>-368901493.30000001</v>
      </c>
      <c r="O25" s="246">
        <v>-7166336.8899999997</v>
      </c>
      <c r="P25" s="246">
        <v>-2266040.59</v>
      </c>
      <c r="Q25" s="246">
        <v>-1823775.98</v>
      </c>
      <c r="R25" s="246">
        <v>-0.11</v>
      </c>
      <c r="S25" s="246">
        <v>-4980928.0199999996</v>
      </c>
      <c r="T25" s="246">
        <v>258781533.80000001</v>
      </c>
      <c r="U25" s="246">
        <v>-10147188.75</v>
      </c>
      <c r="V25" s="246">
        <v>31448947.82</v>
      </c>
      <c r="W25" s="246">
        <v>23481967.100000001</v>
      </c>
      <c r="X25" s="246">
        <v>6517422.9100000001</v>
      </c>
      <c r="Y25" s="246">
        <v>-6494245.8700000001</v>
      </c>
      <c r="Z25" s="246">
        <v>-77804475.489999995</v>
      </c>
      <c r="AA25" s="246">
        <v>311592.96000000002</v>
      </c>
      <c r="AB25" s="246">
        <v>-4321551.12</v>
      </c>
      <c r="AC25" s="246">
        <v>7985598.9400000004</v>
      </c>
      <c r="AD25" s="246">
        <v>-5624461.9199999999</v>
      </c>
      <c r="AE25" s="246">
        <v>-2050385.05</v>
      </c>
      <c r="AF25" s="246">
        <v>-1256682.77</v>
      </c>
      <c r="AG25" s="246">
        <v>4175545.11</v>
      </c>
      <c r="AH25" s="246">
        <v>-830935.98</v>
      </c>
      <c r="AI25" s="246">
        <v>0</v>
      </c>
      <c r="AJ25" s="246">
        <v>-1292135.3500000001</v>
      </c>
      <c r="AK25" s="246">
        <v>1053354.71</v>
      </c>
      <c r="AL25" s="246">
        <v>-380208411.45999998</v>
      </c>
      <c r="AM25" s="246">
        <v>11545698.800000001</v>
      </c>
      <c r="AN25" s="246">
        <v>-1884222.86</v>
      </c>
      <c r="AO25" s="246">
        <v>-381817.73</v>
      </c>
      <c r="AP25" s="246">
        <v>-28802104.879999999</v>
      </c>
      <c r="AQ25" s="246">
        <v>-2256023.7599999998</v>
      </c>
      <c r="AR25" s="246">
        <v>171326877.97</v>
      </c>
      <c r="AS25" s="246">
        <v>-2177772.19</v>
      </c>
      <c r="AT25" s="246">
        <v>120690556.66</v>
      </c>
      <c r="AU25" s="246">
        <v>4003760.6</v>
      </c>
      <c r="AV25" s="246">
        <v>4135255.79</v>
      </c>
      <c r="AW25" s="246">
        <v>4405175.53</v>
      </c>
      <c r="AX25" s="246">
        <v>4516534.28</v>
      </c>
      <c r="AY25" s="246">
        <v>5742976.3700000001</v>
      </c>
      <c r="AZ25" s="246">
        <v>4744088.4800000004</v>
      </c>
      <c r="BA25" s="246">
        <v>1292735.03</v>
      </c>
      <c r="BB25" s="246">
        <v>5997066.3099999996</v>
      </c>
      <c r="BC25" s="246">
        <v>1478394.71</v>
      </c>
      <c r="BD25" s="246">
        <v>761307.36</v>
      </c>
      <c r="BE25" s="246">
        <v>4627601.76</v>
      </c>
      <c r="BF25" s="246">
        <v>25830320.550000001</v>
      </c>
      <c r="BG25" s="246">
        <v>525935.88</v>
      </c>
      <c r="BH25" s="246">
        <v>884499</v>
      </c>
      <c r="BI25" s="246">
        <v>999561.5</v>
      </c>
      <c r="BJ25" s="246">
        <v>1160380.6200000001</v>
      </c>
      <c r="BK25" s="246">
        <v>1117095.8799999999</v>
      </c>
      <c r="BL25" s="246">
        <v>701474.16</v>
      </c>
      <c r="BM25" s="246">
        <v>1260786.49</v>
      </c>
      <c r="BN25" s="246">
        <v>424773.35</v>
      </c>
      <c r="BO25" s="246">
        <v>613576.12</v>
      </c>
      <c r="BP25" s="246">
        <v>1022165.24</v>
      </c>
      <c r="BQ25" s="246">
        <v>-178334.93</v>
      </c>
      <c r="BR25" s="246">
        <v>220337.3</v>
      </c>
      <c r="BS25" s="246">
        <v>95360.79</v>
      </c>
      <c r="BT25" s="246">
        <v>-47413.279999999999</v>
      </c>
      <c r="BU25" s="246">
        <v>-105991.12</v>
      </c>
      <c r="BV25" s="246">
        <v>386165.24</v>
      </c>
      <c r="BW25" s="246">
        <v>53894.47</v>
      </c>
      <c r="BX25" s="246">
        <v>-1427492.15</v>
      </c>
      <c r="BY25" s="246">
        <v>-278748.36</v>
      </c>
      <c r="BZ25" s="246">
        <v>-420059.8</v>
      </c>
      <c r="CA25" s="246">
        <v>273314.96999999997</v>
      </c>
      <c r="CB25" s="246">
        <v>-44394.080000000002</v>
      </c>
      <c r="CC25" s="246">
        <v>269920.36</v>
      </c>
      <c r="CD25" s="246">
        <v>754238.15</v>
      </c>
      <c r="CE25" s="246">
        <v>48476778.5</v>
      </c>
      <c r="CF25" s="246">
        <v>-147992.67000000001</v>
      </c>
      <c r="CG25" s="246">
        <v>-281242.46999999997</v>
      </c>
      <c r="CH25" s="246">
        <v>36105.879999999997</v>
      </c>
      <c r="CI25" s="246">
        <v>-136917.68</v>
      </c>
      <c r="CJ25" s="246">
        <v>1256158.3999999999</v>
      </c>
      <c r="CK25" s="246">
        <v>-13195.07</v>
      </c>
      <c r="CL25" s="246">
        <v>113493.52</v>
      </c>
      <c r="CM25" s="246">
        <v>-575184.94999999995</v>
      </c>
      <c r="CN25" s="246">
        <v>-415259.32</v>
      </c>
      <c r="CO25" s="246">
        <v>-259653.34</v>
      </c>
      <c r="CP25" s="246">
        <v>-482926.53</v>
      </c>
      <c r="CQ25" s="246">
        <v>-441434.87</v>
      </c>
      <c r="CR25" s="246">
        <v>-227245.87</v>
      </c>
      <c r="CS25" s="246">
        <v>-465865.68</v>
      </c>
      <c r="CT25" s="246">
        <v>-259352.49</v>
      </c>
      <c r="CU25" s="246">
        <v>-250715.49</v>
      </c>
      <c r="CV25" s="246">
        <v>-316414.71000000002</v>
      </c>
      <c r="CW25" s="246">
        <v>-387311.35</v>
      </c>
      <c r="CX25" s="246">
        <v>-411147.99</v>
      </c>
      <c r="CY25" s="246">
        <v>-575254.99</v>
      </c>
      <c r="CZ25" s="246">
        <v>-334989.93</v>
      </c>
      <c r="DA25" s="246">
        <v>-428221.24</v>
      </c>
      <c r="DB25" s="246">
        <v>-358445.27</v>
      </c>
      <c r="DC25" s="246">
        <v>-44914.95</v>
      </c>
      <c r="DD25" s="246">
        <v>-230735.18</v>
      </c>
      <c r="DE25" s="246">
        <v>-686853.37</v>
      </c>
      <c r="DF25" s="246">
        <v>-280566.96000000002</v>
      </c>
      <c r="DG25" s="246">
        <v>3536375.09</v>
      </c>
      <c r="DH25" s="246">
        <v>-249156.33</v>
      </c>
      <c r="DI25" s="246">
        <v>-25789.07</v>
      </c>
      <c r="DJ25" s="246">
        <v>-26102.21</v>
      </c>
      <c r="DK25" s="246">
        <v>-122740.35</v>
      </c>
      <c r="DL25" s="246">
        <v>-88986.97</v>
      </c>
    </row>
    <row r="26" spans="1:116" s="242" customFormat="1">
      <c r="A26" s="243" t="s">
        <v>1073</v>
      </c>
      <c r="B26" s="246">
        <v>-33570610.370000102</v>
      </c>
      <c r="C26" s="248">
        <v>-79949137.430000007</v>
      </c>
      <c r="D26" s="248">
        <v>-1450617.19</v>
      </c>
      <c r="E26" s="248">
        <v>-190025.39</v>
      </c>
      <c r="F26" s="248">
        <v>749632.81</v>
      </c>
      <c r="G26" s="248">
        <v>0</v>
      </c>
      <c r="H26" s="249">
        <v>47269536.829999901</v>
      </c>
      <c r="I26" s="248">
        <v>-79949137.430000007</v>
      </c>
      <c r="J26" s="248">
        <v>0</v>
      </c>
      <c r="K26" s="248">
        <v>0</v>
      </c>
      <c r="L26" s="248">
        <v>0</v>
      </c>
      <c r="M26" s="246">
        <v>0</v>
      </c>
      <c r="N26" s="248">
        <v>0</v>
      </c>
      <c r="O26" s="248">
        <v>0</v>
      </c>
      <c r="P26" s="248">
        <v>0</v>
      </c>
      <c r="Q26" s="248">
        <v>0</v>
      </c>
      <c r="R26" s="248">
        <v>0</v>
      </c>
      <c r="S26" s="248">
        <v>0</v>
      </c>
      <c r="T26" s="248">
        <v>0</v>
      </c>
      <c r="U26" s="248">
        <v>0</v>
      </c>
      <c r="V26" s="248">
        <v>0</v>
      </c>
      <c r="W26" s="248">
        <v>0</v>
      </c>
      <c r="X26" s="248">
        <v>0</v>
      </c>
      <c r="Y26" s="248">
        <v>0</v>
      </c>
      <c r="Z26" s="248">
        <v>0</v>
      </c>
      <c r="AA26" s="248">
        <v>0</v>
      </c>
      <c r="AB26" s="248">
        <v>0</v>
      </c>
      <c r="AC26" s="248">
        <v>0</v>
      </c>
      <c r="AD26" s="248">
        <v>0</v>
      </c>
      <c r="AE26" s="248">
        <v>0</v>
      </c>
      <c r="AF26" s="248">
        <v>0</v>
      </c>
      <c r="AG26" s="248">
        <v>0</v>
      </c>
      <c r="AH26" s="248">
        <v>0</v>
      </c>
      <c r="AI26" s="248">
        <v>0</v>
      </c>
      <c r="AJ26" s="248">
        <v>0</v>
      </c>
      <c r="AK26" s="248">
        <v>0</v>
      </c>
      <c r="AL26" s="248">
        <v>0</v>
      </c>
      <c r="AM26" s="248">
        <v>0</v>
      </c>
      <c r="AN26" s="248">
        <v>0</v>
      </c>
      <c r="AO26" s="248">
        <v>0</v>
      </c>
      <c r="AP26" s="248">
        <v>0</v>
      </c>
      <c r="AQ26" s="248">
        <v>0</v>
      </c>
      <c r="AR26" s="248">
        <v>0</v>
      </c>
      <c r="AS26" s="248">
        <v>0</v>
      </c>
      <c r="AT26" s="248">
        <v>0</v>
      </c>
      <c r="AU26" s="248">
        <v>0</v>
      </c>
      <c r="AV26" s="248">
        <v>0</v>
      </c>
      <c r="AW26" s="248">
        <v>0</v>
      </c>
      <c r="AX26" s="248">
        <v>0</v>
      </c>
      <c r="AY26" s="248">
        <v>0</v>
      </c>
      <c r="AZ26" s="248">
        <v>0</v>
      </c>
      <c r="BA26" s="248">
        <v>0</v>
      </c>
      <c r="BB26" s="248">
        <v>0</v>
      </c>
      <c r="BC26" s="248">
        <v>0</v>
      </c>
      <c r="BD26" s="248">
        <v>0</v>
      </c>
      <c r="BE26" s="248">
        <v>0</v>
      </c>
      <c r="BF26" s="248">
        <v>0</v>
      </c>
      <c r="BG26" s="248">
        <v>0</v>
      </c>
      <c r="BH26" s="248">
        <v>0</v>
      </c>
      <c r="BI26" s="248">
        <v>0</v>
      </c>
      <c r="BJ26" s="248">
        <v>0</v>
      </c>
      <c r="BK26" s="248">
        <v>0</v>
      </c>
      <c r="BL26" s="248">
        <v>0</v>
      </c>
      <c r="BM26" s="248">
        <v>0</v>
      </c>
      <c r="BN26" s="248">
        <v>0</v>
      </c>
      <c r="BO26" s="248">
        <v>0</v>
      </c>
      <c r="BP26" s="248">
        <v>0</v>
      </c>
      <c r="BQ26" s="248">
        <v>0</v>
      </c>
      <c r="BR26" s="248">
        <v>0</v>
      </c>
      <c r="BS26" s="248">
        <v>0</v>
      </c>
      <c r="BT26" s="248">
        <v>0</v>
      </c>
      <c r="BU26" s="248">
        <v>0</v>
      </c>
      <c r="BV26" s="248">
        <v>0</v>
      </c>
      <c r="BW26" s="248">
        <v>0</v>
      </c>
      <c r="BX26" s="248">
        <v>0</v>
      </c>
      <c r="BY26" s="248">
        <v>0</v>
      </c>
      <c r="BZ26" s="248">
        <v>0</v>
      </c>
      <c r="CA26" s="248">
        <v>0</v>
      </c>
      <c r="CB26" s="248">
        <v>0</v>
      </c>
      <c r="CC26" s="248">
        <v>0</v>
      </c>
      <c r="CD26" s="248">
        <v>0</v>
      </c>
      <c r="CE26" s="248">
        <v>0</v>
      </c>
      <c r="CF26" s="248">
        <v>0</v>
      </c>
      <c r="CG26" s="248">
        <v>0</v>
      </c>
      <c r="CH26" s="248">
        <v>0</v>
      </c>
      <c r="CI26" s="248">
        <v>0</v>
      </c>
      <c r="CJ26" s="248">
        <v>0</v>
      </c>
      <c r="CK26" s="248">
        <v>0</v>
      </c>
      <c r="CL26" s="248">
        <v>0</v>
      </c>
      <c r="CM26" s="248">
        <v>0</v>
      </c>
      <c r="CN26" s="248">
        <v>0</v>
      </c>
      <c r="CO26" s="248">
        <v>0</v>
      </c>
      <c r="CP26" s="248">
        <v>0</v>
      </c>
      <c r="CQ26" s="248">
        <v>0</v>
      </c>
      <c r="CR26" s="248">
        <v>0</v>
      </c>
      <c r="CS26" s="248">
        <v>0</v>
      </c>
      <c r="CT26" s="248">
        <v>0</v>
      </c>
      <c r="CU26" s="248">
        <v>0</v>
      </c>
      <c r="CV26" s="248">
        <v>0</v>
      </c>
      <c r="CW26" s="248">
        <v>0</v>
      </c>
      <c r="CX26" s="248">
        <v>0</v>
      </c>
      <c r="CY26" s="248">
        <v>0</v>
      </c>
      <c r="CZ26" s="248">
        <v>0</v>
      </c>
      <c r="DA26" s="248">
        <v>0</v>
      </c>
      <c r="DB26" s="248">
        <v>0</v>
      </c>
      <c r="DC26" s="248">
        <v>0</v>
      </c>
      <c r="DD26" s="248">
        <v>0</v>
      </c>
      <c r="DE26" s="248">
        <v>0</v>
      </c>
      <c r="DF26" s="248">
        <v>0</v>
      </c>
      <c r="DG26" s="248">
        <v>0</v>
      </c>
      <c r="DH26" s="248">
        <v>0</v>
      </c>
      <c r="DI26" s="248">
        <v>0</v>
      </c>
      <c r="DJ26" s="248">
        <v>0</v>
      </c>
      <c r="DK26" s="248">
        <v>0</v>
      </c>
      <c r="DL26" s="248">
        <v>0</v>
      </c>
    </row>
    <row r="27" spans="1:116" s="242" customFormat="1">
      <c r="A27" s="245" t="s">
        <v>53</v>
      </c>
      <c r="B27" s="246">
        <v>-157006214.56999999</v>
      </c>
      <c r="C27" s="246">
        <v>-299827277.00999999</v>
      </c>
      <c r="D27" s="246">
        <v>-4698004.4800000004</v>
      </c>
      <c r="E27" s="246">
        <v>7135021.4800000004</v>
      </c>
      <c r="F27" s="246">
        <v>2244176.35</v>
      </c>
      <c r="G27" s="246">
        <v>-85038443.849999994</v>
      </c>
      <c r="H27" s="246">
        <v>223178312.94</v>
      </c>
      <c r="I27" s="246">
        <v>-139779540.58000001</v>
      </c>
      <c r="J27" s="246">
        <v>918156.77</v>
      </c>
      <c r="K27" s="246">
        <v>0</v>
      </c>
      <c r="L27" s="246">
        <v>-32685979.32</v>
      </c>
      <c r="M27" s="246">
        <v>-1922872.79</v>
      </c>
      <c r="N27" s="246">
        <v>-368901493.30000001</v>
      </c>
      <c r="O27" s="246">
        <v>-7166336.8899999997</v>
      </c>
      <c r="P27" s="246">
        <v>-2266040.59</v>
      </c>
      <c r="Q27" s="246">
        <v>-1823775.98</v>
      </c>
      <c r="R27" s="246">
        <v>-0.11</v>
      </c>
      <c r="S27" s="246">
        <v>-4980928.0199999996</v>
      </c>
      <c r="T27" s="246">
        <v>258781533.80000001</v>
      </c>
      <c r="U27" s="246">
        <v>-10147188.75</v>
      </c>
      <c r="V27" s="246">
        <v>31448947.82</v>
      </c>
      <c r="W27" s="246">
        <v>23481967.100000001</v>
      </c>
      <c r="X27" s="246">
        <v>6517422.9100000001</v>
      </c>
      <c r="Y27" s="246">
        <v>-6494245.8700000001</v>
      </c>
      <c r="Z27" s="246">
        <v>-77804475.489999995</v>
      </c>
      <c r="AA27" s="246">
        <v>311592.96000000002</v>
      </c>
      <c r="AB27" s="246">
        <v>-4321551.12</v>
      </c>
      <c r="AC27" s="246">
        <v>7985598.9400000004</v>
      </c>
      <c r="AD27" s="246">
        <v>-5624461.9199999999</v>
      </c>
      <c r="AE27" s="246">
        <v>-2050385.05</v>
      </c>
      <c r="AF27" s="246">
        <v>-1256682.77</v>
      </c>
      <c r="AG27" s="246">
        <v>4175545.11</v>
      </c>
      <c r="AH27" s="246">
        <v>-830935.98</v>
      </c>
      <c r="AI27" s="246">
        <v>0</v>
      </c>
      <c r="AJ27" s="246">
        <v>-1292135.3500000001</v>
      </c>
      <c r="AK27" s="246">
        <v>1053354.71</v>
      </c>
      <c r="AL27" s="246">
        <v>-380208411.45999998</v>
      </c>
      <c r="AM27" s="246">
        <v>11545698.800000001</v>
      </c>
      <c r="AN27" s="246">
        <v>-1884222.86</v>
      </c>
      <c r="AO27" s="246">
        <v>-381817.73</v>
      </c>
      <c r="AP27" s="246">
        <v>-28802104.879999999</v>
      </c>
      <c r="AQ27" s="246">
        <v>-2256023.7599999998</v>
      </c>
      <c r="AR27" s="246">
        <v>171326877.97</v>
      </c>
      <c r="AS27" s="246">
        <v>-2177772.19</v>
      </c>
      <c r="AT27" s="246">
        <v>120690556.66</v>
      </c>
      <c r="AU27" s="246">
        <v>4003760.6</v>
      </c>
      <c r="AV27" s="246">
        <v>4135255.79</v>
      </c>
      <c r="AW27" s="246">
        <v>4405175.53</v>
      </c>
      <c r="AX27" s="246">
        <v>4516534.28</v>
      </c>
      <c r="AY27" s="246">
        <v>5742976.3700000001</v>
      </c>
      <c r="AZ27" s="246">
        <v>4744088.4800000004</v>
      </c>
      <c r="BA27" s="246">
        <v>1292735.03</v>
      </c>
      <c r="BB27" s="246">
        <v>5997066.3099999996</v>
      </c>
      <c r="BC27" s="246">
        <v>1478394.71</v>
      </c>
      <c r="BD27" s="246">
        <v>761307.36</v>
      </c>
      <c r="BE27" s="246">
        <v>4627601.76</v>
      </c>
      <c r="BF27" s="246">
        <v>25830320.550000001</v>
      </c>
      <c r="BG27" s="246">
        <v>525935.88</v>
      </c>
      <c r="BH27" s="246">
        <v>884499</v>
      </c>
      <c r="BI27" s="246">
        <v>999561.5</v>
      </c>
      <c r="BJ27" s="246">
        <v>1160380.6200000001</v>
      </c>
      <c r="BK27" s="246">
        <v>1117095.8799999999</v>
      </c>
      <c r="BL27" s="246">
        <v>701474.16</v>
      </c>
      <c r="BM27" s="246">
        <v>1260786.49</v>
      </c>
      <c r="BN27" s="246">
        <v>424773.35</v>
      </c>
      <c r="BO27" s="246">
        <v>613576.12</v>
      </c>
      <c r="BP27" s="246">
        <v>1022165.24</v>
      </c>
      <c r="BQ27" s="246">
        <v>-178334.93</v>
      </c>
      <c r="BR27" s="246">
        <v>220337.3</v>
      </c>
      <c r="BS27" s="246">
        <v>95360.79</v>
      </c>
      <c r="BT27" s="246">
        <v>-47413.279999999999</v>
      </c>
      <c r="BU27" s="246">
        <v>-105991.12</v>
      </c>
      <c r="BV27" s="246">
        <v>386165.24</v>
      </c>
      <c r="BW27" s="246">
        <v>53894.47</v>
      </c>
      <c r="BX27" s="246">
        <v>-1427492.15</v>
      </c>
      <c r="BY27" s="246">
        <v>-278748.36</v>
      </c>
      <c r="BZ27" s="246">
        <v>-420059.8</v>
      </c>
      <c r="CA27" s="246">
        <v>273314.96999999997</v>
      </c>
      <c r="CB27" s="246">
        <v>-44394.080000000002</v>
      </c>
      <c r="CC27" s="246">
        <v>269920.36</v>
      </c>
      <c r="CD27" s="246">
        <v>754238.15</v>
      </c>
      <c r="CE27" s="246">
        <v>48476778.5</v>
      </c>
      <c r="CF27" s="246">
        <v>-147992.67000000001</v>
      </c>
      <c r="CG27" s="246">
        <v>-281242.46999999997</v>
      </c>
      <c r="CH27" s="246">
        <v>36105.879999999997</v>
      </c>
      <c r="CI27" s="246">
        <v>-136917.68</v>
      </c>
      <c r="CJ27" s="246">
        <v>1256158.3999999999</v>
      </c>
      <c r="CK27" s="246">
        <v>-13195.07</v>
      </c>
      <c r="CL27" s="246">
        <v>113493.52</v>
      </c>
      <c r="CM27" s="246">
        <v>-575184.94999999995</v>
      </c>
      <c r="CN27" s="246">
        <v>-415259.32</v>
      </c>
      <c r="CO27" s="246">
        <v>-259653.34</v>
      </c>
      <c r="CP27" s="246">
        <v>-482926.53</v>
      </c>
      <c r="CQ27" s="246">
        <v>-441434.87</v>
      </c>
      <c r="CR27" s="246">
        <v>-227245.87</v>
      </c>
      <c r="CS27" s="246">
        <v>-465865.68</v>
      </c>
      <c r="CT27" s="246">
        <v>-259352.49</v>
      </c>
      <c r="CU27" s="246">
        <v>-250715.49</v>
      </c>
      <c r="CV27" s="246">
        <v>-316414.71000000002</v>
      </c>
      <c r="CW27" s="246">
        <v>-387311.35</v>
      </c>
      <c r="CX27" s="246">
        <v>-411147.99</v>
      </c>
      <c r="CY27" s="246">
        <v>-575254.99</v>
      </c>
      <c r="CZ27" s="246">
        <v>-334989.93</v>
      </c>
      <c r="DA27" s="246">
        <v>-428221.24</v>
      </c>
      <c r="DB27" s="246">
        <v>-358445.27</v>
      </c>
      <c r="DC27" s="246">
        <v>-44914.95</v>
      </c>
      <c r="DD27" s="246">
        <v>-230735.18</v>
      </c>
      <c r="DE27" s="246">
        <v>-686853.37</v>
      </c>
      <c r="DF27" s="246">
        <v>-280566.96000000002</v>
      </c>
      <c r="DG27" s="246">
        <v>3536375.09</v>
      </c>
      <c r="DH27" s="246">
        <v>-249156.33</v>
      </c>
      <c r="DI27" s="246">
        <v>-25789.07</v>
      </c>
      <c r="DJ27" s="246">
        <v>-26102.21</v>
      </c>
      <c r="DK27" s="246">
        <v>-122740.35</v>
      </c>
      <c r="DL27" s="246">
        <v>-88986.97</v>
      </c>
    </row>
    <row r="28" spans="1:116" s="242" customFormat="1">
      <c r="A28" s="245" t="s">
        <v>811</v>
      </c>
      <c r="B28" s="246"/>
      <c r="C28" s="246"/>
      <c r="D28" s="246"/>
      <c r="E28" s="246"/>
      <c r="F28" s="246"/>
      <c r="G28" s="246"/>
      <c r="H28" s="246">
        <v>0</v>
      </c>
      <c r="I28" s="246"/>
      <c r="J28" s="246"/>
      <c r="K28" s="246"/>
      <c r="L28" s="246"/>
      <c r="M28" s="246"/>
      <c r="N28" s="246"/>
      <c r="O28" s="246"/>
      <c r="P28" s="246"/>
      <c r="Q28" s="246"/>
      <c r="R28" s="246"/>
      <c r="S28" s="246"/>
      <c r="T28" s="246"/>
      <c r="U28" s="246"/>
      <c r="V28" s="246"/>
      <c r="W28" s="246"/>
      <c r="X28" s="246"/>
      <c r="Y28" s="246"/>
      <c r="Z28" s="246"/>
      <c r="AA28" s="246"/>
      <c r="AB28" s="246"/>
      <c r="AC28" s="246"/>
      <c r="AD28" s="246"/>
      <c r="AE28" s="246"/>
      <c r="AF28" s="246"/>
      <c r="AG28" s="246"/>
      <c r="AH28" s="246"/>
      <c r="AI28" s="246"/>
      <c r="AJ28" s="246"/>
      <c r="AK28" s="246"/>
      <c r="AL28" s="246"/>
      <c r="AM28" s="246"/>
      <c r="AN28" s="246"/>
      <c r="AO28" s="246"/>
      <c r="AP28" s="246"/>
      <c r="AQ28" s="246"/>
      <c r="AR28" s="246"/>
      <c r="AS28" s="246"/>
      <c r="AT28" s="246"/>
      <c r="AU28" s="246"/>
      <c r="AV28" s="246"/>
      <c r="AW28" s="246"/>
      <c r="AX28" s="246"/>
      <c r="AY28" s="246"/>
      <c r="AZ28" s="246"/>
      <c r="BA28" s="246"/>
      <c r="BB28" s="246"/>
      <c r="BC28" s="246"/>
      <c r="BD28" s="246"/>
      <c r="BE28" s="246"/>
      <c r="BF28" s="246"/>
      <c r="BG28" s="246"/>
      <c r="BH28" s="246"/>
      <c r="BI28" s="246"/>
      <c r="BJ28" s="246"/>
      <c r="BK28" s="246"/>
      <c r="BL28" s="246"/>
      <c r="BM28" s="246"/>
      <c r="BN28" s="246"/>
      <c r="BO28" s="246"/>
      <c r="BP28" s="246"/>
      <c r="BQ28" s="246"/>
      <c r="BR28" s="246"/>
      <c r="BS28" s="246"/>
      <c r="BT28" s="246"/>
      <c r="BU28" s="246"/>
      <c r="BV28" s="246"/>
      <c r="BW28" s="246"/>
      <c r="BX28" s="246"/>
      <c r="BY28" s="246"/>
      <c r="BZ28" s="246"/>
      <c r="CA28" s="246"/>
      <c r="CB28" s="246"/>
      <c r="CC28" s="246"/>
      <c r="CD28" s="246"/>
      <c r="CE28" s="246"/>
      <c r="CF28" s="246"/>
      <c r="CG28" s="246"/>
      <c r="CH28" s="246"/>
      <c r="CI28" s="246"/>
      <c r="CJ28" s="246"/>
      <c r="CK28" s="246"/>
      <c r="CL28" s="246"/>
      <c r="CM28" s="246"/>
      <c r="CN28" s="246"/>
      <c r="CO28" s="246"/>
      <c r="CP28" s="246"/>
      <c r="CQ28" s="246"/>
      <c r="CR28" s="246"/>
      <c r="CS28" s="246"/>
      <c r="CT28" s="246"/>
      <c r="CU28" s="246"/>
      <c r="CV28" s="246"/>
      <c r="CW28" s="246"/>
      <c r="CX28" s="246"/>
      <c r="CY28" s="246"/>
      <c r="CZ28" s="246"/>
      <c r="DA28" s="246"/>
      <c r="DB28" s="246"/>
      <c r="DC28" s="246"/>
      <c r="DD28" s="246"/>
      <c r="DE28" s="246"/>
      <c r="DF28" s="246"/>
      <c r="DG28" s="246"/>
      <c r="DH28" s="246"/>
      <c r="DI28" s="246"/>
      <c r="DJ28" s="246"/>
      <c r="DK28" s="246"/>
      <c r="DL28" s="246"/>
    </row>
    <row r="29" spans="1:116" s="242" customFormat="1">
      <c r="A29" s="243" t="s">
        <v>812</v>
      </c>
      <c r="B29" s="250"/>
      <c r="C29" s="248"/>
      <c r="D29" s="248"/>
      <c r="E29" s="248"/>
      <c r="F29" s="248"/>
      <c r="G29" s="248"/>
      <c r="H29" s="249"/>
      <c r="I29" s="248"/>
      <c r="J29" s="248"/>
      <c r="K29" s="248"/>
      <c r="L29" s="248"/>
      <c r="M29" s="246"/>
      <c r="N29" s="248"/>
      <c r="O29" s="248"/>
      <c r="P29" s="248"/>
      <c r="Q29" s="248"/>
      <c r="R29" s="248"/>
      <c r="S29" s="248"/>
      <c r="T29" s="248"/>
      <c r="U29" s="248"/>
      <c r="V29" s="248"/>
      <c r="W29" s="248"/>
      <c r="X29" s="248"/>
      <c r="Y29" s="248"/>
      <c r="Z29" s="248"/>
      <c r="AA29" s="248"/>
      <c r="AB29" s="248"/>
      <c r="AC29" s="248"/>
      <c r="AD29" s="248"/>
      <c r="AE29" s="248"/>
      <c r="AF29" s="248"/>
      <c r="AG29" s="248"/>
      <c r="AH29" s="248"/>
      <c r="AI29" s="248"/>
      <c r="AJ29" s="248"/>
      <c r="AK29" s="248"/>
      <c r="AL29" s="248"/>
      <c r="AM29" s="248"/>
      <c r="AN29" s="248"/>
      <c r="AO29" s="248"/>
      <c r="AP29" s="248"/>
      <c r="AQ29" s="248"/>
      <c r="AR29" s="248"/>
      <c r="AS29" s="248"/>
      <c r="AT29" s="248"/>
      <c r="AU29" s="248"/>
      <c r="AV29" s="248"/>
      <c r="AW29" s="248"/>
      <c r="AX29" s="248"/>
      <c r="AY29" s="248"/>
      <c r="AZ29" s="248"/>
      <c r="BA29" s="248"/>
      <c r="BB29" s="248"/>
      <c r="BC29" s="248"/>
      <c r="BD29" s="248"/>
      <c r="BE29" s="248"/>
      <c r="BF29" s="248"/>
      <c r="BG29" s="248"/>
      <c r="BH29" s="248"/>
      <c r="BI29" s="248"/>
      <c r="BJ29" s="248"/>
      <c r="BK29" s="248"/>
      <c r="BL29" s="248"/>
      <c r="BM29" s="248"/>
      <c r="BN29" s="248"/>
      <c r="BO29" s="248"/>
      <c r="BP29" s="248"/>
      <c r="BQ29" s="248"/>
      <c r="BR29" s="248"/>
      <c r="BS29" s="248"/>
      <c r="BT29" s="248"/>
      <c r="BU29" s="248"/>
      <c r="BV29" s="248"/>
      <c r="BW29" s="248"/>
      <c r="BX29" s="248"/>
      <c r="BY29" s="248"/>
      <c r="BZ29" s="248"/>
      <c r="CA29" s="248"/>
      <c r="CB29" s="248"/>
      <c r="CC29" s="248"/>
      <c r="CD29" s="248"/>
      <c r="CE29" s="248"/>
      <c r="CF29" s="248"/>
      <c r="CG29" s="248"/>
      <c r="CH29" s="248"/>
      <c r="CI29" s="248"/>
      <c r="CJ29" s="248"/>
      <c r="CK29" s="248"/>
      <c r="CL29" s="248"/>
      <c r="CM29" s="248"/>
      <c r="CN29" s="248"/>
      <c r="CO29" s="248"/>
      <c r="CP29" s="248"/>
      <c r="CQ29" s="248"/>
      <c r="CR29" s="248"/>
      <c r="CS29" s="248"/>
      <c r="CT29" s="248"/>
      <c r="CU29" s="248"/>
      <c r="CV29" s="248"/>
      <c r="CW29" s="248"/>
      <c r="CX29" s="248"/>
      <c r="CY29" s="248"/>
      <c r="CZ29" s="248"/>
      <c r="DA29" s="248"/>
      <c r="DB29" s="248"/>
      <c r="DC29" s="248"/>
      <c r="DD29" s="248"/>
      <c r="DE29" s="248"/>
      <c r="DF29" s="248"/>
      <c r="DG29" s="248"/>
      <c r="DH29" s="248"/>
      <c r="DI29" s="248"/>
      <c r="DJ29" s="248"/>
      <c r="DK29" s="248"/>
      <c r="DL29" s="248"/>
    </row>
    <row r="30" spans="1:116" s="242" customFormat="1">
      <c r="A30" s="245" t="s">
        <v>813</v>
      </c>
      <c r="B30" s="250">
        <v>-157006214.56999999</v>
      </c>
      <c r="C30" s="250">
        <v>-299827277.00999999</v>
      </c>
      <c r="D30" s="250">
        <v>-4698004.4800000004</v>
      </c>
      <c r="E30" s="250">
        <v>7135021.4800000004</v>
      </c>
      <c r="F30" s="250">
        <v>2244176.35</v>
      </c>
      <c r="G30" s="250">
        <v>-85038443.849999994</v>
      </c>
      <c r="H30" s="250">
        <v>223178312.94</v>
      </c>
      <c r="I30" s="250">
        <v>-139779540.58000001</v>
      </c>
      <c r="J30" s="250">
        <v>918156.77</v>
      </c>
      <c r="K30" s="250">
        <v>0</v>
      </c>
      <c r="L30" s="250">
        <v>-32685979.32</v>
      </c>
      <c r="M30" s="250">
        <v>-1922872.79</v>
      </c>
      <c r="N30" s="250">
        <v>-368901493.30000001</v>
      </c>
      <c r="O30" s="250">
        <v>-7166336.8899999997</v>
      </c>
      <c r="P30" s="250">
        <v>-2266040.59</v>
      </c>
      <c r="Q30" s="250">
        <v>-1823775.98</v>
      </c>
      <c r="R30" s="250">
        <v>-0.11</v>
      </c>
      <c r="S30" s="250">
        <v>-4980928.0199999996</v>
      </c>
      <c r="T30" s="250">
        <v>258781533.80000001</v>
      </c>
      <c r="U30" s="250">
        <v>-10147188.75</v>
      </c>
      <c r="V30" s="250">
        <v>31448947.82</v>
      </c>
      <c r="W30" s="250">
        <v>23481967.100000001</v>
      </c>
      <c r="X30" s="250">
        <v>6517422.9100000001</v>
      </c>
      <c r="Y30" s="250">
        <v>-6494245.8700000001</v>
      </c>
      <c r="Z30" s="250">
        <v>-77804475.489999995</v>
      </c>
      <c r="AA30" s="250">
        <v>311592.96000000002</v>
      </c>
      <c r="AB30" s="250">
        <v>-4321551.12</v>
      </c>
      <c r="AC30" s="250">
        <v>7985598.9400000004</v>
      </c>
      <c r="AD30" s="250">
        <v>-5624461.9199999999</v>
      </c>
      <c r="AE30" s="250">
        <v>-2050385.05</v>
      </c>
      <c r="AF30" s="250">
        <v>-1256682.77</v>
      </c>
      <c r="AG30" s="250">
        <v>4175545.11</v>
      </c>
      <c r="AH30" s="250">
        <v>-830935.98</v>
      </c>
      <c r="AI30" s="250">
        <v>0</v>
      </c>
      <c r="AJ30" s="250">
        <v>-1292135.3500000001</v>
      </c>
      <c r="AK30" s="250">
        <v>1053354.71</v>
      </c>
      <c r="AL30" s="250">
        <v>-380208411.45999998</v>
      </c>
      <c r="AM30" s="250">
        <v>11545698.800000001</v>
      </c>
      <c r="AN30" s="250">
        <v>-1884222.86</v>
      </c>
      <c r="AO30" s="250">
        <v>-381817.73</v>
      </c>
      <c r="AP30" s="250">
        <v>-28802104.879999999</v>
      </c>
      <c r="AQ30" s="250">
        <v>-2256023.7599999998</v>
      </c>
      <c r="AR30" s="250">
        <v>171326877.97</v>
      </c>
      <c r="AS30" s="250">
        <v>-2177772.19</v>
      </c>
      <c r="AT30" s="250">
        <v>120690556.66</v>
      </c>
      <c r="AU30" s="250">
        <v>4003760.6</v>
      </c>
      <c r="AV30" s="250">
        <v>4135255.79</v>
      </c>
      <c r="AW30" s="250">
        <v>4405175.53</v>
      </c>
      <c r="AX30" s="250">
        <v>4516534.28</v>
      </c>
      <c r="AY30" s="250">
        <v>5742976.3700000001</v>
      </c>
      <c r="AZ30" s="250">
        <v>4744088.4800000004</v>
      </c>
      <c r="BA30" s="250">
        <v>1292735.03</v>
      </c>
      <c r="BB30" s="250">
        <v>5997066.3099999996</v>
      </c>
      <c r="BC30" s="250">
        <v>1478394.71</v>
      </c>
      <c r="BD30" s="250">
        <v>761307.36</v>
      </c>
      <c r="BE30" s="250">
        <v>4627601.76</v>
      </c>
      <c r="BF30" s="250">
        <v>25830320.550000001</v>
      </c>
      <c r="BG30" s="250">
        <v>525935.88</v>
      </c>
      <c r="BH30" s="250">
        <v>884499</v>
      </c>
      <c r="BI30" s="250">
        <v>999561.5</v>
      </c>
      <c r="BJ30" s="250">
        <v>1160380.6200000001</v>
      </c>
      <c r="BK30" s="250">
        <v>1117095.8799999999</v>
      </c>
      <c r="BL30" s="250">
        <v>701474.16</v>
      </c>
      <c r="BM30" s="250">
        <v>1260786.49</v>
      </c>
      <c r="BN30" s="250">
        <v>424773.35</v>
      </c>
      <c r="BO30" s="250">
        <v>613576.12</v>
      </c>
      <c r="BP30" s="250">
        <v>1022165.24</v>
      </c>
      <c r="BQ30" s="250">
        <v>-178334.93</v>
      </c>
      <c r="BR30" s="250">
        <v>220337.3</v>
      </c>
      <c r="BS30" s="250">
        <v>95360.79</v>
      </c>
      <c r="BT30" s="250">
        <v>-47413.279999999999</v>
      </c>
      <c r="BU30" s="250">
        <v>-105991.12</v>
      </c>
      <c r="BV30" s="250">
        <v>386165.24</v>
      </c>
      <c r="BW30" s="250">
        <v>53894.47</v>
      </c>
      <c r="BX30" s="250">
        <v>-1427492.15</v>
      </c>
      <c r="BY30" s="250">
        <v>-278748.36</v>
      </c>
      <c r="BZ30" s="250">
        <v>-420059.8</v>
      </c>
      <c r="CA30" s="250">
        <v>273314.96999999997</v>
      </c>
      <c r="CB30" s="250">
        <v>-44394.080000000002</v>
      </c>
      <c r="CC30" s="250">
        <v>269920.36</v>
      </c>
      <c r="CD30" s="250">
        <v>754238.15</v>
      </c>
      <c r="CE30" s="250">
        <v>48476778.5</v>
      </c>
      <c r="CF30" s="250">
        <v>-147992.67000000001</v>
      </c>
      <c r="CG30" s="250">
        <v>-281242.46999999997</v>
      </c>
      <c r="CH30" s="250">
        <v>36105.879999999997</v>
      </c>
      <c r="CI30" s="250">
        <v>-136917.68</v>
      </c>
      <c r="CJ30" s="250">
        <v>1256158.3999999999</v>
      </c>
      <c r="CK30" s="250">
        <v>-13195.07</v>
      </c>
      <c r="CL30" s="250">
        <v>113493.52</v>
      </c>
      <c r="CM30" s="250">
        <v>-575184.94999999995</v>
      </c>
      <c r="CN30" s="250">
        <v>-415259.32</v>
      </c>
      <c r="CO30" s="250">
        <v>-259653.34</v>
      </c>
      <c r="CP30" s="250">
        <v>-482926.53</v>
      </c>
      <c r="CQ30" s="250">
        <v>-441434.87</v>
      </c>
      <c r="CR30" s="250">
        <v>-227245.87</v>
      </c>
      <c r="CS30" s="250">
        <v>-465865.68</v>
      </c>
      <c r="CT30" s="250">
        <v>-259352.49</v>
      </c>
      <c r="CU30" s="250">
        <v>-250715.49</v>
      </c>
      <c r="CV30" s="250">
        <v>-316414.71000000002</v>
      </c>
      <c r="CW30" s="250">
        <v>-387311.35</v>
      </c>
      <c r="CX30" s="250">
        <v>-411147.99</v>
      </c>
      <c r="CY30" s="250">
        <v>-575254.99</v>
      </c>
      <c r="CZ30" s="250">
        <v>-334989.93</v>
      </c>
      <c r="DA30" s="250">
        <v>-428221.24</v>
      </c>
      <c r="DB30" s="250">
        <v>-358445.27</v>
      </c>
      <c r="DC30" s="250">
        <v>-44914.95</v>
      </c>
      <c r="DD30" s="250">
        <v>-230735.18</v>
      </c>
      <c r="DE30" s="250">
        <v>-686853.37</v>
      </c>
      <c r="DF30" s="250">
        <v>-280566.96000000002</v>
      </c>
      <c r="DG30" s="250">
        <v>3536375.09</v>
      </c>
      <c r="DH30" s="250">
        <v>-249156.33</v>
      </c>
      <c r="DI30" s="250">
        <v>-25789.07</v>
      </c>
      <c r="DJ30" s="250">
        <v>-26102.21</v>
      </c>
      <c r="DK30" s="250">
        <v>-122740.35</v>
      </c>
      <c r="DL30" s="250">
        <v>-88986.97</v>
      </c>
    </row>
    <row r="31" spans="1:116" s="242" customFormat="1">
      <c r="A31" s="245" t="s">
        <v>814</v>
      </c>
      <c r="B31" s="246">
        <v>0</v>
      </c>
      <c r="C31" s="246"/>
      <c r="D31" s="246"/>
      <c r="E31" s="246"/>
      <c r="F31" s="246"/>
      <c r="G31" s="246"/>
      <c r="H31" s="246"/>
      <c r="I31" s="246"/>
      <c r="J31" s="246"/>
      <c r="K31" s="246"/>
      <c r="L31" s="246"/>
      <c r="M31" s="246"/>
      <c r="N31" s="246"/>
      <c r="O31" s="246"/>
      <c r="P31" s="246"/>
      <c r="Q31" s="246"/>
      <c r="R31" s="246"/>
      <c r="S31" s="246"/>
      <c r="T31" s="246"/>
      <c r="U31" s="246"/>
      <c r="V31" s="246"/>
      <c r="W31" s="246"/>
      <c r="X31" s="246"/>
      <c r="Y31" s="246"/>
      <c r="Z31" s="246"/>
      <c r="AA31" s="246"/>
      <c r="AB31" s="246"/>
      <c r="AC31" s="246"/>
      <c r="AD31" s="246"/>
      <c r="AE31" s="246"/>
      <c r="AF31" s="246"/>
      <c r="AG31" s="246"/>
      <c r="AH31" s="246"/>
      <c r="AI31" s="246"/>
      <c r="AJ31" s="246"/>
      <c r="AK31" s="246"/>
      <c r="AL31" s="246"/>
      <c r="AM31" s="246"/>
      <c r="AN31" s="246"/>
      <c r="AO31" s="246"/>
      <c r="AP31" s="246"/>
      <c r="AQ31" s="246"/>
      <c r="AR31" s="246"/>
      <c r="AS31" s="246"/>
      <c r="AT31" s="246"/>
      <c r="AU31" s="246"/>
      <c r="AV31" s="246"/>
      <c r="AW31" s="246"/>
      <c r="AX31" s="246"/>
      <c r="AY31" s="246"/>
      <c r="AZ31" s="246"/>
      <c r="BA31" s="246"/>
      <c r="BB31" s="246"/>
      <c r="BC31" s="246"/>
      <c r="BD31" s="246"/>
      <c r="BE31" s="246"/>
      <c r="BF31" s="246"/>
      <c r="BG31" s="246"/>
      <c r="BH31" s="246"/>
      <c r="BI31" s="246"/>
      <c r="BJ31" s="246"/>
      <c r="BK31" s="246"/>
      <c r="BL31" s="246"/>
      <c r="BM31" s="246"/>
      <c r="BN31" s="246"/>
      <c r="BO31" s="246"/>
      <c r="BP31" s="246"/>
      <c r="BQ31" s="246"/>
      <c r="BR31" s="246"/>
      <c r="BS31" s="246"/>
      <c r="BT31" s="246"/>
      <c r="BU31" s="246"/>
      <c r="BV31" s="246"/>
      <c r="BW31" s="246"/>
      <c r="BX31" s="246"/>
      <c r="BY31" s="246"/>
      <c r="BZ31" s="246"/>
      <c r="CA31" s="246"/>
      <c r="CB31" s="246"/>
      <c r="CC31" s="246"/>
      <c r="CD31" s="246"/>
      <c r="CE31" s="246"/>
      <c r="CF31" s="246"/>
      <c r="CG31" s="246"/>
      <c r="CH31" s="246"/>
      <c r="CI31" s="246"/>
      <c r="CJ31" s="246"/>
      <c r="CK31" s="246"/>
      <c r="CL31" s="246"/>
      <c r="CM31" s="246"/>
      <c r="CN31" s="246"/>
      <c r="CO31" s="246"/>
      <c r="CP31" s="246"/>
      <c r="CQ31" s="246"/>
      <c r="CR31" s="246"/>
      <c r="CS31" s="246"/>
      <c r="CT31" s="246"/>
      <c r="CU31" s="246"/>
      <c r="CV31" s="246"/>
      <c r="CW31" s="246"/>
      <c r="CX31" s="246"/>
      <c r="CY31" s="246"/>
      <c r="CZ31" s="246"/>
      <c r="DA31" s="246"/>
      <c r="DB31" s="246"/>
      <c r="DC31" s="246"/>
      <c r="DD31" s="246"/>
      <c r="DE31" s="246"/>
      <c r="DF31" s="246"/>
      <c r="DG31" s="246"/>
      <c r="DH31" s="246"/>
      <c r="DI31" s="246"/>
      <c r="DJ31" s="246"/>
      <c r="DK31" s="246"/>
      <c r="DL31" s="246"/>
    </row>
    <row r="32" spans="1:116" s="242" customFormat="1">
      <c r="A32" s="243" t="s">
        <v>815</v>
      </c>
      <c r="B32" s="250"/>
      <c r="C32" s="248"/>
      <c r="D32" s="248"/>
      <c r="E32" s="248"/>
      <c r="F32" s="248"/>
      <c r="G32" s="248"/>
      <c r="H32" s="248"/>
      <c r="I32" s="248"/>
      <c r="J32" s="248"/>
      <c r="K32" s="248"/>
      <c r="L32" s="248"/>
      <c r="M32" s="246"/>
      <c r="N32" s="248"/>
      <c r="O32" s="248"/>
      <c r="P32" s="248"/>
      <c r="Q32" s="248"/>
      <c r="R32" s="248"/>
      <c r="S32" s="248"/>
      <c r="T32" s="248"/>
      <c r="U32" s="248"/>
      <c r="V32" s="248"/>
      <c r="W32" s="248"/>
      <c r="X32" s="248"/>
      <c r="Y32" s="248"/>
      <c r="Z32" s="248"/>
      <c r="AA32" s="248"/>
      <c r="AB32" s="248"/>
      <c r="AC32" s="248"/>
      <c r="AD32" s="248"/>
      <c r="AE32" s="248"/>
      <c r="AF32" s="248"/>
      <c r="AG32" s="248"/>
      <c r="AH32" s="248"/>
      <c r="AI32" s="248"/>
      <c r="AJ32" s="248"/>
      <c r="AK32" s="248"/>
      <c r="AL32" s="248"/>
      <c r="AM32" s="248"/>
      <c r="AN32" s="248"/>
      <c r="AO32" s="248"/>
      <c r="AP32" s="248"/>
      <c r="AQ32" s="248"/>
      <c r="AR32" s="248"/>
      <c r="AS32" s="248"/>
      <c r="AT32" s="248"/>
      <c r="AU32" s="248"/>
      <c r="AV32" s="248"/>
      <c r="AW32" s="248"/>
      <c r="AX32" s="248"/>
      <c r="AY32" s="248"/>
      <c r="AZ32" s="248"/>
      <c r="BA32" s="248"/>
      <c r="BB32" s="248"/>
      <c r="BC32" s="248"/>
      <c r="BD32" s="248"/>
      <c r="BE32" s="248"/>
      <c r="BF32" s="248"/>
      <c r="BG32" s="248"/>
      <c r="BH32" s="248"/>
      <c r="BI32" s="248"/>
      <c r="BJ32" s="248"/>
      <c r="BK32" s="248"/>
      <c r="BL32" s="248"/>
      <c r="BM32" s="248"/>
      <c r="BN32" s="248"/>
      <c r="BO32" s="248"/>
      <c r="BP32" s="248"/>
      <c r="BQ32" s="248"/>
      <c r="BR32" s="248"/>
      <c r="BS32" s="248"/>
      <c r="BT32" s="248"/>
      <c r="BU32" s="248"/>
      <c r="BV32" s="248"/>
      <c r="BW32" s="248"/>
      <c r="BX32" s="248"/>
      <c r="BY32" s="248"/>
      <c r="BZ32" s="248"/>
      <c r="CA32" s="248"/>
      <c r="CB32" s="248"/>
      <c r="CC32" s="248"/>
      <c r="CD32" s="248"/>
      <c r="CE32" s="248"/>
      <c r="CF32" s="248"/>
      <c r="CG32" s="248"/>
      <c r="CH32" s="248"/>
      <c r="CI32" s="248"/>
      <c r="CJ32" s="248"/>
      <c r="CK32" s="248"/>
      <c r="CL32" s="248"/>
      <c r="CM32" s="248"/>
      <c r="CN32" s="248"/>
      <c r="CO32" s="248"/>
      <c r="CP32" s="248"/>
      <c r="CQ32" s="248"/>
      <c r="CR32" s="248"/>
      <c r="CS32" s="248"/>
      <c r="CT32" s="248"/>
      <c r="CU32" s="248"/>
      <c r="CV32" s="248"/>
      <c r="CW32" s="248"/>
      <c r="CX32" s="248"/>
      <c r="CY32" s="248"/>
      <c r="CZ32" s="248"/>
      <c r="DA32" s="248"/>
      <c r="DB32" s="248"/>
      <c r="DC32" s="248"/>
      <c r="DD32" s="248"/>
      <c r="DE32" s="248"/>
      <c r="DF32" s="248"/>
      <c r="DG32" s="248"/>
      <c r="DH32" s="248"/>
      <c r="DI32" s="248"/>
      <c r="DJ32" s="248"/>
      <c r="DK32" s="248"/>
      <c r="DL32" s="248"/>
    </row>
    <row r="33" spans="1:116" s="242" customFormat="1">
      <c r="A33" s="245" t="s">
        <v>816</v>
      </c>
      <c r="B33" s="246">
        <v>-698.72000000000105</v>
      </c>
      <c r="C33" s="246"/>
      <c r="D33" s="246"/>
      <c r="E33" s="246">
        <v>-31430.49</v>
      </c>
      <c r="F33" s="246">
        <v>-698.72</v>
      </c>
      <c r="G33" s="246">
        <v>0</v>
      </c>
      <c r="H33" s="249">
        <v>31430.49</v>
      </c>
      <c r="I33" s="246">
        <v>0</v>
      </c>
      <c r="J33" s="246">
        <v>0</v>
      </c>
      <c r="K33" s="246">
        <v>0</v>
      </c>
      <c r="L33" s="246">
        <v>0</v>
      </c>
      <c r="M33" s="246">
        <v>0</v>
      </c>
      <c r="N33" s="246">
        <v>0</v>
      </c>
      <c r="O33" s="246">
        <v>0</v>
      </c>
      <c r="P33" s="246">
        <v>0</v>
      </c>
      <c r="Q33" s="246">
        <v>0</v>
      </c>
      <c r="R33" s="246">
        <v>0</v>
      </c>
      <c r="S33" s="246">
        <v>0</v>
      </c>
      <c r="T33" s="246">
        <v>0</v>
      </c>
      <c r="U33" s="246">
        <v>0</v>
      </c>
      <c r="V33" s="246">
        <v>0</v>
      </c>
      <c r="W33" s="246">
        <v>0</v>
      </c>
      <c r="X33" s="246">
        <v>0</v>
      </c>
      <c r="Y33" s="246">
        <v>0</v>
      </c>
      <c r="Z33" s="246">
        <v>0</v>
      </c>
      <c r="AA33" s="246">
        <v>0</v>
      </c>
      <c r="AB33" s="246"/>
      <c r="AC33" s="246"/>
      <c r="AD33" s="246"/>
      <c r="AE33" s="246"/>
      <c r="AF33" s="246"/>
      <c r="AG33" s="246"/>
      <c r="AH33" s="246"/>
      <c r="AI33" s="246"/>
      <c r="AJ33" s="246">
        <v>0</v>
      </c>
      <c r="AK33" s="246">
        <v>0</v>
      </c>
      <c r="AL33" s="246">
        <v>0</v>
      </c>
      <c r="AM33" s="246">
        <v>0</v>
      </c>
      <c r="AN33" s="246"/>
      <c r="AO33" s="246"/>
      <c r="AP33" s="246">
        <v>0</v>
      </c>
      <c r="AQ33" s="246">
        <v>0</v>
      </c>
      <c r="AR33" s="246">
        <v>0</v>
      </c>
      <c r="AS33" s="246">
        <v>0</v>
      </c>
      <c r="AT33" s="246">
        <v>0</v>
      </c>
      <c r="AU33" s="246"/>
      <c r="AV33" s="246"/>
      <c r="AW33" s="246"/>
      <c r="AX33" s="246"/>
      <c r="AY33" s="246"/>
      <c r="AZ33" s="246"/>
      <c r="BA33" s="246"/>
      <c r="BB33" s="246"/>
      <c r="BC33" s="246"/>
      <c r="BD33" s="246"/>
      <c r="BE33" s="246"/>
      <c r="BF33" s="246"/>
      <c r="BG33" s="246"/>
      <c r="BH33" s="246"/>
      <c r="BI33" s="246"/>
      <c r="BJ33" s="246"/>
      <c r="BK33" s="246"/>
      <c r="BL33" s="246"/>
      <c r="BM33" s="246"/>
      <c r="BN33" s="246"/>
      <c r="BO33" s="246"/>
      <c r="BP33" s="246"/>
      <c r="BQ33" s="246"/>
      <c r="BR33" s="246"/>
      <c r="BS33" s="246"/>
      <c r="BT33" s="246"/>
      <c r="BU33" s="246"/>
      <c r="BV33" s="246"/>
      <c r="BW33" s="246"/>
      <c r="BX33" s="246"/>
      <c r="BY33" s="246"/>
      <c r="BZ33" s="246"/>
      <c r="CA33" s="246"/>
      <c r="CB33" s="246"/>
      <c r="CC33" s="246"/>
      <c r="CD33" s="246"/>
      <c r="CE33" s="246"/>
      <c r="CF33" s="246"/>
      <c r="CG33" s="246"/>
      <c r="CH33" s="246"/>
      <c r="CI33" s="246"/>
      <c r="CJ33" s="246"/>
      <c r="CK33" s="246"/>
      <c r="CL33" s="246"/>
      <c r="CM33" s="246"/>
      <c r="CN33" s="246"/>
      <c r="CO33" s="246"/>
      <c r="CP33" s="246"/>
      <c r="CQ33" s="246"/>
      <c r="CR33" s="246"/>
      <c r="CS33" s="246"/>
      <c r="CT33" s="246"/>
      <c r="CU33" s="246"/>
      <c r="CV33" s="246"/>
      <c r="CW33" s="246"/>
      <c r="CX33" s="246"/>
      <c r="CY33" s="246"/>
      <c r="CZ33" s="246"/>
      <c r="DA33" s="246"/>
      <c r="DB33" s="246"/>
      <c r="DC33" s="246"/>
      <c r="DD33" s="246"/>
      <c r="DE33" s="246"/>
      <c r="DF33" s="246"/>
      <c r="DG33" s="246"/>
      <c r="DH33" s="246"/>
      <c r="DI33" s="246"/>
      <c r="DJ33" s="246"/>
      <c r="DK33" s="246"/>
      <c r="DL33" s="246"/>
    </row>
    <row r="34" spans="1:116" s="242" customFormat="1">
      <c r="A34" s="243" t="s">
        <v>817</v>
      </c>
      <c r="B34" s="251">
        <v>-157005515.84999999</v>
      </c>
      <c r="C34" s="251">
        <v>-299827277.00999999</v>
      </c>
      <c r="D34" s="251">
        <v>-4698004.4800000004</v>
      </c>
      <c r="E34" s="251">
        <v>7166451.9699999997</v>
      </c>
      <c r="F34" s="251">
        <v>2244875.0699999998</v>
      </c>
      <c r="G34" s="251">
        <v>-85038443.849999994</v>
      </c>
      <c r="H34" s="251">
        <v>223146882.44999999</v>
      </c>
      <c r="I34" s="251">
        <v>-139779540.58000001</v>
      </c>
      <c r="J34" s="251">
        <v>918156.77</v>
      </c>
      <c r="K34" s="251">
        <v>0</v>
      </c>
      <c r="L34" s="251">
        <v>-32685979.32</v>
      </c>
      <c r="M34" s="251">
        <v>-1922872.79</v>
      </c>
      <c r="N34" s="251">
        <v>-368901493.30000001</v>
      </c>
      <c r="O34" s="251">
        <v>-7166336.8899999997</v>
      </c>
      <c r="P34" s="251">
        <v>-2266040.59</v>
      </c>
      <c r="Q34" s="251">
        <v>-1823775.98</v>
      </c>
      <c r="R34" s="251">
        <v>-0.11</v>
      </c>
      <c r="S34" s="251">
        <v>-4980928.0199999996</v>
      </c>
      <c r="T34" s="251">
        <v>258781533.80000001</v>
      </c>
      <c r="U34" s="251">
        <v>-10147188.75</v>
      </c>
      <c r="V34" s="251">
        <v>31448947.82</v>
      </c>
      <c r="W34" s="251">
        <v>23481967.100000001</v>
      </c>
      <c r="X34" s="251">
        <v>6517422.9100000001</v>
      </c>
      <c r="Y34" s="251">
        <v>-6494245.8700000001</v>
      </c>
      <c r="Z34" s="251">
        <v>-77804475.489999995</v>
      </c>
      <c r="AA34" s="251">
        <v>311592.96000000002</v>
      </c>
      <c r="AB34" s="251">
        <v>-4321551.12</v>
      </c>
      <c r="AC34" s="251">
        <v>7985598.9400000004</v>
      </c>
      <c r="AD34" s="251">
        <v>-5624461.9199999999</v>
      </c>
      <c r="AE34" s="251">
        <v>-2050385.05</v>
      </c>
      <c r="AF34" s="251">
        <v>-1256682.77</v>
      </c>
      <c r="AG34" s="251">
        <v>4175545.11</v>
      </c>
      <c r="AH34" s="251">
        <v>-830935.98</v>
      </c>
      <c r="AI34" s="251">
        <v>0</v>
      </c>
      <c r="AJ34" s="251">
        <v>-1292135.3500000001</v>
      </c>
      <c r="AK34" s="251">
        <v>1053354.71</v>
      </c>
      <c r="AL34" s="251">
        <v>-380208411.45999998</v>
      </c>
      <c r="AM34" s="251">
        <v>11545698.800000001</v>
      </c>
      <c r="AN34" s="251">
        <v>-1884222.86</v>
      </c>
      <c r="AO34" s="251">
        <v>-381817.73</v>
      </c>
      <c r="AP34" s="251">
        <v>-28802104.879999999</v>
      </c>
      <c r="AQ34" s="251">
        <v>-2256023.7599999998</v>
      </c>
      <c r="AR34" s="251">
        <v>171326877.97</v>
      </c>
      <c r="AS34" s="251">
        <v>-2177772.19</v>
      </c>
      <c r="AT34" s="251">
        <v>120690556.66</v>
      </c>
      <c r="AU34" s="251">
        <v>4003760.6</v>
      </c>
      <c r="AV34" s="251">
        <v>4135255.79</v>
      </c>
      <c r="AW34" s="251">
        <v>4405175.53</v>
      </c>
      <c r="AX34" s="251">
        <v>4516534.28</v>
      </c>
      <c r="AY34" s="251">
        <v>5742976.3700000001</v>
      </c>
      <c r="AZ34" s="251">
        <v>4744088.4800000004</v>
      </c>
      <c r="BA34" s="251">
        <v>1292735.03</v>
      </c>
      <c r="BB34" s="251">
        <v>5997066.3099999996</v>
      </c>
      <c r="BC34" s="251">
        <v>1478394.71</v>
      </c>
      <c r="BD34" s="251">
        <v>761307.36</v>
      </c>
      <c r="BE34" s="251">
        <v>4627601.76</v>
      </c>
      <c r="BF34" s="251">
        <v>25830320.550000001</v>
      </c>
      <c r="BG34" s="251">
        <v>525935.88</v>
      </c>
      <c r="BH34" s="251">
        <v>884499</v>
      </c>
      <c r="BI34" s="251">
        <v>999561.5</v>
      </c>
      <c r="BJ34" s="251">
        <v>1160380.6200000001</v>
      </c>
      <c r="BK34" s="251">
        <v>1117095.8799999999</v>
      </c>
      <c r="BL34" s="251">
        <v>701474.16</v>
      </c>
      <c r="BM34" s="251">
        <v>1260786.49</v>
      </c>
      <c r="BN34" s="251">
        <v>424773.35</v>
      </c>
      <c r="BO34" s="251">
        <v>613576.12</v>
      </c>
      <c r="BP34" s="251">
        <v>1022165.24</v>
      </c>
      <c r="BQ34" s="251">
        <v>-178334.93</v>
      </c>
      <c r="BR34" s="251">
        <v>220337.3</v>
      </c>
      <c r="BS34" s="251">
        <v>95360.79</v>
      </c>
      <c r="BT34" s="251">
        <v>-47413.279999999999</v>
      </c>
      <c r="BU34" s="251">
        <v>-105991.12</v>
      </c>
      <c r="BV34" s="251">
        <v>386165.24</v>
      </c>
      <c r="BW34" s="251">
        <v>53894.47</v>
      </c>
      <c r="BX34" s="251">
        <v>-1427492.15</v>
      </c>
      <c r="BY34" s="251">
        <v>-278748.36</v>
      </c>
      <c r="BZ34" s="251">
        <v>-420059.8</v>
      </c>
      <c r="CA34" s="251">
        <v>273314.96999999997</v>
      </c>
      <c r="CB34" s="251">
        <v>-44394.080000000002</v>
      </c>
      <c r="CC34" s="251">
        <v>269920.36</v>
      </c>
      <c r="CD34" s="251">
        <v>754238.15</v>
      </c>
      <c r="CE34" s="251">
        <v>48476778.5</v>
      </c>
      <c r="CF34" s="251">
        <v>-147992.67000000001</v>
      </c>
      <c r="CG34" s="251">
        <v>-281242.46999999997</v>
      </c>
      <c r="CH34" s="251">
        <v>36105.879999999997</v>
      </c>
      <c r="CI34" s="251">
        <v>-136917.68</v>
      </c>
      <c r="CJ34" s="251">
        <v>1256158.3999999999</v>
      </c>
      <c r="CK34" s="251">
        <v>-13195.07</v>
      </c>
      <c r="CL34" s="251">
        <v>113493.52</v>
      </c>
      <c r="CM34" s="251">
        <v>-575184.94999999995</v>
      </c>
      <c r="CN34" s="251">
        <v>-415259.32</v>
      </c>
      <c r="CO34" s="251">
        <v>-259653.34</v>
      </c>
      <c r="CP34" s="251">
        <v>-482926.53</v>
      </c>
      <c r="CQ34" s="251">
        <v>-441434.87</v>
      </c>
      <c r="CR34" s="251">
        <v>-227245.87</v>
      </c>
      <c r="CS34" s="251">
        <v>-465865.68</v>
      </c>
      <c r="CT34" s="251">
        <v>-259352.49</v>
      </c>
      <c r="CU34" s="251">
        <v>-250715.49</v>
      </c>
      <c r="CV34" s="251">
        <v>-316414.71000000002</v>
      </c>
      <c r="CW34" s="251">
        <v>-387311.35</v>
      </c>
      <c r="CX34" s="251">
        <v>-411147.99</v>
      </c>
      <c r="CY34" s="251">
        <v>-575254.99</v>
      </c>
      <c r="CZ34" s="251">
        <v>-334989.93</v>
      </c>
      <c r="DA34" s="251">
        <v>-428221.24</v>
      </c>
      <c r="DB34" s="251">
        <v>-358445.27</v>
      </c>
      <c r="DC34" s="251">
        <v>-44914.95</v>
      </c>
      <c r="DD34" s="251">
        <v>-230735.18</v>
      </c>
      <c r="DE34" s="251">
        <v>-686853.37</v>
      </c>
      <c r="DF34" s="251">
        <v>-280566.96000000002</v>
      </c>
      <c r="DG34" s="251">
        <v>3536375.09</v>
      </c>
      <c r="DH34" s="251">
        <v>-249156.33</v>
      </c>
      <c r="DI34" s="251">
        <v>-25789.07</v>
      </c>
      <c r="DJ34" s="251">
        <v>-26102.21</v>
      </c>
      <c r="DK34" s="251">
        <v>-122740.35</v>
      </c>
      <c r="DL34" s="251">
        <v>-88986.97</v>
      </c>
    </row>
    <row r="35" spans="1:116" s="68" customFormat="1" ht="12.75" thickBot="1">
      <c r="A35" s="243" t="s">
        <v>54</v>
      </c>
      <c r="B35" s="252">
        <v>54361062.149999999</v>
      </c>
      <c r="C35" s="252">
        <v>212068072.47999999</v>
      </c>
      <c r="D35" s="252">
        <v>-962719.67</v>
      </c>
      <c r="E35" s="252">
        <v>-17301930.25</v>
      </c>
      <c r="F35" s="252">
        <v>0</v>
      </c>
      <c r="G35" s="252">
        <v>0</v>
      </c>
      <c r="H35" s="252">
        <v>-139442360.41</v>
      </c>
      <c r="I35" s="252">
        <v>0</v>
      </c>
      <c r="J35" s="252">
        <v>0</v>
      </c>
      <c r="K35" s="252">
        <v>0</v>
      </c>
      <c r="L35" s="252">
        <v>6206305.6100000003</v>
      </c>
      <c r="M35" s="252">
        <v>0</v>
      </c>
      <c r="N35" s="252">
        <v>206353166.88</v>
      </c>
      <c r="O35" s="252">
        <v>0</v>
      </c>
      <c r="P35" s="252">
        <v>0</v>
      </c>
      <c r="Q35" s="252">
        <v>0</v>
      </c>
      <c r="R35" s="252">
        <v>0</v>
      </c>
      <c r="S35" s="252">
        <v>0</v>
      </c>
      <c r="T35" s="252">
        <v>-491400.01</v>
      </c>
      <c r="U35" s="252">
        <v>0</v>
      </c>
      <c r="V35" s="252">
        <v>3241288.94</v>
      </c>
      <c r="W35" s="252">
        <v>0</v>
      </c>
      <c r="X35" s="252">
        <v>2965016.67</v>
      </c>
      <c r="Y35" s="252">
        <v>0</v>
      </c>
      <c r="Z35" s="252">
        <v>0</v>
      </c>
      <c r="AA35" s="252">
        <v>0</v>
      </c>
      <c r="AB35" s="252">
        <v>0</v>
      </c>
      <c r="AC35" s="252">
        <v>0</v>
      </c>
      <c r="AD35" s="252">
        <v>0</v>
      </c>
      <c r="AE35" s="252">
        <v>0</v>
      </c>
      <c r="AF35" s="252">
        <v>0</v>
      </c>
      <c r="AG35" s="252">
        <v>0</v>
      </c>
      <c r="AH35" s="252">
        <v>0</v>
      </c>
      <c r="AI35" s="252">
        <v>0</v>
      </c>
      <c r="AJ35" s="252">
        <v>-19511.310000000001</v>
      </c>
      <c r="AK35" s="252">
        <v>-918.06</v>
      </c>
      <c r="AL35" s="252">
        <v>203793190.30000001</v>
      </c>
      <c r="AM35" s="252">
        <v>2580405.9500000002</v>
      </c>
      <c r="AN35" s="252">
        <v>0</v>
      </c>
      <c r="AO35" s="252">
        <v>0</v>
      </c>
      <c r="AP35" s="252">
        <v>0</v>
      </c>
      <c r="AQ35" s="252">
        <v>0</v>
      </c>
      <c r="AR35" s="252">
        <v>-491400.01</v>
      </c>
      <c r="AS35" s="252">
        <v>0</v>
      </c>
      <c r="AT35" s="252">
        <v>0</v>
      </c>
      <c r="AU35" s="252">
        <v>0</v>
      </c>
      <c r="AV35" s="252">
        <v>0</v>
      </c>
      <c r="AW35" s="252">
        <v>0</v>
      </c>
      <c r="AX35" s="252">
        <v>0</v>
      </c>
      <c r="AY35" s="252">
        <v>0</v>
      </c>
      <c r="AZ35" s="252">
        <v>0</v>
      </c>
      <c r="BA35" s="252">
        <v>0</v>
      </c>
      <c r="BB35" s="252">
        <v>0</v>
      </c>
      <c r="BC35" s="252">
        <v>0</v>
      </c>
      <c r="BD35" s="252">
        <v>0</v>
      </c>
      <c r="BE35" s="252">
        <v>0</v>
      </c>
      <c r="BF35" s="252">
        <v>0</v>
      </c>
      <c r="BG35" s="252">
        <v>0</v>
      </c>
      <c r="BH35" s="252">
        <v>0</v>
      </c>
      <c r="BI35" s="252">
        <v>0</v>
      </c>
      <c r="BJ35" s="252">
        <v>0</v>
      </c>
      <c r="BK35" s="252">
        <v>0</v>
      </c>
      <c r="BL35" s="252">
        <v>0</v>
      </c>
      <c r="BM35" s="252">
        <v>0</v>
      </c>
      <c r="BN35" s="252">
        <v>0</v>
      </c>
      <c r="BO35" s="252">
        <v>0</v>
      </c>
      <c r="BP35" s="252">
        <v>0</v>
      </c>
      <c r="BQ35" s="252">
        <v>0</v>
      </c>
      <c r="BR35" s="252">
        <v>0</v>
      </c>
      <c r="BS35" s="252">
        <v>0</v>
      </c>
      <c r="BT35" s="252">
        <v>0</v>
      </c>
      <c r="BU35" s="252">
        <v>0</v>
      </c>
      <c r="BV35" s="252">
        <v>0</v>
      </c>
      <c r="BW35" s="252">
        <v>0</v>
      </c>
      <c r="BX35" s="252">
        <v>0</v>
      </c>
      <c r="BY35" s="252">
        <v>0</v>
      </c>
      <c r="BZ35" s="252">
        <v>0</v>
      </c>
      <c r="CA35" s="252">
        <v>0</v>
      </c>
      <c r="CB35" s="252">
        <v>0</v>
      </c>
      <c r="CC35" s="252">
        <v>0</v>
      </c>
      <c r="CD35" s="252">
        <v>0</v>
      </c>
      <c r="CE35" s="252">
        <v>0</v>
      </c>
      <c r="CF35" s="252">
        <v>0</v>
      </c>
      <c r="CG35" s="252">
        <v>0</v>
      </c>
      <c r="CH35" s="252">
        <v>0</v>
      </c>
      <c r="CI35" s="252">
        <v>0</v>
      </c>
      <c r="CJ35" s="252">
        <v>0</v>
      </c>
      <c r="CK35" s="252">
        <v>0</v>
      </c>
      <c r="CL35" s="252">
        <v>0</v>
      </c>
      <c r="CM35" s="252">
        <v>0</v>
      </c>
      <c r="CN35" s="252">
        <v>0</v>
      </c>
      <c r="CO35" s="252">
        <v>0</v>
      </c>
      <c r="CP35" s="252">
        <v>0</v>
      </c>
      <c r="CQ35" s="252">
        <v>0</v>
      </c>
      <c r="CR35" s="252">
        <v>0</v>
      </c>
      <c r="CS35" s="252">
        <v>0</v>
      </c>
      <c r="CT35" s="252">
        <v>0</v>
      </c>
      <c r="CU35" s="252">
        <v>0</v>
      </c>
      <c r="CV35" s="252">
        <v>0</v>
      </c>
      <c r="CW35" s="252">
        <v>0</v>
      </c>
      <c r="CX35" s="252">
        <v>0</v>
      </c>
      <c r="CY35" s="252">
        <v>0</v>
      </c>
      <c r="CZ35" s="252">
        <v>0</v>
      </c>
      <c r="DA35" s="252">
        <v>0</v>
      </c>
      <c r="DB35" s="252">
        <v>0</v>
      </c>
      <c r="DC35" s="252">
        <v>0</v>
      </c>
      <c r="DD35" s="252">
        <v>0</v>
      </c>
      <c r="DE35" s="252">
        <v>0</v>
      </c>
      <c r="DF35" s="252">
        <v>0</v>
      </c>
      <c r="DG35" s="252">
        <v>0</v>
      </c>
      <c r="DH35" s="252">
        <v>0</v>
      </c>
      <c r="DI35" s="252">
        <v>0</v>
      </c>
      <c r="DJ35" s="252">
        <v>0</v>
      </c>
      <c r="DK35" s="252">
        <v>0</v>
      </c>
      <c r="DL35" s="252">
        <v>0</v>
      </c>
    </row>
    <row r="36" spans="1:116">
      <c r="A36" s="243" t="s">
        <v>818</v>
      </c>
      <c r="B36" s="252">
        <v>54361062.149999999</v>
      </c>
      <c r="C36" s="252">
        <v>212068072.47999999</v>
      </c>
      <c r="D36" s="252">
        <v>-962719.67</v>
      </c>
      <c r="E36" s="252">
        <v>-17301930.25</v>
      </c>
      <c r="F36" s="252">
        <v>0</v>
      </c>
      <c r="G36" s="252">
        <v>0</v>
      </c>
      <c r="H36" s="252">
        <v>-139442360.41</v>
      </c>
      <c r="I36" s="252">
        <v>0</v>
      </c>
      <c r="J36" s="252">
        <v>0</v>
      </c>
      <c r="K36" s="252">
        <v>0</v>
      </c>
      <c r="L36" s="252">
        <v>6206305.6100000003</v>
      </c>
      <c r="M36" s="252">
        <v>0</v>
      </c>
      <c r="N36" s="252">
        <v>206353166.88</v>
      </c>
      <c r="O36" s="252">
        <v>0</v>
      </c>
      <c r="P36" s="252">
        <v>0</v>
      </c>
      <c r="Q36" s="252">
        <v>0</v>
      </c>
      <c r="R36" s="252">
        <v>0</v>
      </c>
      <c r="S36" s="252">
        <v>0</v>
      </c>
      <c r="T36" s="252">
        <v>-491400.01</v>
      </c>
      <c r="U36" s="252">
        <v>0</v>
      </c>
      <c r="V36" s="252">
        <v>3241288.94</v>
      </c>
      <c r="W36" s="252">
        <v>0</v>
      </c>
      <c r="X36" s="252">
        <v>2965016.67</v>
      </c>
      <c r="Y36" s="252">
        <v>0</v>
      </c>
      <c r="Z36" s="252">
        <v>0</v>
      </c>
      <c r="AA36" s="252">
        <v>0</v>
      </c>
      <c r="AB36" s="252"/>
      <c r="AC36" s="252"/>
      <c r="AD36" s="252"/>
      <c r="AE36" s="252"/>
      <c r="AF36" s="252"/>
      <c r="AG36" s="252"/>
      <c r="AH36" s="252"/>
      <c r="AI36" s="252"/>
      <c r="AJ36" s="252">
        <v>-19511.310000000001</v>
      </c>
      <c r="AK36" s="252">
        <v>-918.06</v>
      </c>
      <c r="AL36" s="252">
        <v>203793190.30000001</v>
      </c>
      <c r="AM36" s="252">
        <v>2580405.9500000002</v>
      </c>
      <c r="AN36" s="252"/>
      <c r="AO36" s="252"/>
      <c r="AP36" s="252">
        <v>0</v>
      </c>
      <c r="AQ36" s="252">
        <v>0</v>
      </c>
      <c r="AR36" s="252">
        <v>-491400.01</v>
      </c>
      <c r="AS36" s="252">
        <v>0</v>
      </c>
      <c r="AT36" s="252">
        <v>0</v>
      </c>
      <c r="AU36" s="252"/>
      <c r="AV36" s="252"/>
      <c r="AW36" s="252"/>
      <c r="AX36" s="252"/>
      <c r="AY36" s="252"/>
      <c r="AZ36" s="252"/>
      <c r="BA36" s="252"/>
      <c r="BB36" s="252"/>
      <c r="BC36" s="252"/>
      <c r="BD36" s="252"/>
      <c r="BE36" s="252"/>
      <c r="BF36" s="252"/>
      <c r="BG36" s="252"/>
      <c r="BH36" s="252"/>
      <c r="BI36" s="252"/>
      <c r="BJ36" s="252"/>
      <c r="BK36" s="252"/>
      <c r="BL36" s="252"/>
      <c r="BM36" s="252"/>
      <c r="BN36" s="252"/>
      <c r="BO36" s="252"/>
      <c r="BP36" s="252"/>
      <c r="BQ36" s="252"/>
      <c r="BR36" s="252"/>
      <c r="BS36" s="252"/>
      <c r="BT36" s="252"/>
      <c r="BU36" s="252"/>
      <c r="BV36" s="252"/>
      <c r="BW36" s="252"/>
      <c r="BX36" s="252"/>
      <c r="BY36" s="252"/>
      <c r="BZ36" s="252"/>
      <c r="CA36" s="252"/>
      <c r="CB36" s="252"/>
      <c r="CC36" s="252"/>
      <c r="CD36" s="252"/>
      <c r="CE36" s="252"/>
      <c r="CF36" s="252"/>
      <c r="CG36" s="252"/>
      <c r="CH36" s="252"/>
      <c r="CI36" s="252"/>
      <c r="CJ36" s="252"/>
      <c r="CK36" s="252"/>
      <c r="CL36" s="252"/>
      <c r="CM36" s="252"/>
      <c r="CN36" s="252"/>
      <c r="CO36" s="252"/>
      <c r="CP36" s="252"/>
      <c r="CQ36" s="252"/>
      <c r="CR36" s="252"/>
      <c r="CS36" s="252"/>
      <c r="CT36" s="252"/>
      <c r="CU36" s="252"/>
      <c r="CV36" s="252"/>
      <c r="CW36" s="252"/>
      <c r="CX36" s="252"/>
      <c r="CY36" s="252"/>
      <c r="CZ36" s="252"/>
      <c r="DA36" s="252"/>
      <c r="DB36" s="252"/>
      <c r="DC36" s="252"/>
      <c r="DD36" s="252"/>
      <c r="DE36" s="252"/>
      <c r="DF36" s="252"/>
      <c r="DG36" s="252"/>
      <c r="DH36" s="252"/>
      <c r="DI36" s="252"/>
      <c r="DJ36" s="252"/>
      <c r="DK36" s="252"/>
      <c r="DL36" s="252"/>
    </row>
    <row r="37" spans="1:116" ht="12.75" thickBot="1">
      <c r="A37" s="243" t="s">
        <v>819</v>
      </c>
      <c r="B37" s="252">
        <v>0</v>
      </c>
      <c r="C37" s="248"/>
      <c r="D37" s="248"/>
      <c r="E37" s="248"/>
      <c r="F37" s="248"/>
      <c r="G37" s="248"/>
      <c r="H37" s="248"/>
      <c r="I37" s="248"/>
      <c r="J37" s="248"/>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c r="AX37" s="248"/>
      <c r="AY37" s="248"/>
      <c r="AZ37" s="248"/>
      <c r="BA37" s="248"/>
      <c r="BB37" s="248"/>
      <c r="BC37" s="248"/>
      <c r="BD37" s="248"/>
      <c r="BE37" s="248"/>
      <c r="BF37" s="248"/>
      <c r="BG37" s="248"/>
      <c r="BH37" s="248"/>
      <c r="BI37" s="248"/>
      <c r="BJ37" s="248"/>
      <c r="BK37" s="248"/>
      <c r="BL37" s="248"/>
      <c r="BM37" s="248"/>
      <c r="BN37" s="248"/>
      <c r="BO37" s="248"/>
      <c r="BP37" s="248"/>
      <c r="BQ37" s="248"/>
      <c r="BR37" s="248"/>
      <c r="BS37" s="248"/>
      <c r="BT37" s="248"/>
      <c r="BU37" s="248"/>
      <c r="BV37" s="248"/>
      <c r="BW37" s="248"/>
      <c r="BX37" s="248"/>
      <c r="BY37" s="248"/>
      <c r="BZ37" s="248"/>
      <c r="CA37" s="248"/>
      <c r="CB37" s="248"/>
      <c r="CC37" s="248"/>
      <c r="CD37" s="248"/>
      <c r="CE37" s="248"/>
      <c r="CF37" s="248"/>
      <c r="CG37" s="248"/>
      <c r="CH37" s="248"/>
      <c r="CI37" s="248"/>
      <c r="CJ37" s="248"/>
      <c r="CK37" s="248"/>
      <c r="CL37" s="248"/>
      <c r="CM37" s="248"/>
      <c r="CN37" s="248"/>
      <c r="CO37" s="248"/>
      <c r="CP37" s="248"/>
      <c r="CQ37" s="248"/>
      <c r="CR37" s="248"/>
      <c r="CS37" s="248"/>
      <c r="CT37" s="248"/>
      <c r="CU37" s="248"/>
      <c r="CV37" s="248"/>
      <c r="CW37" s="248"/>
      <c r="CX37" s="248"/>
      <c r="CY37" s="248"/>
      <c r="CZ37" s="248"/>
      <c r="DA37" s="248"/>
      <c r="DB37" s="248"/>
      <c r="DC37" s="248"/>
      <c r="DD37" s="248"/>
      <c r="DE37" s="248"/>
      <c r="DF37" s="248"/>
      <c r="DG37" s="248"/>
      <c r="DH37" s="248"/>
      <c r="DI37" s="248"/>
      <c r="DJ37" s="248"/>
      <c r="DK37" s="248"/>
      <c r="DL37" s="248"/>
    </row>
    <row r="38" spans="1:116" s="67" customFormat="1">
      <c r="A38" s="243" t="s">
        <v>820</v>
      </c>
      <c r="B38" s="246">
        <v>0</v>
      </c>
      <c r="C38" s="248"/>
      <c r="D38" s="248"/>
      <c r="E38" s="248"/>
      <c r="F38" s="248"/>
      <c r="G38" s="248"/>
      <c r="H38" s="248"/>
      <c r="I38" s="253"/>
      <c r="J38" s="253"/>
      <c r="K38" s="253"/>
      <c r="L38" s="253"/>
      <c r="M38" s="253"/>
      <c r="N38" s="253"/>
      <c r="O38" s="253"/>
      <c r="P38" s="253"/>
      <c r="Q38" s="253"/>
      <c r="R38" s="253"/>
      <c r="S38" s="253"/>
      <c r="T38" s="253"/>
      <c r="U38" s="253"/>
      <c r="V38" s="253"/>
      <c r="W38" s="253"/>
      <c r="X38" s="253"/>
      <c r="Y38" s="253"/>
      <c r="Z38" s="253"/>
      <c r="AA38" s="253"/>
      <c r="AB38" s="253"/>
      <c r="AC38" s="253"/>
      <c r="AD38" s="253"/>
      <c r="AE38" s="253"/>
      <c r="AF38" s="253"/>
      <c r="AG38" s="253"/>
      <c r="AH38" s="253"/>
      <c r="AI38" s="253"/>
      <c r="AJ38" s="253"/>
      <c r="AK38" s="253"/>
      <c r="AL38" s="253"/>
      <c r="AM38" s="253"/>
      <c r="AN38" s="242"/>
      <c r="AO38" s="242"/>
      <c r="AP38" s="242"/>
      <c r="AQ38" s="242"/>
      <c r="AR38" s="242"/>
      <c r="AS38" s="242"/>
      <c r="AT38" s="242"/>
      <c r="AU38" s="242"/>
      <c r="AV38" s="242"/>
      <c r="AW38" s="242"/>
      <c r="AX38" s="242"/>
      <c r="AY38" s="242"/>
      <c r="AZ38" s="242"/>
      <c r="BA38" s="242"/>
      <c r="BB38" s="242"/>
      <c r="BC38" s="242"/>
      <c r="BD38" s="242"/>
      <c r="BE38" s="242"/>
      <c r="BF38" s="242"/>
      <c r="BG38" s="242"/>
      <c r="BH38" s="242"/>
      <c r="BI38" s="242"/>
      <c r="BJ38" s="242"/>
      <c r="BK38" s="242"/>
      <c r="BL38" s="242"/>
      <c r="BM38" s="242"/>
      <c r="BN38" s="242"/>
      <c r="BO38" s="242"/>
      <c r="BP38" s="242"/>
      <c r="BQ38" s="242"/>
      <c r="BR38" s="242"/>
      <c r="BS38" s="242"/>
      <c r="BT38" s="242"/>
      <c r="BU38" s="242"/>
      <c r="BV38" s="242"/>
      <c r="BW38" s="242"/>
      <c r="BX38" s="242"/>
      <c r="BY38" s="242"/>
      <c r="BZ38" s="242"/>
      <c r="CA38" s="242"/>
      <c r="CB38" s="242"/>
      <c r="CC38" s="242"/>
      <c r="CD38" s="242"/>
      <c r="CE38" s="242"/>
      <c r="CF38" s="242"/>
      <c r="CG38" s="242"/>
      <c r="CH38" s="242"/>
      <c r="CI38" s="242"/>
      <c r="CJ38" s="242"/>
      <c r="CK38" s="242"/>
      <c r="CL38" s="242"/>
      <c r="CM38" s="242"/>
      <c r="CN38" s="242"/>
      <c r="CO38" s="242"/>
      <c r="CP38" s="242"/>
      <c r="CQ38" s="242"/>
      <c r="CR38" s="242"/>
      <c r="CS38" s="242"/>
      <c r="CT38" s="242"/>
      <c r="CU38" s="242"/>
      <c r="CV38" s="242"/>
      <c r="CW38" s="242"/>
      <c r="CX38" s="242"/>
      <c r="CY38" s="242"/>
      <c r="CZ38" s="242"/>
      <c r="DA38" s="242"/>
      <c r="DB38" s="242"/>
      <c r="DC38" s="242"/>
      <c r="DD38" s="242"/>
      <c r="DE38" s="242"/>
      <c r="DF38" s="242"/>
      <c r="DG38" s="242"/>
      <c r="DH38" s="242"/>
      <c r="DI38" s="242"/>
      <c r="DJ38" s="242"/>
      <c r="DK38" s="242"/>
      <c r="DL38" s="242"/>
    </row>
    <row r="39" spans="1:116" s="242" customFormat="1">
      <c r="A39" s="243" t="s">
        <v>821</v>
      </c>
      <c r="B39" s="246">
        <v>0</v>
      </c>
      <c r="C39" s="248"/>
      <c r="D39" s="248"/>
      <c r="E39" s="248"/>
      <c r="F39" s="248"/>
      <c r="G39" s="248"/>
      <c r="H39" s="248"/>
      <c r="I39" s="248"/>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c r="AX39" s="248"/>
      <c r="AY39" s="248"/>
      <c r="AZ39" s="248"/>
      <c r="BA39" s="248"/>
      <c r="BB39" s="248"/>
      <c r="BC39" s="248"/>
      <c r="BD39" s="248"/>
      <c r="BE39" s="248"/>
      <c r="BF39" s="248"/>
      <c r="BG39" s="248"/>
      <c r="BH39" s="248"/>
      <c r="BI39" s="248"/>
      <c r="BJ39" s="248"/>
      <c r="BK39" s="248"/>
      <c r="BL39" s="248"/>
      <c r="BM39" s="248"/>
      <c r="BN39" s="248"/>
      <c r="BO39" s="248"/>
      <c r="BP39" s="248"/>
      <c r="BQ39" s="248"/>
      <c r="BR39" s="248"/>
      <c r="BS39" s="248"/>
      <c r="BT39" s="248"/>
      <c r="BU39" s="248"/>
      <c r="BV39" s="248"/>
      <c r="BW39" s="248"/>
      <c r="BX39" s="248"/>
      <c r="BY39" s="248"/>
      <c r="BZ39" s="248"/>
      <c r="CA39" s="248"/>
      <c r="CB39" s="248"/>
      <c r="CC39" s="248"/>
      <c r="CD39" s="248"/>
      <c r="CE39" s="248"/>
      <c r="CF39" s="248"/>
      <c r="CG39" s="248"/>
      <c r="CH39" s="248"/>
      <c r="CI39" s="248"/>
      <c r="CJ39" s="248"/>
      <c r="CK39" s="248"/>
      <c r="CL39" s="248"/>
      <c r="CM39" s="248"/>
      <c r="CN39" s="248"/>
      <c r="CO39" s="248"/>
      <c r="CP39" s="248"/>
      <c r="CQ39" s="248"/>
      <c r="CR39" s="248"/>
      <c r="CS39" s="248"/>
      <c r="CT39" s="248"/>
      <c r="CU39" s="248"/>
      <c r="CV39" s="248"/>
      <c r="CW39" s="248"/>
      <c r="CX39" s="248"/>
      <c r="CY39" s="248"/>
      <c r="CZ39" s="248"/>
      <c r="DA39" s="248"/>
      <c r="DB39" s="248"/>
      <c r="DC39" s="248"/>
      <c r="DD39" s="248"/>
      <c r="DE39" s="248"/>
      <c r="DF39" s="248"/>
      <c r="DG39" s="248"/>
      <c r="DH39" s="248"/>
      <c r="DI39" s="248"/>
      <c r="DJ39" s="248"/>
      <c r="DK39" s="248"/>
      <c r="DL39" s="248"/>
    </row>
    <row r="40" spans="1:116" s="242" customFormat="1">
      <c r="A40" s="245" t="s">
        <v>822</v>
      </c>
      <c r="B40" s="252">
        <v>54361062.149999999</v>
      </c>
      <c r="C40" s="252">
        <v>212068072.47999999</v>
      </c>
      <c r="D40" s="252">
        <v>-962719.67</v>
      </c>
      <c r="E40" s="252">
        <v>-17301930.25</v>
      </c>
      <c r="F40" s="252">
        <v>0</v>
      </c>
      <c r="G40" s="252">
        <v>0</v>
      </c>
      <c r="H40" s="252">
        <v>-139442360.41</v>
      </c>
      <c r="I40" s="252">
        <v>0</v>
      </c>
      <c r="J40" s="252">
        <v>0</v>
      </c>
      <c r="K40" s="252">
        <v>0</v>
      </c>
      <c r="L40" s="252">
        <v>6206305.6100000003</v>
      </c>
      <c r="M40" s="252">
        <v>0</v>
      </c>
      <c r="N40" s="252">
        <v>206353166.88</v>
      </c>
      <c r="O40" s="252">
        <v>0</v>
      </c>
      <c r="P40" s="252">
        <v>0</v>
      </c>
      <c r="Q40" s="252">
        <v>0</v>
      </c>
      <c r="R40" s="252">
        <v>0</v>
      </c>
      <c r="S40" s="252">
        <v>0</v>
      </c>
      <c r="T40" s="252">
        <v>-491400.01</v>
      </c>
      <c r="U40" s="252">
        <v>0</v>
      </c>
      <c r="V40" s="252">
        <v>3241288.94</v>
      </c>
      <c r="W40" s="252">
        <v>0</v>
      </c>
      <c r="X40" s="252">
        <v>2965016.67</v>
      </c>
      <c r="Y40" s="252">
        <v>0</v>
      </c>
      <c r="Z40" s="252">
        <v>0</v>
      </c>
      <c r="AA40" s="252">
        <v>0</v>
      </c>
      <c r="AB40" s="252">
        <v>0</v>
      </c>
      <c r="AC40" s="252">
        <v>0</v>
      </c>
      <c r="AD40" s="252">
        <v>0</v>
      </c>
      <c r="AE40" s="252">
        <v>0</v>
      </c>
      <c r="AF40" s="252">
        <v>0</v>
      </c>
      <c r="AG40" s="252">
        <v>0</v>
      </c>
      <c r="AH40" s="252">
        <v>0</v>
      </c>
      <c r="AI40" s="252">
        <v>0</v>
      </c>
      <c r="AJ40" s="252">
        <v>-19511.310000000001</v>
      </c>
      <c r="AK40" s="252">
        <v>-918.06</v>
      </c>
      <c r="AL40" s="252">
        <v>203793190.30000001</v>
      </c>
      <c r="AM40" s="252">
        <v>2580405.9500000002</v>
      </c>
      <c r="AN40" s="252">
        <v>0</v>
      </c>
      <c r="AO40" s="252">
        <v>0</v>
      </c>
      <c r="AP40" s="252">
        <v>0</v>
      </c>
      <c r="AQ40" s="252">
        <v>0</v>
      </c>
      <c r="AR40" s="252">
        <v>-491400.01</v>
      </c>
      <c r="AS40" s="252">
        <v>0</v>
      </c>
      <c r="AT40" s="252">
        <v>0</v>
      </c>
      <c r="AU40" s="252">
        <v>0</v>
      </c>
      <c r="AV40" s="252">
        <v>0</v>
      </c>
      <c r="AW40" s="252">
        <v>0</v>
      </c>
      <c r="AX40" s="252">
        <v>0</v>
      </c>
      <c r="AY40" s="252">
        <v>0</v>
      </c>
      <c r="AZ40" s="252">
        <v>0</v>
      </c>
      <c r="BA40" s="252">
        <v>0</v>
      </c>
      <c r="BB40" s="252">
        <v>0</v>
      </c>
      <c r="BC40" s="252">
        <v>0</v>
      </c>
      <c r="BD40" s="252">
        <v>0</v>
      </c>
      <c r="BE40" s="252">
        <v>0</v>
      </c>
      <c r="BF40" s="252">
        <v>0</v>
      </c>
      <c r="BG40" s="252">
        <v>0</v>
      </c>
      <c r="BH40" s="252">
        <v>0</v>
      </c>
      <c r="BI40" s="252">
        <v>0</v>
      </c>
      <c r="BJ40" s="252">
        <v>0</v>
      </c>
      <c r="BK40" s="252">
        <v>0</v>
      </c>
      <c r="BL40" s="252">
        <v>0</v>
      </c>
      <c r="BM40" s="252">
        <v>0</v>
      </c>
      <c r="BN40" s="252">
        <v>0</v>
      </c>
      <c r="BO40" s="252">
        <v>0</v>
      </c>
      <c r="BP40" s="252">
        <v>0</v>
      </c>
      <c r="BQ40" s="252">
        <v>0</v>
      </c>
      <c r="BR40" s="252">
        <v>0</v>
      </c>
      <c r="BS40" s="252">
        <v>0</v>
      </c>
      <c r="BT40" s="252">
        <v>0</v>
      </c>
      <c r="BU40" s="252">
        <v>0</v>
      </c>
      <c r="BV40" s="252">
        <v>0</v>
      </c>
      <c r="BW40" s="252">
        <v>0</v>
      </c>
      <c r="BX40" s="252">
        <v>0</v>
      </c>
      <c r="BY40" s="252">
        <v>0</v>
      </c>
      <c r="BZ40" s="252">
        <v>0</v>
      </c>
      <c r="CA40" s="252">
        <v>0</v>
      </c>
      <c r="CB40" s="252">
        <v>0</v>
      </c>
      <c r="CC40" s="252">
        <v>0</v>
      </c>
      <c r="CD40" s="252">
        <v>0</v>
      </c>
      <c r="CE40" s="252">
        <v>0</v>
      </c>
      <c r="CF40" s="252">
        <v>0</v>
      </c>
      <c r="CG40" s="252">
        <v>0</v>
      </c>
      <c r="CH40" s="252">
        <v>0</v>
      </c>
      <c r="CI40" s="252">
        <v>0</v>
      </c>
      <c r="CJ40" s="252">
        <v>0</v>
      </c>
      <c r="CK40" s="252">
        <v>0</v>
      </c>
      <c r="CL40" s="252">
        <v>0</v>
      </c>
      <c r="CM40" s="252">
        <v>0</v>
      </c>
      <c r="CN40" s="252">
        <v>0</v>
      </c>
      <c r="CO40" s="252">
        <v>0</v>
      </c>
      <c r="CP40" s="252">
        <v>0</v>
      </c>
      <c r="CQ40" s="252">
        <v>0</v>
      </c>
      <c r="CR40" s="252">
        <v>0</v>
      </c>
      <c r="CS40" s="252">
        <v>0</v>
      </c>
      <c r="CT40" s="252">
        <v>0</v>
      </c>
      <c r="CU40" s="252">
        <v>0</v>
      </c>
      <c r="CV40" s="252">
        <v>0</v>
      </c>
      <c r="CW40" s="252">
        <v>0</v>
      </c>
      <c r="CX40" s="252">
        <v>0</v>
      </c>
      <c r="CY40" s="252">
        <v>0</v>
      </c>
      <c r="CZ40" s="252">
        <v>0</v>
      </c>
      <c r="DA40" s="252">
        <v>0</v>
      </c>
      <c r="DB40" s="252">
        <v>0</v>
      </c>
      <c r="DC40" s="252">
        <v>0</v>
      </c>
      <c r="DD40" s="252">
        <v>0</v>
      </c>
      <c r="DE40" s="252">
        <v>0</v>
      </c>
      <c r="DF40" s="252">
        <v>0</v>
      </c>
      <c r="DG40" s="252">
        <v>0</v>
      </c>
      <c r="DH40" s="252">
        <v>0</v>
      </c>
      <c r="DI40" s="252">
        <v>0</v>
      </c>
      <c r="DJ40" s="252">
        <v>0</v>
      </c>
      <c r="DK40" s="252">
        <v>0</v>
      </c>
      <c r="DL40" s="252">
        <v>0</v>
      </c>
    </row>
    <row r="41" spans="1:116" s="242" customFormat="1">
      <c r="A41" s="243" t="s">
        <v>823</v>
      </c>
      <c r="B41" s="246">
        <v>-124818.36</v>
      </c>
      <c r="C41" s="246"/>
      <c r="D41" s="246"/>
      <c r="E41" s="246">
        <v>-124818.36</v>
      </c>
      <c r="F41" s="246"/>
      <c r="G41" s="246"/>
      <c r="H41" s="246"/>
      <c r="I41" s="246"/>
      <c r="J41" s="246"/>
      <c r="K41" s="246"/>
      <c r="L41" s="246"/>
      <c r="M41" s="246"/>
      <c r="N41" s="246"/>
      <c r="O41" s="246"/>
      <c r="P41" s="246"/>
      <c r="Q41" s="246"/>
      <c r="R41" s="246"/>
      <c r="S41" s="246"/>
      <c r="T41" s="246"/>
      <c r="U41" s="246"/>
      <c r="V41" s="246"/>
      <c r="W41" s="246"/>
      <c r="X41" s="246"/>
      <c r="Y41" s="246"/>
      <c r="Z41" s="246"/>
      <c r="AA41" s="246"/>
      <c r="AB41" s="246"/>
      <c r="AC41" s="246"/>
      <c r="AD41" s="246"/>
      <c r="AE41" s="246"/>
      <c r="AF41" s="246"/>
      <c r="AG41" s="246"/>
      <c r="AH41" s="246"/>
      <c r="AI41" s="246"/>
      <c r="AJ41" s="246"/>
      <c r="AK41" s="246"/>
      <c r="AL41" s="246"/>
      <c r="AM41" s="246"/>
      <c r="AN41" s="246"/>
      <c r="AO41" s="246"/>
      <c r="AP41" s="246"/>
      <c r="AQ41" s="246"/>
      <c r="AR41" s="246"/>
      <c r="AS41" s="246"/>
      <c r="AT41" s="246"/>
      <c r="AU41" s="246"/>
      <c r="AV41" s="246"/>
      <c r="AW41" s="246"/>
      <c r="AX41" s="246"/>
      <c r="AY41" s="246"/>
      <c r="AZ41" s="246"/>
      <c r="BA41" s="246"/>
      <c r="BB41" s="246"/>
      <c r="BC41" s="246"/>
      <c r="BD41" s="246"/>
      <c r="BE41" s="246"/>
      <c r="BF41" s="246"/>
      <c r="BG41" s="246"/>
      <c r="BH41" s="246"/>
      <c r="BI41" s="246"/>
      <c r="BJ41" s="246"/>
      <c r="BK41" s="246"/>
      <c r="BL41" s="246"/>
      <c r="BM41" s="246"/>
      <c r="BN41" s="246"/>
      <c r="BO41" s="246"/>
      <c r="BP41" s="246"/>
      <c r="BQ41" s="246"/>
      <c r="BR41" s="246"/>
      <c r="BS41" s="246"/>
      <c r="BT41" s="246"/>
      <c r="BU41" s="246"/>
      <c r="BV41" s="246"/>
      <c r="BW41" s="246"/>
      <c r="BX41" s="246"/>
      <c r="BY41" s="246"/>
      <c r="BZ41" s="246"/>
      <c r="CA41" s="246"/>
      <c r="CB41" s="246"/>
      <c r="CC41" s="246"/>
      <c r="CD41" s="246"/>
      <c r="CE41" s="246"/>
      <c r="CF41" s="246"/>
      <c r="CG41" s="246"/>
      <c r="CH41" s="246"/>
      <c r="CI41" s="246"/>
      <c r="CJ41" s="246"/>
      <c r="CK41" s="246"/>
      <c r="CL41" s="246"/>
      <c r="CM41" s="246"/>
      <c r="CN41" s="246"/>
      <c r="CO41" s="246"/>
      <c r="CP41" s="246"/>
      <c r="CQ41" s="246"/>
      <c r="CR41" s="246"/>
      <c r="CS41" s="246"/>
      <c r="CT41" s="246"/>
      <c r="CU41" s="246"/>
      <c r="CV41" s="246"/>
      <c r="CW41" s="246"/>
      <c r="CX41" s="246"/>
      <c r="CY41" s="246"/>
      <c r="CZ41" s="246"/>
      <c r="DA41" s="246"/>
      <c r="DB41" s="246"/>
      <c r="DC41" s="246"/>
      <c r="DD41" s="246"/>
      <c r="DE41" s="246"/>
      <c r="DF41" s="246"/>
      <c r="DG41" s="246"/>
      <c r="DH41" s="246"/>
      <c r="DI41" s="246"/>
      <c r="DJ41" s="246"/>
      <c r="DK41" s="246"/>
      <c r="DL41" s="246"/>
    </row>
    <row r="42" spans="1:116" s="242" customFormat="1">
      <c r="A42" s="243" t="s">
        <v>824</v>
      </c>
      <c r="B42" s="246">
        <v>54485880.509999998</v>
      </c>
      <c r="C42" s="246">
        <v>212068072.47999999</v>
      </c>
      <c r="D42" s="246">
        <v>-962719.67</v>
      </c>
      <c r="E42" s="246">
        <v>-17177111.890000001</v>
      </c>
      <c r="F42" s="246">
        <v>0</v>
      </c>
      <c r="G42" s="246">
        <v>0</v>
      </c>
      <c r="H42" s="249">
        <v>-139442360.41</v>
      </c>
      <c r="I42" s="246">
        <v>0</v>
      </c>
      <c r="J42" s="246">
        <v>0</v>
      </c>
      <c r="K42" s="246">
        <v>0</v>
      </c>
      <c r="L42" s="246">
        <v>6206305.6100000003</v>
      </c>
      <c r="M42" s="246">
        <v>0</v>
      </c>
      <c r="N42" s="246">
        <v>206353166.88</v>
      </c>
      <c r="O42" s="246">
        <v>0</v>
      </c>
      <c r="P42" s="246">
        <v>0</v>
      </c>
      <c r="Q42" s="246">
        <v>0</v>
      </c>
      <c r="R42" s="246">
        <v>0</v>
      </c>
      <c r="S42" s="246">
        <v>0</v>
      </c>
      <c r="T42" s="246">
        <v>-491400.01</v>
      </c>
      <c r="U42" s="246">
        <v>0</v>
      </c>
      <c r="V42" s="246">
        <v>3241288.94</v>
      </c>
      <c r="W42" s="246">
        <v>0</v>
      </c>
      <c r="X42" s="246">
        <v>2965016.67</v>
      </c>
      <c r="Y42" s="246">
        <v>0</v>
      </c>
      <c r="Z42" s="246">
        <v>0</v>
      </c>
      <c r="AA42" s="246">
        <v>0</v>
      </c>
      <c r="AB42" s="246">
        <v>0</v>
      </c>
      <c r="AC42" s="246">
        <v>0</v>
      </c>
      <c r="AD42" s="246">
        <v>0</v>
      </c>
      <c r="AE42" s="246">
        <v>0</v>
      </c>
      <c r="AF42" s="246">
        <v>0</v>
      </c>
      <c r="AG42" s="246">
        <v>0</v>
      </c>
      <c r="AH42" s="246">
        <v>0</v>
      </c>
      <c r="AI42" s="246">
        <v>0</v>
      </c>
      <c r="AJ42" s="246">
        <v>-19511.310000000001</v>
      </c>
      <c r="AK42" s="246">
        <v>-918.06</v>
      </c>
      <c r="AL42" s="246">
        <v>203793190.30000001</v>
      </c>
      <c r="AM42" s="246">
        <v>2580405.9500000002</v>
      </c>
      <c r="AN42" s="246">
        <v>0</v>
      </c>
      <c r="AO42" s="246">
        <v>0</v>
      </c>
      <c r="AP42" s="246">
        <v>0</v>
      </c>
      <c r="AQ42" s="246">
        <v>0</v>
      </c>
      <c r="AR42" s="246">
        <v>-491400.01</v>
      </c>
      <c r="AS42" s="246">
        <v>0</v>
      </c>
      <c r="AT42" s="246">
        <v>0</v>
      </c>
      <c r="AU42" s="246">
        <v>0</v>
      </c>
      <c r="AV42" s="246">
        <v>0</v>
      </c>
      <c r="AW42" s="246">
        <v>0</v>
      </c>
      <c r="AX42" s="246">
        <v>0</v>
      </c>
      <c r="AY42" s="246">
        <v>0</v>
      </c>
      <c r="AZ42" s="246">
        <v>0</v>
      </c>
      <c r="BA42" s="246">
        <v>0</v>
      </c>
      <c r="BB42" s="246">
        <v>0</v>
      </c>
      <c r="BC42" s="246">
        <v>0</v>
      </c>
      <c r="BD42" s="246">
        <v>0</v>
      </c>
      <c r="BE42" s="246">
        <v>0</v>
      </c>
      <c r="BF42" s="246">
        <v>0</v>
      </c>
      <c r="BG42" s="246">
        <v>0</v>
      </c>
      <c r="BH42" s="246">
        <v>0</v>
      </c>
      <c r="BI42" s="246">
        <v>0</v>
      </c>
      <c r="BJ42" s="246">
        <v>0</v>
      </c>
      <c r="BK42" s="246">
        <v>0</v>
      </c>
      <c r="BL42" s="246">
        <v>0</v>
      </c>
      <c r="BM42" s="246">
        <v>0</v>
      </c>
      <c r="BN42" s="246">
        <v>0</v>
      </c>
      <c r="BO42" s="246">
        <v>0</v>
      </c>
      <c r="BP42" s="246">
        <v>0</v>
      </c>
      <c r="BQ42" s="246">
        <v>0</v>
      </c>
      <c r="BR42" s="246">
        <v>0</v>
      </c>
      <c r="BS42" s="246">
        <v>0</v>
      </c>
      <c r="BT42" s="246">
        <v>0</v>
      </c>
      <c r="BU42" s="246">
        <v>0</v>
      </c>
      <c r="BV42" s="246">
        <v>0</v>
      </c>
      <c r="BW42" s="246">
        <v>0</v>
      </c>
      <c r="BX42" s="246">
        <v>0</v>
      </c>
      <c r="BY42" s="246">
        <v>0</v>
      </c>
      <c r="BZ42" s="246">
        <v>0</v>
      </c>
      <c r="CA42" s="246">
        <v>0</v>
      </c>
      <c r="CB42" s="246">
        <v>0</v>
      </c>
      <c r="CC42" s="246">
        <v>0</v>
      </c>
      <c r="CD42" s="246">
        <v>0</v>
      </c>
      <c r="CE42" s="246">
        <v>0</v>
      </c>
      <c r="CF42" s="246">
        <v>0</v>
      </c>
      <c r="CG42" s="246">
        <v>0</v>
      </c>
      <c r="CH42" s="246">
        <v>0</v>
      </c>
      <c r="CI42" s="246">
        <v>0</v>
      </c>
      <c r="CJ42" s="246">
        <v>0</v>
      </c>
      <c r="CK42" s="246">
        <v>0</v>
      </c>
      <c r="CL42" s="246">
        <v>0</v>
      </c>
      <c r="CM42" s="246">
        <v>0</v>
      </c>
      <c r="CN42" s="246">
        <v>0</v>
      </c>
      <c r="CO42" s="246">
        <v>0</v>
      </c>
      <c r="CP42" s="246">
        <v>0</v>
      </c>
      <c r="CQ42" s="246">
        <v>0</v>
      </c>
      <c r="CR42" s="246">
        <v>0</v>
      </c>
      <c r="CS42" s="246">
        <v>0</v>
      </c>
      <c r="CT42" s="246">
        <v>0</v>
      </c>
      <c r="CU42" s="246">
        <v>0</v>
      </c>
      <c r="CV42" s="246">
        <v>0</v>
      </c>
      <c r="CW42" s="246">
        <v>0</v>
      </c>
      <c r="CX42" s="246">
        <v>0</v>
      </c>
      <c r="CY42" s="246">
        <v>0</v>
      </c>
      <c r="CZ42" s="246">
        <v>0</v>
      </c>
      <c r="DA42" s="246">
        <v>0</v>
      </c>
      <c r="DB42" s="246">
        <v>0</v>
      </c>
      <c r="DC42" s="246">
        <v>0</v>
      </c>
      <c r="DD42" s="246">
        <v>0</v>
      </c>
      <c r="DE42" s="246">
        <v>0</v>
      </c>
      <c r="DF42" s="246">
        <v>0</v>
      </c>
      <c r="DG42" s="246">
        <v>0</v>
      </c>
      <c r="DH42" s="246">
        <v>0</v>
      </c>
      <c r="DI42" s="246">
        <v>0</v>
      </c>
      <c r="DJ42" s="246">
        <v>0</v>
      </c>
      <c r="DK42" s="246">
        <v>0</v>
      </c>
      <c r="DL42" s="246">
        <v>0</v>
      </c>
    </row>
    <row r="43" spans="1:116" s="242" customFormat="1">
      <c r="A43" s="243" t="s">
        <v>825</v>
      </c>
      <c r="B43" s="246">
        <v>0</v>
      </c>
      <c r="C43" s="246"/>
      <c r="D43" s="246"/>
      <c r="E43" s="246"/>
      <c r="F43" s="246"/>
      <c r="G43" s="246"/>
      <c r="H43" s="246"/>
      <c r="I43" s="246"/>
      <c r="J43" s="246"/>
      <c r="K43" s="246"/>
      <c r="L43" s="246"/>
      <c r="M43" s="246"/>
      <c r="N43" s="246"/>
      <c r="O43" s="246"/>
      <c r="P43" s="246"/>
      <c r="Q43" s="246"/>
      <c r="R43" s="246"/>
      <c r="S43" s="246"/>
      <c r="T43" s="246"/>
      <c r="U43" s="246"/>
      <c r="V43" s="246"/>
      <c r="W43" s="246"/>
      <c r="X43" s="246"/>
      <c r="Y43" s="246"/>
      <c r="Z43" s="246"/>
      <c r="AA43" s="246"/>
      <c r="AB43" s="246"/>
      <c r="AC43" s="246"/>
      <c r="AD43" s="246"/>
      <c r="AE43" s="246"/>
      <c r="AF43" s="246"/>
      <c r="AG43" s="246"/>
      <c r="AH43" s="246"/>
      <c r="AI43" s="246"/>
      <c r="AJ43" s="246"/>
      <c r="AK43" s="246"/>
      <c r="AL43" s="246"/>
      <c r="AM43" s="246"/>
      <c r="AN43" s="246"/>
      <c r="AO43" s="246"/>
      <c r="AP43" s="246"/>
      <c r="AQ43" s="246"/>
      <c r="AR43" s="246"/>
      <c r="AS43" s="246"/>
      <c r="AT43" s="246"/>
      <c r="AU43" s="246"/>
      <c r="AV43" s="246"/>
      <c r="AW43" s="246"/>
      <c r="AX43" s="246"/>
      <c r="AY43" s="246"/>
      <c r="AZ43" s="246"/>
      <c r="BA43" s="246"/>
      <c r="BB43" s="246"/>
      <c r="BC43" s="246"/>
      <c r="BD43" s="246"/>
      <c r="BE43" s="246"/>
      <c r="BF43" s="246"/>
      <c r="BG43" s="246"/>
      <c r="BH43" s="246"/>
      <c r="BI43" s="246"/>
      <c r="BJ43" s="246"/>
      <c r="BK43" s="246"/>
      <c r="BL43" s="246"/>
      <c r="BM43" s="246"/>
      <c r="BN43" s="246"/>
      <c r="BO43" s="246"/>
      <c r="BP43" s="246"/>
      <c r="BQ43" s="246"/>
      <c r="BR43" s="246"/>
      <c r="BS43" s="246"/>
      <c r="BT43" s="246"/>
      <c r="BU43" s="246"/>
      <c r="BV43" s="246"/>
      <c r="BW43" s="246"/>
      <c r="BX43" s="246"/>
      <c r="BY43" s="246"/>
      <c r="BZ43" s="246"/>
      <c r="CA43" s="246"/>
      <c r="CB43" s="246"/>
      <c r="CC43" s="246"/>
      <c r="CD43" s="246"/>
      <c r="CE43" s="246"/>
      <c r="CF43" s="246"/>
      <c r="CG43" s="246"/>
      <c r="CH43" s="246"/>
      <c r="CI43" s="246"/>
      <c r="CJ43" s="246"/>
      <c r="CK43" s="246"/>
      <c r="CL43" s="246"/>
      <c r="CM43" s="246"/>
      <c r="CN43" s="246"/>
      <c r="CO43" s="246"/>
      <c r="CP43" s="246"/>
      <c r="CQ43" s="246"/>
      <c r="CR43" s="246"/>
      <c r="CS43" s="246"/>
      <c r="CT43" s="246"/>
      <c r="CU43" s="246"/>
      <c r="CV43" s="246"/>
      <c r="CW43" s="246"/>
      <c r="CX43" s="246"/>
      <c r="CY43" s="246"/>
      <c r="CZ43" s="246"/>
      <c r="DA43" s="246"/>
      <c r="DB43" s="246"/>
      <c r="DC43" s="246"/>
      <c r="DD43" s="246"/>
      <c r="DE43" s="246"/>
      <c r="DF43" s="246"/>
      <c r="DG43" s="246"/>
      <c r="DH43" s="246"/>
      <c r="DI43" s="246"/>
      <c r="DJ43" s="246"/>
      <c r="DK43" s="246"/>
      <c r="DL43" s="246"/>
    </row>
    <row r="44" spans="1:116" s="242" customFormat="1">
      <c r="A44" s="243" t="s">
        <v>826</v>
      </c>
      <c r="B44" s="246">
        <v>0</v>
      </c>
      <c r="C44" s="246"/>
      <c r="D44" s="246"/>
      <c r="E44" s="246"/>
      <c r="F44" s="246"/>
      <c r="G44" s="246"/>
      <c r="H44" s="246"/>
      <c r="I44" s="246"/>
      <c r="J44" s="246"/>
      <c r="K44" s="246"/>
      <c r="L44" s="246"/>
      <c r="M44" s="246"/>
      <c r="N44" s="246"/>
      <c r="O44" s="246"/>
      <c r="P44" s="246"/>
      <c r="Q44" s="246"/>
      <c r="R44" s="246"/>
      <c r="S44" s="246"/>
      <c r="T44" s="246"/>
      <c r="U44" s="246"/>
      <c r="V44" s="246"/>
      <c r="W44" s="246"/>
      <c r="X44" s="246"/>
      <c r="Y44" s="246"/>
      <c r="Z44" s="246"/>
      <c r="AA44" s="246"/>
      <c r="AB44" s="246"/>
      <c r="AC44" s="246"/>
      <c r="AD44" s="246"/>
      <c r="AE44" s="246"/>
      <c r="AF44" s="246"/>
      <c r="AG44" s="246"/>
      <c r="AH44" s="246"/>
      <c r="AI44" s="246"/>
      <c r="AJ44" s="246"/>
      <c r="AK44" s="246"/>
      <c r="AL44" s="246"/>
      <c r="AM44" s="246"/>
      <c r="AN44" s="246"/>
      <c r="AO44" s="246"/>
      <c r="AP44" s="246"/>
      <c r="AQ44" s="246"/>
      <c r="AR44" s="246"/>
      <c r="AS44" s="246"/>
      <c r="AT44" s="246"/>
      <c r="AU44" s="246"/>
      <c r="AV44" s="246"/>
      <c r="AW44" s="246"/>
      <c r="AX44" s="246"/>
      <c r="AY44" s="246"/>
      <c r="AZ44" s="246"/>
      <c r="BA44" s="246"/>
      <c r="BB44" s="246"/>
      <c r="BC44" s="246"/>
      <c r="BD44" s="246"/>
      <c r="BE44" s="246"/>
      <c r="BF44" s="246"/>
      <c r="BG44" s="246"/>
      <c r="BH44" s="246"/>
      <c r="BI44" s="246"/>
      <c r="BJ44" s="246"/>
      <c r="BK44" s="246"/>
      <c r="BL44" s="246"/>
      <c r="BM44" s="246"/>
      <c r="BN44" s="246"/>
      <c r="BO44" s="246"/>
      <c r="BP44" s="246"/>
      <c r="BQ44" s="246"/>
      <c r="BR44" s="246"/>
      <c r="BS44" s="246"/>
      <c r="BT44" s="246"/>
      <c r="BU44" s="246"/>
      <c r="BV44" s="246"/>
      <c r="BW44" s="246"/>
      <c r="BX44" s="246"/>
      <c r="BY44" s="246"/>
      <c r="BZ44" s="246"/>
      <c r="CA44" s="246"/>
      <c r="CB44" s="246"/>
      <c r="CC44" s="246"/>
      <c r="CD44" s="246"/>
      <c r="CE44" s="246"/>
      <c r="CF44" s="246"/>
      <c r="CG44" s="246"/>
      <c r="CH44" s="246"/>
      <c r="CI44" s="246"/>
      <c r="CJ44" s="246"/>
      <c r="CK44" s="246"/>
      <c r="CL44" s="246"/>
      <c r="CM44" s="246"/>
      <c r="CN44" s="246"/>
      <c r="CO44" s="246"/>
      <c r="CP44" s="246"/>
      <c r="CQ44" s="246"/>
      <c r="CR44" s="246"/>
      <c r="CS44" s="246"/>
      <c r="CT44" s="246"/>
      <c r="CU44" s="246"/>
      <c r="CV44" s="246"/>
      <c r="CW44" s="246"/>
      <c r="CX44" s="246"/>
      <c r="CY44" s="246"/>
      <c r="CZ44" s="246"/>
      <c r="DA44" s="246"/>
      <c r="DB44" s="246"/>
      <c r="DC44" s="246"/>
      <c r="DD44" s="246"/>
      <c r="DE44" s="246"/>
      <c r="DF44" s="246"/>
      <c r="DG44" s="246"/>
      <c r="DH44" s="246"/>
      <c r="DI44" s="246"/>
      <c r="DJ44" s="246"/>
      <c r="DK44" s="246"/>
      <c r="DL44" s="246"/>
    </row>
    <row r="45" spans="1:116" s="242" customFormat="1">
      <c r="A45" s="243" t="s">
        <v>827</v>
      </c>
      <c r="B45" s="246">
        <v>0</v>
      </c>
      <c r="C45" s="246"/>
      <c r="D45" s="246"/>
      <c r="E45" s="246"/>
      <c r="F45" s="246"/>
      <c r="G45" s="246"/>
      <c r="H45" s="246"/>
      <c r="I45" s="246"/>
      <c r="J45" s="246"/>
      <c r="K45" s="246"/>
      <c r="L45" s="246"/>
      <c r="M45" s="246"/>
      <c r="N45" s="246"/>
      <c r="O45" s="246"/>
      <c r="P45" s="246"/>
      <c r="Q45" s="246"/>
      <c r="R45" s="246"/>
      <c r="S45" s="246"/>
      <c r="T45" s="246"/>
      <c r="U45" s="246"/>
      <c r="V45" s="246"/>
      <c r="W45" s="246"/>
      <c r="X45" s="246"/>
      <c r="Y45" s="246"/>
      <c r="Z45" s="246"/>
      <c r="AA45" s="246"/>
      <c r="AB45" s="246"/>
      <c r="AC45" s="246"/>
      <c r="AD45" s="246"/>
      <c r="AE45" s="246"/>
      <c r="AF45" s="246"/>
      <c r="AG45" s="246"/>
      <c r="AH45" s="246"/>
      <c r="AI45" s="246"/>
      <c r="AJ45" s="246"/>
      <c r="AK45" s="246"/>
      <c r="AL45" s="246"/>
      <c r="AM45" s="246"/>
      <c r="AN45" s="246"/>
      <c r="AO45" s="246"/>
      <c r="AP45" s="246"/>
      <c r="AQ45" s="246"/>
      <c r="AR45" s="246"/>
      <c r="AS45" s="246"/>
      <c r="AT45" s="246"/>
      <c r="AU45" s="246"/>
      <c r="AV45" s="246"/>
      <c r="AW45" s="246"/>
      <c r="AX45" s="246"/>
      <c r="AY45" s="246"/>
      <c r="AZ45" s="246"/>
      <c r="BA45" s="246"/>
      <c r="BB45" s="246"/>
      <c r="BC45" s="246"/>
      <c r="BD45" s="246"/>
      <c r="BE45" s="246"/>
      <c r="BF45" s="246"/>
      <c r="BG45" s="246"/>
      <c r="BH45" s="246"/>
      <c r="BI45" s="246"/>
      <c r="BJ45" s="246"/>
      <c r="BK45" s="246"/>
      <c r="BL45" s="246"/>
      <c r="BM45" s="246"/>
      <c r="BN45" s="246"/>
      <c r="BO45" s="246"/>
      <c r="BP45" s="246"/>
      <c r="BQ45" s="246"/>
      <c r="BR45" s="246"/>
      <c r="BS45" s="246"/>
      <c r="BT45" s="246"/>
      <c r="BU45" s="246"/>
      <c r="BV45" s="246"/>
      <c r="BW45" s="246"/>
      <c r="BX45" s="246"/>
      <c r="BY45" s="246"/>
      <c r="BZ45" s="246"/>
      <c r="CA45" s="246"/>
      <c r="CB45" s="246"/>
      <c r="CC45" s="246"/>
      <c r="CD45" s="246"/>
      <c r="CE45" s="246"/>
      <c r="CF45" s="246"/>
      <c r="CG45" s="246"/>
      <c r="CH45" s="246"/>
      <c r="CI45" s="246"/>
      <c r="CJ45" s="246"/>
      <c r="CK45" s="246"/>
      <c r="CL45" s="246"/>
      <c r="CM45" s="246"/>
      <c r="CN45" s="246"/>
      <c r="CO45" s="246"/>
      <c r="CP45" s="246"/>
      <c r="CQ45" s="246"/>
      <c r="CR45" s="246"/>
      <c r="CS45" s="246"/>
      <c r="CT45" s="246"/>
      <c r="CU45" s="246"/>
      <c r="CV45" s="246"/>
      <c r="CW45" s="246"/>
      <c r="CX45" s="246"/>
      <c r="CY45" s="246"/>
      <c r="CZ45" s="246"/>
      <c r="DA45" s="246"/>
      <c r="DB45" s="246"/>
      <c r="DC45" s="246"/>
      <c r="DD45" s="246"/>
      <c r="DE45" s="246"/>
      <c r="DF45" s="246"/>
      <c r="DG45" s="246"/>
      <c r="DH45" s="246"/>
      <c r="DI45" s="246"/>
      <c r="DJ45" s="246"/>
      <c r="DK45" s="246"/>
      <c r="DL45" s="246"/>
    </row>
    <row r="46" spans="1:116" s="242" customFormat="1">
      <c r="A46" s="243" t="s">
        <v>828</v>
      </c>
      <c r="B46" s="246">
        <v>0</v>
      </c>
      <c r="C46" s="246"/>
      <c r="D46" s="246"/>
      <c r="E46" s="246"/>
      <c r="F46" s="246"/>
      <c r="G46" s="246"/>
      <c r="H46" s="246"/>
      <c r="I46" s="246"/>
      <c r="J46" s="246"/>
      <c r="K46" s="246"/>
      <c r="L46" s="246"/>
      <c r="M46" s="246"/>
      <c r="N46" s="246"/>
      <c r="O46" s="246"/>
      <c r="P46" s="246"/>
      <c r="Q46" s="246"/>
      <c r="R46" s="246"/>
      <c r="S46" s="246"/>
      <c r="T46" s="246"/>
      <c r="U46" s="246"/>
      <c r="V46" s="246"/>
      <c r="W46" s="246"/>
      <c r="X46" s="246"/>
      <c r="Y46" s="246"/>
      <c r="Z46" s="246"/>
      <c r="AA46" s="246"/>
      <c r="AB46" s="246"/>
      <c r="AC46" s="246"/>
      <c r="AD46" s="246"/>
      <c r="AE46" s="246"/>
      <c r="AF46" s="246"/>
      <c r="AG46" s="246"/>
      <c r="AH46" s="246"/>
      <c r="AI46" s="246"/>
      <c r="AJ46" s="246"/>
      <c r="AK46" s="246"/>
      <c r="AL46" s="246"/>
      <c r="AM46" s="246"/>
      <c r="AN46" s="246"/>
      <c r="AO46" s="246"/>
      <c r="AP46" s="246"/>
      <c r="AQ46" s="246"/>
      <c r="AR46" s="246"/>
      <c r="AS46" s="246"/>
      <c r="AT46" s="246"/>
      <c r="AU46" s="246"/>
      <c r="AV46" s="246"/>
      <c r="AW46" s="246"/>
      <c r="AX46" s="246"/>
      <c r="AY46" s="246"/>
      <c r="AZ46" s="246"/>
      <c r="BA46" s="246"/>
      <c r="BB46" s="246"/>
      <c r="BC46" s="246"/>
      <c r="BD46" s="246"/>
      <c r="BE46" s="246"/>
      <c r="BF46" s="246"/>
      <c r="BG46" s="246"/>
      <c r="BH46" s="246"/>
      <c r="BI46" s="246"/>
      <c r="BJ46" s="246"/>
      <c r="BK46" s="246"/>
      <c r="BL46" s="246"/>
      <c r="BM46" s="246"/>
      <c r="BN46" s="246"/>
      <c r="BO46" s="246"/>
      <c r="BP46" s="246"/>
      <c r="BQ46" s="246"/>
      <c r="BR46" s="246"/>
      <c r="BS46" s="246"/>
      <c r="BT46" s="246"/>
      <c r="BU46" s="246"/>
      <c r="BV46" s="246"/>
      <c r="BW46" s="246"/>
      <c r="BX46" s="246"/>
      <c r="BY46" s="246"/>
      <c r="BZ46" s="246"/>
      <c r="CA46" s="246"/>
      <c r="CB46" s="246"/>
      <c r="CC46" s="246"/>
      <c r="CD46" s="246"/>
      <c r="CE46" s="246"/>
      <c r="CF46" s="246"/>
      <c r="CG46" s="246"/>
      <c r="CH46" s="246"/>
      <c r="CI46" s="246"/>
      <c r="CJ46" s="246"/>
      <c r="CK46" s="246"/>
      <c r="CL46" s="246"/>
      <c r="CM46" s="246"/>
      <c r="CN46" s="246"/>
      <c r="CO46" s="246"/>
      <c r="CP46" s="246"/>
      <c r="CQ46" s="246"/>
      <c r="CR46" s="246"/>
      <c r="CS46" s="246"/>
      <c r="CT46" s="246"/>
      <c r="CU46" s="246"/>
      <c r="CV46" s="246"/>
      <c r="CW46" s="246"/>
      <c r="CX46" s="246"/>
      <c r="CY46" s="246"/>
      <c r="CZ46" s="246"/>
      <c r="DA46" s="246"/>
      <c r="DB46" s="246"/>
      <c r="DC46" s="246"/>
      <c r="DD46" s="246"/>
      <c r="DE46" s="246"/>
      <c r="DF46" s="246"/>
      <c r="DG46" s="246"/>
      <c r="DH46" s="246"/>
      <c r="DI46" s="246"/>
      <c r="DJ46" s="246"/>
      <c r="DK46" s="246"/>
      <c r="DL46" s="246"/>
    </row>
    <row r="47" spans="1:116" s="242" customFormat="1">
      <c r="A47" s="243" t="s">
        <v>829</v>
      </c>
      <c r="B47" s="246">
        <v>0</v>
      </c>
      <c r="C47" s="246"/>
      <c r="D47" s="246"/>
      <c r="E47" s="246"/>
      <c r="F47" s="246"/>
      <c r="G47" s="246">
        <v>0</v>
      </c>
      <c r="H47" s="246">
        <v>0</v>
      </c>
      <c r="I47" s="246"/>
      <c r="J47" s="246"/>
      <c r="K47" s="246"/>
      <c r="L47" s="246"/>
      <c r="M47" s="246"/>
      <c r="N47" s="246"/>
      <c r="O47" s="246"/>
      <c r="P47" s="246"/>
      <c r="Q47" s="246"/>
      <c r="R47" s="246"/>
      <c r="S47" s="246"/>
      <c r="T47" s="246"/>
      <c r="U47" s="246"/>
      <c r="V47" s="246"/>
      <c r="W47" s="246"/>
      <c r="X47" s="246"/>
      <c r="Y47" s="246"/>
      <c r="Z47" s="246"/>
      <c r="AA47" s="246"/>
      <c r="AB47" s="246"/>
      <c r="AC47" s="246"/>
      <c r="AD47" s="246"/>
      <c r="AE47" s="246"/>
      <c r="AF47" s="246"/>
      <c r="AG47" s="246"/>
      <c r="AH47" s="246"/>
      <c r="AI47" s="246"/>
      <c r="AJ47" s="246"/>
      <c r="AK47" s="246"/>
      <c r="AL47" s="246"/>
      <c r="AM47" s="246"/>
      <c r="AN47" s="246"/>
      <c r="AO47" s="246"/>
      <c r="AP47" s="246"/>
      <c r="AQ47" s="246"/>
      <c r="AR47" s="246"/>
      <c r="AS47" s="246"/>
      <c r="AT47" s="246"/>
      <c r="AU47" s="246"/>
      <c r="AV47" s="246"/>
      <c r="AW47" s="246"/>
      <c r="AX47" s="246"/>
      <c r="AY47" s="246"/>
      <c r="AZ47" s="246"/>
      <c r="BA47" s="246"/>
      <c r="BB47" s="246"/>
      <c r="BC47" s="246"/>
      <c r="BD47" s="246"/>
      <c r="BE47" s="246"/>
      <c r="BF47" s="246"/>
      <c r="BG47" s="246"/>
      <c r="BH47" s="246"/>
      <c r="BI47" s="246"/>
      <c r="BJ47" s="246"/>
      <c r="BK47" s="246"/>
      <c r="BL47" s="246"/>
      <c r="BM47" s="246"/>
      <c r="BN47" s="246"/>
      <c r="BO47" s="246"/>
      <c r="BP47" s="246"/>
      <c r="BQ47" s="246"/>
      <c r="BR47" s="246"/>
      <c r="BS47" s="246"/>
      <c r="BT47" s="246"/>
      <c r="BU47" s="246"/>
      <c r="BV47" s="246"/>
      <c r="BW47" s="246"/>
      <c r="BX47" s="246"/>
      <c r="BY47" s="246"/>
      <c r="BZ47" s="246"/>
      <c r="CA47" s="246"/>
      <c r="CB47" s="246"/>
      <c r="CC47" s="246"/>
      <c r="CD47" s="246"/>
      <c r="CE47" s="246"/>
      <c r="CF47" s="246"/>
      <c r="CG47" s="246"/>
      <c r="CH47" s="246"/>
      <c r="CI47" s="246"/>
      <c r="CJ47" s="246"/>
      <c r="CK47" s="246"/>
      <c r="CL47" s="246"/>
      <c r="CM47" s="246"/>
      <c r="CN47" s="246"/>
      <c r="CO47" s="246"/>
      <c r="CP47" s="246"/>
      <c r="CQ47" s="246"/>
      <c r="CR47" s="246"/>
      <c r="CS47" s="246"/>
      <c r="CT47" s="246"/>
      <c r="CU47" s="246"/>
      <c r="CV47" s="246"/>
      <c r="CW47" s="246"/>
      <c r="CX47" s="246"/>
      <c r="CY47" s="246"/>
      <c r="CZ47" s="246"/>
      <c r="DA47" s="246"/>
      <c r="DB47" s="246"/>
      <c r="DC47" s="246"/>
      <c r="DD47" s="246"/>
      <c r="DE47" s="246"/>
      <c r="DF47" s="246"/>
      <c r="DG47" s="246"/>
      <c r="DH47" s="246"/>
      <c r="DI47" s="246"/>
      <c r="DJ47" s="246"/>
      <c r="DK47" s="246"/>
      <c r="DL47" s="246"/>
    </row>
    <row r="48" spans="1:116" s="242" customFormat="1">
      <c r="A48" s="243" t="s">
        <v>55</v>
      </c>
      <c r="B48" s="252">
        <v>-102645152.42</v>
      </c>
      <c r="C48" s="252">
        <v>-87759204.530000106</v>
      </c>
      <c r="D48" s="252">
        <v>-5660724.1500000004</v>
      </c>
      <c r="E48" s="252">
        <v>-10166908.77</v>
      </c>
      <c r="F48" s="252">
        <v>2244176.35</v>
      </c>
      <c r="G48" s="252">
        <v>-85038443.849999994</v>
      </c>
      <c r="H48" s="252">
        <v>83735952.529999897</v>
      </c>
      <c r="I48" s="252">
        <v>-139779540.58000001</v>
      </c>
      <c r="J48" s="252">
        <v>918156.77</v>
      </c>
      <c r="K48" s="252">
        <v>0</v>
      </c>
      <c r="L48" s="252">
        <v>-26479673.710000001</v>
      </c>
      <c r="M48" s="252">
        <v>-1922872.79</v>
      </c>
      <c r="N48" s="252">
        <v>-162548326.41999999</v>
      </c>
      <c r="O48" s="252">
        <v>-7166336.8899999997</v>
      </c>
      <c r="P48" s="252">
        <v>-2266040.59</v>
      </c>
      <c r="Q48" s="252">
        <v>-1823775.98</v>
      </c>
      <c r="R48" s="252">
        <v>-0.11</v>
      </c>
      <c r="S48" s="252">
        <v>-4980928.0199999996</v>
      </c>
      <c r="T48" s="252">
        <v>258290133.78999999</v>
      </c>
      <c r="U48" s="252">
        <v>-10147188.75</v>
      </c>
      <c r="V48" s="252">
        <v>34690236.759999998</v>
      </c>
      <c r="W48" s="252">
        <v>23481967.100000001</v>
      </c>
      <c r="X48" s="252">
        <v>9482439.5800000001</v>
      </c>
      <c r="Y48" s="252">
        <v>-6494245.8700000001</v>
      </c>
      <c r="Z48" s="252">
        <v>-77804475.489999995</v>
      </c>
      <c r="AA48" s="252">
        <v>311592.96000000002</v>
      </c>
      <c r="AB48" s="252">
        <v>-4321551.12</v>
      </c>
      <c r="AC48" s="252">
        <v>7985598.9400000004</v>
      </c>
      <c r="AD48" s="252">
        <v>-5624461.9199999999</v>
      </c>
      <c r="AE48" s="252">
        <v>-2050385.05</v>
      </c>
      <c r="AF48" s="252">
        <v>-1256682.77</v>
      </c>
      <c r="AG48" s="252">
        <v>4175545.11</v>
      </c>
      <c r="AH48" s="252">
        <v>-830935.98</v>
      </c>
      <c r="AI48" s="252">
        <v>0</v>
      </c>
      <c r="AJ48" s="252">
        <v>-1311646.6599999999</v>
      </c>
      <c r="AK48" s="252">
        <v>1052436.6499999999</v>
      </c>
      <c r="AL48" s="252">
        <v>-176415221.16</v>
      </c>
      <c r="AM48" s="252">
        <v>14126104.75</v>
      </c>
      <c r="AN48" s="252">
        <v>-1884222.86</v>
      </c>
      <c r="AO48" s="252">
        <v>-381817.73</v>
      </c>
      <c r="AP48" s="252">
        <v>-28802104.879999999</v>
      </c>
      <c r="AQ48" s="252">
        <v>-2256023.7599999998</v>
      </c>
      <c r="AR48" s="252">
        <v>170835477.96000001</v>
      </c>
      <c r="AS48" s="252">
        <v>-2177772.19</v>
      </c>
      <c r="AT48" s="252">
        <v>120690556.66</v>
      </c>
      <c r="AU48" s="252">
        <v>4003760.6</v>
      </c>
      <c r="AV48" s="252">
        <v>4135255.79</v>
      </c>
      <c r="AW48" s="252">
        <v>4405175.53</v>
      </c>
      <c r="AX48" s="252">
        <v>4516534.28</v>
      </c>
      <c r="AY48" s="252">
        <v>5742976.3700000001</v>
      </c>
      <c r="AZ48" s="252">
        <v>4744088.4800000004</v>
      </c>
      <c r="BA48" s="252">
        <v>1292735.03</v>
      </c>
      <c r="BB48" s="252">
        <v>5997066.3099999996</v>
      </c>
      <c r="BC48" s="252">
        <v>1478394.71</v>
      </c>
      <c r="BD48" s="252">
        <v>761307.36</v>
      </c>
      <c r="BE48" s="252">
        <v>4627601.76</v>
      </c>
      <c r="BF48" s="252">
        <v>25830320.550000001</v>
      </c>
      <c r="BG48" s="252">
        <v>525935.88</v>
      </c>
      <c r="BH48" s="252">
        <v>884499</v>
      </c>
      <c r="BI48" s="252">
        <v>999561.5</v>
      </c>
      <c r="BJ48" s="252">
        <v>1160380.6200000001</v>
      </c>
      <c r="BK48" s="252">
        <v>1117095.8799999999</v>
      </c>
      <c r="BL48" s="252">
        <v>701474.16</v>
      </c>
      <c r="BM48" s="252">
        <v>1260786.49</v>
      </c>
      <c r="BN48" s="252">
        <v>424773.35</v>
      </c>
      <c r="BO48" s="252">
        <v>613576.12</v>
      </c>
      <c r="BP48" s="252">
        <v>1022165.24</v>
      </c>
      <c r="BQ48" s="252">
        <v>-178334.93</v>
      </c>
      <c r="BR48" s="252">
        <v>220337.3</v>
      </c>
      <c r="BS48" s="252">
        <v>95360.79</v>
      </c>
      <c r="BT48" s="252">
        <v>-47413.279999999999</v>
      </c>
      <c r="BU48" s="252">
        <v>-105991.12</v>
      </c>
      <c r="BV48" s="252">
        <v>386165.24</v>
      </c>
      <c r="BW48" s="252">
        <v>53894.47</v>
      </c>
      <c r="BX48" s="252">
        <v>-1427492.15</v>
      </c>
      <c r="BY48" s="252">
        <v>-278748.36</v>
      </c>
      <c r="BZ48" s="252">
        <v>-420059.8</v>
      </c>
      <c r="CA48" s="252">
        <v>273314.96999999997</v>
      </c>
      <c r="CB48" s="252">
        <v>-44394.080000000002</v>
      </c>
      <c r="CC48" s="252">
        <v>269920.36</v>
      </c>
      <c r="CD48" s="252">
        <v>754238.15</v>
      </c>
      <c r="CE48" s="252">
        <v>48476778.5</v>
      </c>
      <c r="CF48" s="252">
        <v>-147992.67000000001</v>
      </c>
      <c r="CG48" s="252">
        <v>-281242.46999999997</v>
      </c>
      <c r="CH48" s="252">
        <v>36105.879999999997</v>
      </c>
      <c r="CI48" s="252">
        <v>-136917.68</v>
      </c>
      <c r="CJ48" s="252">
        <v>1256158.3999999999</v>
      </c>
      <c r="CK48" s="252">
        <v>-13195.07</v>
      </c>
      <c r="CL48" s="252">
        <v>113493.52</v>
      </c>
      <c r="CM48" s="252">
        <v>-575184.94999999995</v>
      </c>
      <c r="CN48" s="252">
        <v>-415259.32</v>
      </c>
      <c r="CO48" s="252">
        <v>-259653.34</v>
      </c>
      <c r="CP48" s="252">
        <v>-482926.53</v>
      </c>
      <c r="CQ48" s="252">
        <v>-441434.87</v>
      </c>
      <c r="CR48" s="252">
        <v>-227245.87</v>
      </c>
      <c r="CS48" s="252">
        <v>-465865.68</v>
      </c>
      <c r="CT48" s="252">
        <v>-259352.49</v>
      </c>
      <c r="CU48" s="252">
        <v>-250715.49</v>
      </c>
      <c r="CV48" s="252">
        <v>-316414.71000000002</v>
      </c>
      <c r="CW48" s="252">
        <v>-387311.35</v>
      </c>
      <c r="CX48" s="252">
        <v>-411147.99</v>
      </c>
      <c r="CY48" s="252">
        <v>-575254.99</v>
      </c>
      <c r="CZ48" s="252">
        <v>-334989.93</v>
      </c>
      <c r="DA48" s="252">
        <v>-428221.24</v>
      </c>
      <c r="DB48" s="252">
        <v>-358445.27</v>
      </c>
      <c r="DC48" s="252">
        <v>-44914.95</v>
      </c>
      <c r="DD48" s="252">
        <v>-230735.18</v>
      </c>
      <c r="DE48" s="252">
        <v>-686853.37</v>
      </c>
      <c r="DF48" s="252">
        <v>-280566.96000000002</v>
      </c>
      <c r="DG48" s="252">
        <v>3536375.09</v>
      </c>
      <c r="DH48" s="252">
        <v>-249156.33</v>
      </c>
      <c r="DI48" s="252">
        <v>-25789.07</v>
      </c>
      <c r="DJ48" s="252">
        <v>-26102.21</v>
      </c>
      <c r="DK48" s="252">
        <v>-122740.35</v>
      </c>
      <c r="DL48" s="252">
        <v>-88986.97</v>
      </c>
    </row>
    <row r="49" spans="1:116" s="242" customFormat="1">
      <c r="A49" s="243" t="s">
        <v>830</v>
      </c>
      <c r="B49" s="254">
        <v>-102644453.7</v>
      </c>
      <c r="C49" s="254">
        <v>-87759204.530000106</v>
      </c>
      <c r="D49" s="254">
        <v>-5660724.1500000004</v>
      </c>
      <c r="E49" s="254">
        <v>-10135478.279999999</v>
      </c>
      <c r="F49" s="254">
        <v>2244875.0699999998</v>
      </c>
      <c r="G49" s="254">
        <v>-85038443.849999994</v>
      </c>
      <c r="H49" s="254">
        <v>83704522.039999798</v>
      </c>
      <c r="I49" s="254">
        <v>-139779540.58000001</v>
      </c>
      <c r="J49" s="254">
        <v>918156.77</v>
      </c>
      <c r="K49" s="254">
        <v>0</v>
      </c>
      <c r="L49" s="254">
        <v>-26479673.710000001</v>
      </c>
      <c r="M49" s="254">
        <v>-1922872.79</v>
      </c>
      <c r="N49" s="254">
        <v>-162548326.41999999</v>
      </c>
      <c r="O49" s="254">
        <v>-7166336.8899999997</v>
      </c>
      <c r="P49" s="254">
        <v>-2266040.59</v>
      </c>
      <c r="Q49" s="254">
        <v>-1823775.98</v>
      </c>
      <c r="R49" s="254">
        <v>-0.11</v>
      </c>
      <c r="S49" s="254">
        <v>-4980928.0199999996</v>
      </c>
      <c r="T49" s="254">
        <v>258290133.78999999</v>
      </c>
      <c r="U49" s="254">
        <v>-10147188.75</v>
      </c>
      <c r="V49" s="254">
        <v>34690236.759999998</v>
      </c>
      <c r="W49" s="254">
        <v>23481967.100000001</v>
      </c>
      <c r="X49" s="254">
        <v>9482439.5800000001</v>
      </c>
      <c r="Y49" s="254">
        <v>-6494245.8700000001</v>
      </c>
      <c r="Z49" s="254">
        <v>-77804475.489999995</v>
      </c>
      <c r="AA49" s="254">
        <v>311592.96000000002</v>
      </c>
      <c r="AB49" s="254">
        <v>-4321551.12</v>
      </c>
      <c r="AC49" s="254">
        <v>7985598.9400000004</v>
      </c>
      <c r="AD49" s="254">
        <v>-5624461.9199999999</v>
      </c>
      <c r="AE49" s="254">
        <v>-2050385.05</v>
      </c>
      <c r="AF49" s="254">
        <v>-1256682.77</v>
      </c>
      <c r="AG49" s="254">
        <v>4175545.11</v>
      </c>
      <c r="AH49" s="254">
        <v>-830935.98</v>
      </c>
      <c r="AI49" s="254">
        <v>0</v>
      </c>
      <c r="AJ49" s="254">
        <v>-1311646.6599999999</v>
      </c>
      <c r="AK49" s="254">
        <v>1052436.6499999999</v>
      </c>
      <c r="AL49" s="254">
        <v>-176415221.16</v>
      </c>
      <c r="AM49" s="254">
        <v>14126104.75</v>
      </c>
      <c r="AN49" s="254">
        <v>-1884222.86</v>
      </c>
      <c r="AO49" s="254">
        <v>-381817.73</v>
      </c>
      <c r="AP49" s="254">
        <v>-28802104.879999999</v>
      </c>
      <c r="AQ49" s="254">
        <v>-2256023.7599999998</v>
      </c>
      <c r="AR49" s="254">
        <v>170835477.96000001</v>
      </c>
      <c r="AS49" s="254">
        <v>-2177772.19</v>
      </c>
      <c r="AT49" s="254">
        <v>120690556.66</v>
      </c>
      <c r="AU49" s="254">
        <v>4003760.6</v>
      </c>
      <c r="AV49" s="254">
        <v>4135255.79</v>
      </c>
      <c r="AW49" s="254">
        <v>4405175.53</v>
      </c>
      <c r="AX49" s="254">
        <v>4516534.28</v>
      </c>
      <c r="AY49" s="254">
        <v>5742976.3700000001</v>
      </c>
      <c r="AZ49" s="254">
        <v>4744088.4800000004</v>
      </c>
      <c r="BA49" s="254">
        <v>1292735.03</v>
      </c>
      <c r="BB49" s="254">
        <v>5997066.3099999996</v>
      </c>
      <c r="BC49" s="254">
        <v>1478394.71</v>
      </c>
      <c r="BD49" s="254">
        <v>761307.36</v>
      </c>
      <c r="BE49" s="254">
        <v>4627601.76</v>
      </c>
      <c r="BF49" s="254">
        <v>25830320.550000001</v>
      </c>
      <c r="BG49" s="254">
        <v>525935.88</v>
      </c>
      <c r="BH49" s="254">
        <v>884499</v>
      </c>
      <c r="BI49" s="254">
        <v>999561.5</v>
      </c>
      <c r="BJ49" s="254">
        <v>1160380.6200000001</v>
      </c>
      <c r="BK49" s="254">
        <v>1117095.8799999999</v>
      </c>
      <c r="BL49" s="254">
        <v>701474.16</v>
      </c>
      <c r="BM49" s="254">
        <v>1260786.49</v>
      </c>
      <c r="BN49" s="254">
        <v>424773.35</v>
      </c>
      <c r="BO49" s="254">
        <v>613576.12</v>
      </c>
      <c r="BP49" s="254">
        <v>1022165.24</v>
      </c>
      <c r="BQ49" s="254">
        <v>-178334.93</v>
      </c>
      <c r="BR49" s="254">
        <v>220337.3</v>
      </c>
      <c r="BS49" s="254">
        <v>95360.79</v>
      </c>
      <c r="BT49" s="254">
        <v>-47413.279999999999</v>
      </c>
      <c r="BU49" s="254">
        <v>-105991.12</v>
      </c>
      <c r="BV49" s="254">
        <v>386165.24</v>
      </c>
      <c r="BW49" s="254">
        <v>53894.47</v>
      </c>
      <c r="BX49" s="254">
        <v>-1427492.15</v>
      </c>
      <c r="BY49" s="254">
        <v>-278748.36</v>
      </c>
      <c r="BZ49" s="254">
        <v>-420059.8</v>
      </c>
      <c r="CA49" s="254">
        <v>273314.96999999997</v>
      </c>
      <c r="CB49" s="254">
        <v>-44394.080000000002</v>
      </c>
      <c r="CC49" s="254">
        <v>269920.36</v>
      </c>
      <c r="CD49" s="254">
        <v>754238.15</v>
      </c>
      <c r="CE49" s="254">
        <v>48476778.5</v>
      </c>
      <c r="CF49" s="254">
        <v>-147992.67000000001</v>
      </c>
      <c r="CG49" s="254">
        <v>-281242.46999999997</v>
      </c>
      <c r="CH49" s="254">
        <v>36105.879999999997</v>
      </c>
      <c r="CI49" s="254">
        <v>-136917.68</v>
      </c>
      <c r="CJ49" s="254">
        <v>1256158.3999999999</v>
      </c>
      <c r="CK49" s="254">
        <v>-13195.07</v>
      </c>
      <c r="CL49" s="254">
        <v>113493.52</v>
      </c>
      <c r="CM49" s="254">
        <v>-575184.94999999995</v>
      </c>
      <c r="CN49" s="254">
        <v>-415259.32</v>
      </c>
      <c r="CO49" s="254">
        <v>-259653.34</v>
      </c>
      <c r="CP49" s="254">
        <v>-482926.53</v>
      </c>
      <c r="CQ49" s="254">
        <v>-441434.87</v>
      </c>
      <c r="CR49" s="254">
        <v>-227245.87</v>
      </c>
      <c r="CS49" s="254">
        <v>-465865.68</v>
      </c>
      <c r="CT49" s="254">
        <v>-259352.49</v>
      </c>
      <c r="CU49" s="254">
        <v>-250715.49</v>
      </c>
      <c r="CV49" s="254">
        <v>-316414.71000000002</v>
      </c>
      <c r="CW49" s="254">
        <v>-387311.35</v>
      </c>
      <c r="CX49" s="254">
        <v>-411147.99</v>
      </c>
      <c r="CY49" s="254">
        <v>-575254.99</v>
      </c>
      <c r="CZ49" s="254">
        <v>-334989.93</v>
      </c>
      <c r="DA49" s="254">
        <v>-428221.24</v>
      </c>
      <c r="DB49" s="254">
        <v>-358445.27</v>
      </c>
      <c r="DC49" s="254">
        <v>-44914.95</v>
      </c>
      <c r="DD49" s="254">
        <v>-230735.18</v>
      </c>
      <c r="DE49" s="254">
        <v>-686853.37</v>
      </c>
      <c r="DF49" s="254">
        <v>-280566.96000000002</v>
      </c>
      <c r="DG49" s="254">
        <v>3536375.09</v>
      </c>
      <c r="DH49" s="254">
        <v>-249156.33</v>
      </c>
      <c r="DI49" s="254">
        <v>-25789.07</v>
      </c>
      <c r="DJ49" s="254">
        <v>-26102.21</v>
      </c>
      <c r="DK49" s="254">
        <v>-122740.35</v>
      </c>
      <c r="DL49" s="254">
        <v>-88986.97</v>
      </c>
    </row>
    <row r="50" spans="1:116" s="242" customFormat="1">
      <c r="A50" s="243" t="s">
        <v>831</v>
      </c>
      <c r="B50" s="254">
        <v>-698.72000000000105</v>
      </c>
      <c r="C50" s="254">
        <v>0</v>
      </c>
      <c r="D50" s="254">
        <v>0</v>
      </c>
      <c r="E50" s="254">
        <v>-31430.49</v>
      </c>
      <c r="F50" s="254">
        <v>-698.72</v>
      </c>
      <c r="G50" s="254">
        <v>0</v>
      </c>
      <c r="H50" s="254">
        <v>31430.49</v>
      </c>
      <c r="I50" s="254">
        <v>0</v>
      </c>
      <c r="J50" s="254">
        <v>0</v>
      </c>
      <c r="K50" s="254">
        <v>0</v>
      </c>
      <c r="L50" s="254">
        <v>0</v>
      </c>
      <c r="M50" s="254">
        <v>0</v>
      </c>
      <c r="N50" s="254">
        <v>0</v>
      </c>
      <c r="O50" s="254">
        <v>0</v>
      </c>
      <c r="P50" s="254">
        <v>0</v>
      </c>
      <c r="Q50" s="254">
        <v>0</v>
      </c>
      <c r="R50" s="254">
        <v>0</v>
      </c>
      <c r="S50" s="254">
        <v>0</v>
      </c>
      <c r="T50" s="254">
        <v>0</v>
      </c>
      <c r="U50" s="254">
        <v>0</v>
      </c>
      <c r="V50" s="254">
        <v>0</v>
      </c>
      <c r="W50" s="254">
        <v>0</v>
      </c>
      <c r="X50" s="254">
        <v>0</v>
      </c>
      <c r="Y50" s="254">
        <v>0</v>
      </c>
      <c r="Z50" s="254">
        <v>0</v>
      </c>
      <c r="AA50" s="254">
        <v>0</v>
      </c>
      <c r="AB50" s="254">
        <v>0</v>
      </c>
      <c r="AC50" s="254">
        <v>0</v>
      </c>
      <c r="AD50" s="254">
        <v>0</v>
      </c>
      <c r="AE50" s="254">
        <v>0</v>
      </c>
      <c r="AF50" s="254">
        <v>0</v>
      </c>
      <c r="AG50" s="254">
        <v>0</v>
      </c>
      <c r="AH50" s="254">
        <v>0</v>
      </c>
      <c r="AI50" s="254">
        <v>0</v>
      </c>
      <c r="AJ50" s="254">
        <v>0</v>
      </c>
      <c r="AK50" s="254">
        <v>0</v>
      </c>
      <c r="AL50" s="254">
        <v>0</v>
      </c>
      <c r="AM50" s="254">
        <v>0</v>
      </c>
      <c r="AN50" s="254">
        <v>0</v>
      </c>
      <c r="AO50" s="254">
        <v>0</v>
      </c>
      <c r="AP50" s="254">
        <v>0</v>
      </c>
      <c r="AQ50" s="254">
        <v>0</v>
      </c>
      <c r="AR50" s="254">
        <v>0</v>
      </c>
      <c r="AS50" s="254">
        <v>0</v>
      </c>
      <c r="AT50" s="254">
        <v>0</v>
      </c>
      <c r="AU50" s="254">
        <v>0</v>
      </c>
      <c r="AV50" s="254">
        <v>0</v>
      </c>
      <c r="AW50" s="254">
        <v>0</v>
      </c>
      <c r="AX50" s="254">
        <v>0</v>
      </c>
      <c r="AY50" s="254">
        <v>0</v>
      </c>
      <c r="AZ50" s="254">
        <v>0</v>
      </c>
      <c r="BA50" s="254">
        <v>0</v>
      </c>
      <c r="BB50" s="254">
        <v>0</v>
      </c>
      <c r="BC50" s="254">
        <v>0</v>
      </c>
      <c r="BD50" s="254">
        <v>0</v>
      </c>
      <c r="BE50" s="254">
        <v>0</v>
      </c>
      <c r="BF50" s="254">
        <v>0</v>
      </c>
      <c r="BG50" s="254">
        <v>0</v>
      </c>
      <c r="BH50" s="254">
        <v>0</v>
      </c>
      <c r="BI50" s="254">
        <v>0</v>
      </c>
      <c r="BJ50" s="254">
        <v>0</v>
      </c>
      <c r="BK50" s="254">
        <v>0</v>
      </c>
      <c r="BL50" s="254">
        <v>0</v>
      </c>
      <c r="BM50" s="254">
        <v>0</v>
      </c>
      <c r="BN50" s="254">
        <v>0</v>
      </c>
      <c r="BO50" s="254">
        <v>0</v>
      </c>
      <c r="BP50" s="254">
        <v>0</v>
      </c>
      <c r="BQ50" s="254">
        <v>0</v>
      </c>
      <c r="BR50" s="254">
        <v>0</v>
      </c>
      <c r="BS50" s="254">
        <v>0</v>
      </c>
      <c r="BT50" s="254">
        <v>0</v>
      </c>
      <c r="BU50" s="254">
        <v>0</v>
      </c>
      <c r="BV50" s="254">
        <v>0</v>
      </c>
      <c r="BW50" s="254">
        <v>0</v>
      </c>
      <c r="BX50" s="254">
        <v>0</v>
      </c>
      <c r="BY50" s="254">
        <v>0</v>
      </c>
      <c r="BZ50" s="254">
        <v>0</v>
      </c>
      <c r="CA50" s="254">
        <v>0</v>
      </c>
      <c r="CB50" s="254">
        <v>0</v>
      </c>
      <c r="CC50" s="254">
        <v>0</v>
      </c>
      <c r="CD50" s="254">
        <v>0</v>
      </c>
      <c r="CE50" s="254">
        <v>0</v>
      </c>
      <c r="CF50" s="254">
        <v>0</v>
      </c>
      <c r="CG50" s="254">
        <v>0</v>
      </c>
      <c r="CH50" s="254">
        <v>0</v>
      </c>
      <c r="CI50" s="254">
        <v>0</v>
      </c>
      <c r="CJ50" s="254">
        <v>0</v>
      </c>
      <c r="CK50" s="254">
        <v>0</v>
      </c>
      <c r="CL50" s="254">
        <v>0</v>
      </c>
      <c r="CM50" s="254">
        <v>0</v>
      </c>
      <c r="CN50" s="254">
        <v>0</v>
      </c>
      <c r="CO50" s="254">
        <v>0</v>
      </c>
      <c r="CP50" s="254">
        <v>0</v>
      </c>
      <c r="CQ50" s="254">
        <v>0</v>
      </c>
      <c r="CR50" s="254">
        <v>0</v>
      </c>
      <c r="CS50" s="254">
        <v>0</v>
      </c>
      <c r="CT50" s="254">
        <v>0</v>
      </c>
      <c r="CU50" s="254">
        <v>0</v>
      </c>
      <c r="CV50" s="254">
        <v>0</v>
      </c>
      <c r="CW50" s="254">
        <v>0</v>
      </c>
      <c r="CX50" s="254">
        <v>0</v>
      </c>
      <c r="CY50" s="254">
        <v>0</v>
      </c>
      <c r="CZ50" s="254">
        <v>0</v>
      </c>
      <c r="DA50" s="254">
        <v>0</v>
      </c>
      <c r="DB50" s="254">
        <v>0</v>
      </c>
      <c r="DC50" s="254">
        <v>0</v>
      </c>
      <c r="DD50" s="254">
        <v>0</v>
      </c>
      <c r="DE50" s="254">
        <v>0</v>
      </c>
      <c r="DF50" s="254">
        <v>0</v>
      </c>
      <c r="DG50" s="254">
        <v>0</v>
      </c>
      <c r="DH50" s="254">
        <v>0</v>
      </c>
      <c r="DI50" s="254">
        <v>0</v>
      </c>
      <c r="DJ50" s="254">
        <v>0</v>
      </c>
      <c r="DK50" s="254">
        <v>0</v>
      </c>
      <c r="DL50" s="254">
        <v>0</v>
      </c>
    </row>
    <row r="51" spans="1:116" s="242" customFormat="1">
      <c r="A51" s="245" t="s">
        <v>832</v>
      </c>
      <c r="B51" s="255"/>
      <c r="C51" s="255"/>
      <c r="D51" s="255"/>
      <c r="E51" s="255"/>
      <c r="F51" s="255"/>
      <c r="G51" s="255"/>
      <c r="H51" s="255"/>
      <c r="I51" s="255"/>
      <c r="J51" s="255"/>
      <c r="K51" s="255"/>
      <c r="L51" s="255"/>
      <c r="M51" s="255"/>
      <c r="N51" s="255"/>
      <c r="O51" s="255"/>
      <c r="P51" s="255"/>
      <c r="Q51" s="255"/>
      <c r="R51" s="255"/>
      <c r="S51" s="255"/>
      <c r="T51" s="255"/>
      <c r="U51" s="255"/>
      <c r="V51" s="255"/>
      <c r="W51" s="255"/>
      <c r="X51" s="255"/>
      <c r="Y51" s="255"/>
      <c r="Z51" s="255"/>
      <c r="AA51" s="255"/>
      <c r="AB51" s="255"/>
      <c r="AC51" s="255"/>
      <c r="AD51" s="255"/>
      <c r="AE51" s="255"/>
      <c r="AF51" s="255"/>
      <c r="AG51" s="255"/>
      <c r="AH51" s="255"/>
      <c r="AI51" s="255"/>
      <c r="AJ51" s="255"/>
      <c r="AK51" s="255"/>
      <c r="AL51" s="255"/>
      <c r="AM51" s="255"/>
      <c r="AN51" s="255"/>
      <c r="AO51" s="255"/>
      <c r="AP51" s="255"/>
      <c r="AQ51" s="255"/>
      <c r="AR51" s="255"/>
      <c r="AS51" s="255"/>
      <c r="AT51" s="255"/>
      <c r="AU51" s="255"/>
      <c r="AV51" s="255"/>
      <c r="AW51" s="255"/>
      <c r="AX51" s="255"/>
      <c r="AY51" s="255"/>
      <c r="AZ51" s="255"/>
      <c r="BA51" s="255"/>
      <c r="BB51" s="255"/>
      <c r="BC51" s="255"/>
      <c r="BD51" s="255"/>
      <c r="BE51" s="255"/>
      <c r="BF51" s="255"/>
      <c r="BG51" s="255"/>
      <c r="BH51" s="255"/>
      <c r="BI51" s="255"/>
      <c r="BJ51" s="255"/>
      <c r="BK51" s="255"/>
      <c r="BL51" s="255"/>
      <c r="BM51" s="255"/>
      <c r="BN51" s="255"/>
      <c r="BO51" s="255"/>
      <c r="BP51" s="255"/>
      <c r="BQ51" s="255"/>
      <c r="BR51" s="255"/>
      <c r="BS51" s="255"/>
      <c r="BT51" s="255"/>
      <c r="BU51" s="255"/>
      <c r="BV51" s="255"/>
      <c r="BW51" s="255"/>
      <c r="BX51" s="255"/>
      <c r="BY51" s="255"/>
      <c r="BZ51" s="255"/>
      <c r="CA51" s="255"/>
      <c r="CB51" s="255"/>
      <c r="CC51" s="255"/>
      <c r="CD51" s="255"/>
      <c r="CE51" s="255"/>
      <c r="CF51" s="255"/>
      <c r="CG51" s="255"/>
      <c r="CH51" s="255"/>
      <c r="CI51" s="255"/>
      <c r="CJ51" s="255"/>
      <c r="CK51" s="255"/>
      <c r="CL51" s="255"/>
      <c r="CM51" s="255"/>
      <c r="CN51" s="255"/>
      <c r="CO51" s="255"/>
      <c r="CP51" s="255"/>
      <c r="CQ51" s="255"/>
      <c r="CR51" s="255"/>
      <c r="CS51" s="255"/>
      <c r="CT51" s="255"/>
      <c r="CU51" s="255"/>
      <c r="CV51" s="255"/>
      <c r="CW51" s="255"/>
      <c r="CX51" s="255"/>
      <c r="CY51" s="255"/>
      <c r="CZ51" s="255"/>
      <c r="DA51" s="255"/>
      <c r="DB51" s="255"/>
      <c r="DC51" s="255"/>
      <c r="DD51" s="255"/>
      <c r="DE51" s="255"/>
      <c r="DF51" s="255"/>
      <c r="DG51" s="255"/>
      <c r="DH51" s="255"/>
      <c r="DI51" s="255"/>
      <c r="DJ51" s="255"/>
      <c r="DK51" s="255"/>
      <c r="DL51" s="255"/>
    </row>
    <row r="52" spans="1:116" s="242" customFormat="1">
      <c r="A52" s="243" t="s">
        <v>833</v>
      </c>
      <c r="B52" s="255"/>
      <c r="C52" s="255"/>
      <c r="D52" s="255"/>
      <c r="E52" s="255"/>
      <c r="F52" s="255"/>
      <c r="G52" s="255"/>
      <c r="H52" s="255"/>
      <c r="I52" s="255"/>
      <c r="J52" s="255"/>
      <c r="K52" s="255"/>
      <c r="L52" s="255"/>
      <c r="M52" s="255"/>
      <c r="N52" s="255"/>
      <c r="O52" s="255"/>
      <c r="P52" s="255"/>
      <c r="Q52" s="255"/>
      <c r="R52" s="255"/>
      <c r="S52" s="255"/>
      <c r="T52" s="255"/>
      <c r="U52" s="255"/>
      <c r="V52" s="255"/>
      <c r="W52" s="255"/>
      <c r="X52" s="255"/>
      <c r="Y52" s="255"/>
      <c r="Z52" s="255"/>
      <c r="AA52" s="255"/>
      <c r="AB52" s="255"/>
      <c r="AC52" s="255"/>
      <c r="AD52" s="255"/>
      <c r="AE52" s="255"/>
      <c r="AF52" s="255"/>
      <c r="AG52" s="255"/>
      <c r="AH52" s="255"/>
      <c r="AI52" s="255"/>
      <c r="AJ52" s="255"/>
      <c r="AK52" s="255"/>
      <c r="AL52" s="255"/>
      <c r="AM52" s="255"/>
      <c r="AN52" s="255"/>
      <c r="AO52" s="255"/>
      <c r="AP52" s="255"/>
      <c r="AQ52" s="255"/>
      <c r="AR52" s="255"/>
      <c r="AS52" s="255"/>
      <c r="AT52" s="255"/>
      <c r="AU52" s="255"/>
      <c r="AV52" s="255"/>
      <c r="AW52" s="255"/>
      <c r="AX52" s="255"/>
      <c r="AY52" s="255"/>
      <c r="AZ52" s="255"/>
      <c r="BA52" s="255"/>
      <c r="BB52" s="255"/>
      <c r="BC52" s="255"/>
      <c r="BD52" s="255"/>
      <c r="BE52" s="255"/>
      <c r="BF52" s="255"/>
      <c r="BG52" s="255"/>
      <c r="BH52" s="255"/>
      <c r="BI52" s="255"/>
      <c r="BJ52" s="255"/>
      <c r="BK52" s="255"/>
      <c r="BL52" s="255"/>
      <c r="BM52" s="255"/>
      <c r="BN52" s="255"/>
      <c r="BO52" s="255"/>
      <c r="BP52" s="255"/>
      <c r="BQ52" s="255"/>
      <c r="BR52" s="255"/>
      <c r="BS52" s="255"/>
      <c r="BT52" s="255"/>
      <c r="BU52" s="255"/>
      <c r="BV52" s="255"/>
      <c r="BW52" s="255"/>
      <c r="BX52" s="255"/>
      <c r="BY52" s="255"/>
      <c r="BZ52" s="255"/>
      <c r="CA52" s="255"/>
      <c r="CB52" s="255"/>
      <c r="CC52" s="255"/>
      <c r="CD52" s="255"/>
      <c r="CE52" s="255"/>
      <c r="CF52" s="255"/>
      <c r="CG52" s="255"/>
      <c r="CH52" s="255"/>
      <c r="CI52" s="255"/>
      <c r="CJ52" s="255"/>
      <c r="CK52" s="255"/>
      <c r="CL52" s="255"/>
      <c r="CM52" s="255"/>
      <c r="CN52" s="255"/>
      <c r="CO52" s="255"/>
      <c r="CP52" s="255"/>
      <c r="CQ52" s="255"/>
      <c r="CR52" s="255"/>
      <c r="CS52" s="255"/>
      <c r="CT52" s="255"/>
      <c r="CU52" s="255"/>
      <c r="CV52" s="255"/>
      <c r="CW52" s="255"/>
      <c r="CX52" s="255"/>
      <c r="CY52" s="255"/>
      <c r="CZ52" s="255"/>
      <c r="DA52" s="255"/>
      <c r="DB52" s="255"/>
      <c r="DC52" s="255"/>
      <c r="DD52" s="255"/>
      <c r="DE52" s="255"/>
      <c r="DF52" s="255"/>
      <c r="DG52" s="255"/>
      <c r="DH52" s="255"/>
      <c r="DI52" s="255"/>
      <c r="DJ52" s="255"/>
      <c r="DK52" s="255"/>
      <c r="DL52" s="255"/>
    </row>
    <row r="53" spans="1:116" s="242" customFormat="1" ht="12.75" thickBot="1">
      <c r="A53" s="73" t="s">
        <v>834</v>
      </c>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4"/>
      <c r="AV53" s="74"/>
      <c r="AW53" s="74"/>
      <c r="AX53" s="74"/>
      <c r="AY53" s="74"/>
      <c r="AZ53" s="74"/>
      <c r="BA53" s="74"/>
      <c r="BB53" s="74"/>
      <c r="BC53" s="74"/>
      <c r="BD53" s="74"/>
      <c r="BE53" s="74"/>
      <c r="BF53" s="74"/>
      <c r="BG53" s="74"/>
      <c r="BH53" s="74"/>
      <c r="BI53" s="74"/>
      <c r="BJ53" s="74"/>
      <c r="BK53" s="74"/>
      <c r="BL53" s="74"/>
      <c r="BM53" s="74"/>
      <c r="BN53" s="74"/>
      <c r="BO53" s="74"/>
      <c r="BP53" s="74"/>
      <c r="BQ53" s="74"/>
      <c r="BR53" s="74"/>
      <c r="BS53" s="74"/>
      <c r="BT53" s="74"/>
      <c r="BU53" s="74"/>
      <c r="BV53" s="74"/>
      <c r="BW53" s="74"/>
      <c r="BX53" s="74"/>
      <c r="BY53" s="74"/>
      <c r="BZ53" s="74"/>
      <c r="CA53" s="74"/>
      <c r="CB53" s="74"/>
      <c r="CC53" s="74"/>
      <c r="CD53" s="74"/>
      <c r="CE53" s="74"/>
      <c r="CF53" s="74"/>
      <c r="CG53" s="74"/>
      <c r="CH53" s="74"/>
      <c r="CI53" s="74"/>
      <c r="CJ53" s="74"/>
      <c r="CK53" s="74"/>
      <c r="CL53" s="74"/>
      <c r="CM53" s="74"/>
      <c r="CN53" s="74"/>
      <c r="CO53" s="74"/>
      <c r="CP53" s="74"/>
      <c r="CQ53" s="74"/>
      <c r="CR53" s="74"/>
      <c r="CS53" s="74"/>
      <c r="CT53" s="74"/>
      <c r="CU53" s="74"/>
      <c r="CV53" s="74"/>
      <c r="CW53" s="74"/>
      <c r="CX53" s="74"/>
      <c r="CY53" s="74"/>
      <c r="CZ53" s="74"/>
      <c r="DA53" s="74"/>
      <c r="DB53" s="74"/>
      <c r="DC53" s="74"/>
      <c r="DD53" s="74"/>
      <c r="DE53" s="74"/>
      <c r="DF53" s="74"/>
      <c r="DG53" s="74"/>
      <c r="DH53" s="74"/>
      <c r="DI53" s="74"/>
      <c r="DJ53" s="74"/>
      <c r="DK53" s="74"/>
      <c r="DL53" s="74"/>
    </row>
    <row r="54" spans="1:116" s="67" customFormat="1" ht="13.5" customHeight="1">
      <c r="A54" s="72"/>
      <c r="I54" s="378" t="s">
        <v>1053</v>
      </c>
      <c r="J54" s="378"/>
      <c r="K54" s="378"/>
      <c r="L54" s="378"/>
      <c r="M54" s="378"/>
      <c r="N54" s="378"/>
      <c r="O54" s="378"/>
      <c r="P54" s="378"/>
      <c r="Q54" s="378"/>
      <c r="R54" s="378"/>
      <c r="S54" s="378"/>
      <c r="T54" s="378"/>
      <c r="U54" s="378" t="s">
        <v>1074</v>
      </c>
      <c r="V54" s="378"/>
      <c r="W54" s="378"/>
      <c r="X54" s="378"/>
      <c r="Y54" s="378"/>
      <c r="Z54" s="378"/>
      <c r="AA54" s="378"/>
      <c r="AB54" s="378" t="s">
        <v>1075</v>
      </c>
      <c r="AC54" s="378"/>
      <c r="AD54" s="378"/>
      <c r="AE54" s="378"/>
      <c r="AF54" s="241"/>
      <c r="AG54" s="241"/>
      <c r="AH54" s="241"/>
      <c r="AI54" s="241"/>
      <c r="AJ54" s="241"/>
      <c r="AK54" s="378" t="s">
        <v>162</v>
      </c>
      <c r="AL54" s="378"/>
      <c r="AM54" s="378"/>
      <c r="AN54" s="378" t="s">
        <v>1076</v>
      </c>
      <c r="AO54" s="378"/>
      <c r="AP54" s="378" t="s">
        <v>1077</v>
      </c>
      <c r="AQ54" s="378"/>
      <c r="AR54" s="378"/>
      <c r="AS54" s="378"/>
      <c r="AT54" s="378"/>
      <c r="AU54" s="378" t="s">
        <v>1078</v>
      </c>
      <c r="AV54" s="378"/>
      <c r="AW54" s="378"/>
      <c r="AX54" s="378"/>
      <c r="AY54" s="378"/>
      <c r="AZ54" s="378"/>
      <c r="BA54" s="378"/>
      <c r="BB54" s="378"/>
      <c r="BC54" s="378"/>
      <c r="BD54" s="378"/>
      <c r="BE54" s="378"/>
      <c r="BF54" s="378"/>
      <c r="BG54" s="378"/>
      <c r="BH54" s="378"/>
      <c r="BI54" s="378"/>
      <c r="BJ54" s="378"/>
      <c r="BK54" s="378"/>
      <c r="BL54" s="378"/>
      <c r="BM54" s="378"/>
      <c r="BN54" s="378"/>
      <c r="BO54" s="378"/>
      <c r="BP54" s="378"/>
      <c r="BQ54" s="378"/>
      <c r="BR54" s="378"/>
      <c r="BS54" s="378"/>
      <c r="BT54" s="378"/>
      <c r="BU54" s="378"/>
      <c r="BV54" s="378"/>
      <c r="BW54" s="378"/>
      <c r="BX54" s="378"/>
      <c r="BY54" s="378"/>
      <c r="BZ54" s="378"/>
      <c r="CA54" s="378"/>
      <c r="CB54" s="378"/>
      <c r="CC54" s="378"/>
      <c r="CD54" s="378"/>
      <c r="CE54" s="378"/>
      <c r="CF54" s="378"/>
      <c r="CG54" s="378"/>
      <c r="CH54" s="378"/>
      <c r="CI54" s="378"/>
      <c r="CJ54" s="378"/>
      <c r="CK54" s="378"/>
      <c r="CL54" s="378"/>
      <c r="CM54" s="378"/>
      <c r="CN54" s="378"/>
      <c r="CO54" s="378"/>
      <c r="CP54" s="378"/>
      <c r="CQ54" s="378"/>
      <c r="CR54" s="378"/>
      <c r="CS54" s="378"/>
      <c r="CT54" s="378"/>
      <c r="CU54" s="378"/>
      <c r="CV54" s="378"/>
      <c r="CW54" s="378"/>
      <c r="CX54" s="378"/>
      <c r="CY54" s="378"/>
      <c r="CZ54" s="378"/>
      <c r="DA54" s="378"/>
      <c r="DB54" s="378"/>
      <c r="DC54" s="378"/>
      <c r="DD54" s="378"/>
      <c r="DE54" s="241"/>
      <c r="DF54" s="241"/>
      <c r="DG54" s="241"/>
      <c r="DH54" s="241"/>
      <c r="DI54" s="241"/>
      <c r="DJ54" s="241"/>
      <c r="DK54" s="241"/>
      <c r="DL54" s="241"/>
    </row>
    <row r="55" spans="1:116" ht="29.25" customHeight="1" thickBot="1">
      <c r="A55" s="70" t="s">
        <v>1079</v>
      </c>
      <c r="B55" s="71"/>
      <c r="C55" s="71"/>
      <c r="E55" s="242"/>
      <c r="F55" s="242"/>
      <c r="G55" s="242"/>
      <c r="H55" s="242"/>
    </row>
    <row r="56" spans="1:116" s="67" customFormat="1" ht="13.5" customHeight="1">
      <c r="A56" s="72"/>
      <c r="I56" s="378" t="s">
        <v>1053</v>
      </c>
      <c r="J56" s="378"/>
      <c r="K56" s="378"/>
      <c r="L56" s="378"/>
      <c r="M56" s="378"/>
      <c r="N56" s="378"/>
      <c r="O56" s="378"/>
      <c r="P56" s="378"/>
      <c r="Q56" s="378"/>
      <c r="R56" s="378"/>
      <c r="S56" s="378"/>
      <c r="T56" s="378"/>
      <c r="U56" s="378" t="s">
        <v>1074</v>
      </c>
      <c r="V56" s="378"/>
      <c r="W56" s="378"/>
      <c r="X56" s="378"/>
      <c r="Y56" s="378"/>
      <c r="Z56" s="378"/>
      <c r="AA56" s="378"/>
      <c r="AB56" s="378" t="s">
        <v>1075</v>
      </c>
      <c r="AC56" s="378"/>
      <c r="AD56" s="378"/>
      <c r="AE56" s="378"/>
      <c r="AF56" s="241"/>
      <c r="AG56" s="241"/>
      <c r="AH56" s="241"/>
      <c r="AI56" s="241"/>
      <c r="AJ56" s="241"/>
      <c r="AK56" s="378" t="s">
        <v>162</v>
      </c>
      <c r="AL56" s="378"/>
      <c r="AM56" s="378"/>
      <c r="AN56" s="378" t="s">
        <v>1076</v>
      </c>
      <c r="AO56" s="378"/>
      <c r="AP56" s="378" t="s">
        <v>1077</v>
      </c>
      <c r="AQ56" s="378"/>
      <c r="AR56" s="378"/>
      <c r="AS56" s="378"/>
      <c r="AT56" s="378"/>
      <c r="AU56" s="378" t="s">
        <v>1078</v>
      </c>
      <c r="AV56" s="378"/>
      <c r="AW56" s="378"/>
      <c r="AX56" s="378"/>
      <c r="AY56" s="378"/>
      <c r="AZ56" s="378"/>
      <c r="BA56" s="378"/>
      <c r="BB56" s="378"/>
      <c r="BC56" s="378"/>
      <c r="BD56" s="378"/>
      <c r="BE56" s="378"/>
      <c r="BF56" s="378"/>
      <c r="BG56" s="378"/>
      <c r="BH56" s="378"/>
      <c r="BI56" s="378"/>
      <c r="BJ56" s="378"/>
      <c r="BK56" s="378"/>
      <c r="BL56" s="378"/>
      <c r="BM56" s="378"/>
      <c r="BN56" s="378"/>
      <c r="BO56" s="378"/>
      <c r="BP56" s="378"/>
      <c r="BQ56" s="378"/>
      <c r="BR56" s="378"/>
      <c r="BS56" s="378"/>
      <c r="BT56" s="378"/>
      <c r="BU56" s="378"/>
      <c r="BV56" s="378"/>
      <c r="BW56" s="378"/>
      <c r="BX56" s="378"/>
      <c r="BY56" s="378"/>
      <c r="BZ56" s="378"/>
      <c r="CA56" s="378"/>
      <c r="CB56" s="378"/>
      <c r="CC56" s="378"/>
      <c r="CD56" s="378"/>
      <c r="CE56" s="378"/>
      <c r="CF56" s="378"/>
      <c r="CG56" s="378"/>
      <c r="CH56" s="378"/>
      <c r="CI56" s="378"/>
      <c r="CJ56" s="378"/>
      <c r="CK56" s="378"/>
      <c r="CL56" s="378"/>
      <c r="CM56" s="378"/>
      <c r="CN56" s="378"/>
      <c r="CO56" s="378"/>
      <c r="CP56" s="378"/>
      <c r="CQ56" s="378"/>
      <c r="CR56" s="378"/>
      <c r="CS56" s="378"/>
      <c r="CT56" s="378"/>
      <c r="CU56" s="378"/>
      <c r="CV56" s="378"/>
      <c r="CW56" s="378"/>
      <c r="CX56" s="378"/>
      <c r="CY56" s="378"/>
      <c r="CZ56" s="378"/>
      <c r="DA56" s="378"/>
      <c r="DB56" s="378"/>
      <c r="DC56" s="378"/>
      <c r="DD56" s="378"/>
      <c r="DE56" s="241"/>
      <c r="DF56" s="241"/>
      <c r="DG56" s="241"/>
      <c r="DH56" s="241"/>
      <c r="DI56" s="241"/>
      <c r="DJ56" s="241"/>
      <c r="DK56" s="241"/>
      <c r="DL56" s="241"/>
    </row>
    <row r="57" spans="1:116" s="242" customFormat="1" ht="11.25" customHeight="1">
      <c r="A57" s="243"/>
      <c r="B57" s="242" t="s">
        <v>803</v>
      </c>
      <c r="C57" s="242" t="s">
        <v>700</v>
      </c>
      <c r="D57" s="242" t="s">
        <v>804</v>
      </c>
      <c r="E57" s="242" t="s">
        <v>805</v>
      </c>
      <c r="F57" s="242" t="s">
        <v>1080</v>
      </c>
      <c r="G57" s="242" t="s">
        <v>806</v>
      </c>
      <c r="H57" s="242" t="s">
        <v>807</v>
      </c>
      <c r="I57" s="242" t="s">
        <v>4</v>
      </c>
      <c r="J57" s="242" t="s">
        <v>158</v>
      </c>
      <c r="K57" s="242" t="s">
        <v>159</v>
      </c>
      <c r="L57" s="242" t="s">
        <v>160</v>
      </c>
      <c r="M57" s="242" t="s">
        <v>1075</v>
      </c>
      <c r="N57" s="242" t="s">
        <v>1081</v>
      </c>
      <c r="O57" s="242" t="s">
        <v>163</v>
      </c>
      <c r="P57" s="242" t="s">
        <v>164</v>
      </c>
      <c r="Q57" s="242" t="s">
        <v>165</v>
      </c>
      <c r="R57" s="242" t="s">
        <v>1082</v>
      </c>
      <c r="S57" s="242" t="s">
        <v>1083</v>
      </c>
      <c r="T57" s="242" t="s">
        <v>5</v>
      </c>
      <c r="U57" s="242" t="s">
        <v>19</v>
      </c>
      <c r="V57" s="242" t="s">
        <v>1084</v>
      </c>
      <c r="W57" s="242" t="s">
        <v>1085</v>
      </c>
      <c r="X57" s="242" t="s">
        <v>10</v>
      </c>
      <c r="Y57" s="242" t="s">
        <v>18</v>
      </c>
      <c r="Z57" s="242" t="s">
        <v>17</v>
      </c>
      <c r="AA57" s="242" t="s">
        <v>15</v>
      </c>
      <c r="AB57" s="242" t="s">
        <v>1086</v>
      </c>
      <c r="AC57" s="242" t="s">
        <v>1087</v>
      </c>
      <c r="AD57" s="242" t="s">
        <v>1088</v>
      </c>
      <c r="AE57" s="242" t="s">
        <v>1089</v>
      </c>
      <c r="AF57" s="242" t="s">
        <v>24</v>
      </c>
      <c r="AG57" s="242" t="s">
        <v>25</v>
      </c>
      <c r="AH57" s="242" t="s">
        <v>26</v>
      </c>
      <c r="AI57" s="242" t="s">
        <v>59</v>
      </c>
      <c r="AJ57" s="242" t="s">
        <v>9</v>
      </c>
      <c r="AK57" s="242" t="s">
        <v>6</v>
      </c>
      <c r="AL57" s="242" t="s">
        <v>8</v>
      </c>
      <c r="AM57" s="242" t="s">
        <v>14</v>
      </c>
      <c r="AN57" s="242" t="s">
        <v>722</v>
      </c>
      <c r="AO57" s="242" t="s">
        <v>723</v>
      </c>
      <c r="AP57" s="242" t="s">
        <v>724</v>
      </c>
      <c r="AQ57" s="242" t="s">
        <v>725</v>
      </c>
      <c r="AR57" s="242" t="s">
        <v>1090</v>
      </c>
      <c r="AS57" s="242" t="s">
        <v>727</v>
      </c>
      <c r="AT57" s="242" t="s">
        <v>728</v>
      </c>
      <c r="AU57" s="242" t="s">
        <v>729</v>
      </c>
      <c r="AV57" s="242" t="s">
        <v>730</v>
      </c>
      <c r="AW57" s="242" t="s">
        <v>731</v>
      </c>
      <c r="AX57" s="242" t="s">
        <v>732</v>
      </c>
      <c r="AY57" s="242" t="s">
        <v>733</v>
      </c>
      <c r="AZ57" s="242" t="s">
        <v>734</v>
      </c>
      <c r="BA57" s="242" t="s">
        <v>735</v>
      </c>
      <c r="BB57" s="242" t="s">
        <v>736</v>
      </c>
      <c r="BC57" s="242" t="s">
        <v>737</v>
      </c>
      <c r="BD57" s="242" t="s">
        <v>738</v>
      </c>
      <c r="BE57" s="242" t="s">
        <v>739</v>
      </c>
      <c r="BF57" s="242" t="s">
        <v>740</v>
      </c>
      <c r="BG57" s="242" t="s">
        <v>741</v>
      </c>
      <c r="BH57" s="242" t="s">
        <v>742</v>
      </c>
      <c r="BI57" s="242" t="s">
        <v>743</v>
      </c>
      <c r="BJ57" s="242" t="s">
        <v>744</v>
      </c>
      <c r="BK57" s="244" t="s">
        <v>745</v>
      </c>
      <c r="BL57" s="244" t="s">
        <v>746</v>
      </c>
      <c r="BM57" s="242" t="s">
        <v>747</v>
      </c>
      <c r="BN57" s="242" t="s">
        <v>748</v>
      </c>
      <c r="BO57" s="242" t="s">
        <v>749</v>
      </c>
      <c r="BP57" s="242" t="s">
        <v>750</v>
      </c>
      <c r="BQ57" s="242" t="s">
        <v>801</v>
      </c>
      <c r="BR57" s="242" t="s">
        <v>752</v>
      </c>
      <c r="BS57" s="242" t="s">
        <v>753</v>
      </c>
      <c r="BT57" s="242" t="s">
        <v>754</v>
      </c>
      <c r="BU57" s="242" t="s">
        <v>755</v>
      </c>
      <c r="BV57" s="242" t="s">
        <v>756</v>
      </c>
      <c r="BW57" s="242" t="s">
        <v>757</v>
      </c>
      <c r="BX57" s="242" t="s">
        <v>758</v>
      </c>
      <c r="BY57" s="242" t="s">
        <v>759</v>
      </c>
      <c r="BZ57" s="242" t="s">
        <v>760</v>
      </c>
      <c r="CA57" s="242" t="s">
        <v>761</v>
      </c>
      <c r="CB57" s="242" t="s">
        <v>762</v>
      </c>
      <c r="CC57" s="242" t="s">
        <v>763</v>
      </c>
      <c r="CD57" s="242" t="s">
        <v>764</v>
      </c>
      <c r="CE57" s="242" t="s">
        <v>765</v>
      </c>
      <c r="CF57" s="242" t="s">
        <v>766</v>
      </c>
      <c r="CG57" s="242" t="s">
        <v>767</v>
      </c>
      <c r="CH57" s="242" t="s">
        <v>768</v>
      </c>
      <c r="CI57" s="242" t="s">
        <v>769</v>
      </c>
      <c r="CJ57" s="242" t="s">
        <v>770</v>
      </c>
      <c r="CK57" s="242" t="s">
        <v>771</v>
      </c>
      <c r="CL57" s="242" t="s">
        <v>772</v>
      </c>
      <c r="CM57" s="242" t="s">
        <v>773</v>
      </c>
      <c r="CN57" s="242" t="s">
        <v>774</v>
      </c>
      <c r="CO57" s="242" t="s">
        <v>775</v>
      </c>
      <c r="CP57" s="242" t="s">
        <v>776</v>
      </c>
      <c r="CQ57" s="242" t="s">
        <v>777</v>
      </c>
      <c r="CR57" s="242" t="s">
        <v>778</v>
      </c>
      <c r="CS57" s="242" t="s">
        <v>779</v>
      </c>
      <c r="CT57" s="242" t="s">
        <v>780</v>
      </c>
      <c r="CU57" s="242" t="s">
        <v>781</v>
      </c>
      <c r="CV57" s="242" t="s">
        <v>782</v>
      </c>
      <c r="CW57" s="242" t="s">
        <v>783</v>
      </c>
      <c r="CX57" s="242" t="s">
        <v>784</v>
      </c>
      <c r="CY57" s="242" t="s">
        <v>785</v>
      </c>
      <c r="CZ57" s="242" t="s">
        <v>786</v>
      </c>
      <c r="DA57" s="242" t="s">
        <v>787</v>
      </c>
      <c r="DB57" s="242" t="s">
        <v>788</v>
      </c>
      <c r="DC57" s="242" t="s">
        <v>789</v>
      </c>
      <c r="DD57" s="242" t="s">
        <v>790</v>
      </c>
      <c r="DE57" s="242" t="s">
        <v>791</v>
      </c>
      <c r="DF57" s="242" t="s">
        <v>792</v>
      </c>
      <c r="DG57" s="242" t="s">
        <v>793</v>
      </c>
      <c r="DH57" s="242" t="s">
        <v>794</v>
      </c>
      <c r="DI57" s="242" t="s">
        <v>795</v>
      </c>
      <c r="DJ57" s="242" t="s">
        <v>796</v>
      </c>
      <c r="DK57" s="242" t="s">
        <v>797</v>
      </c>
      <c r="DL57" s="242" t="s">
        <v>798</v>
      </c>
    </row>
    <row r="58" spans="1:116" s="242" customFormat="1" ht="11.25" customHeight="1">
      <c r="A58" s="245" t="s">
        <v>30</v>
      </c>
      <c r="B58" s="246">
        <v>50892519.2199995</v>
      </c>
      <c r="C58" s="246">
        <v>-299508815.57999998</v>
      </c>
      <c r="D58" s="246">
        <v>3530357.37</v>
      </c>
      <c r="E58" s="246">
        <v>394044.38000000099</v>
      </c>
      <c r="F58" s="246">
        <v>583555.99000000104</v>
      </c>
      <c r="G58" s="246">
        <v>-61163954.420000002</v>
      </c>
      <c r="H58" s="246">
        <v>407057331.48000002</v>
      </c>
      <c r="I58" s="246">
        <v>-29618213.100000001</v>
      </c>
      <c r="J58" s="246">
        <v>11823.0600000001</v>
      </c>
      <c r="K58" s="246">
        <v>0</v>
      </c>
      <c r="L58" s="246">
        <v>30857106.109999999</v>
      </c>
      <c r="M58" s="246">
        <v>16977265.399999999</v>
      </c>
      <c r="N58" s="246">
        <v>-391163978.43000001</v>
      </c>
      <c r="O58" s="246">
        <v>0</v>
      </c>
      <c r="P58" s="246">
        <v>0</v>
      </c>
      <c r="Q58" s="246">
        <v>0</v>
      </c>
      <c r="R58" s="246">
        <v>0</v>
      </c>
      <c r="S58" s="246">
        <v>0</v>
      </c>
      <c r="T58" s="246">
        <v>73427181.379999995</v>
      </c>
      <c r="U58" s="246">
        <v>-50</v>
      </c>
      <c r="V58" s="246">
        <v>10305724.470000001</v>
      </c>
      <c r="W58" s="246">
        <v>-704263.28999999899</v>
      </c>
      <c r="X58" s="246">
        <v>18892798.859999999</v>
      </c>
      <c r="Y58" s="246">
        <v>3512893.3</v>
      </c>
      <c r="Z58" s="246">
        <v>-1244439.83</v>
      </c>
      <c r="AA58" s="246">
        <v>94442.600000000093</v>
      </c>
      <c r="AB58" s="246">
        <v>0</v>
      </c>
      <c r="AC58" s="246">
        <v>10415875.460000001</v>
      </c>
      <c r="AD58" s="246">
        <v>0</v>
      </c>
      <c r="AE58" s="246">
        <v>216981.14</v>
      </c>
      <c r="AF58" s="246">
        <v>212578.61</v>
      </c>
      <c r="AG58" s="246">
        <v>6131830.1900000004</v>
      </c>
      <c r="AH58" s="246">
        <v>0</v>
      </c>
      <c r="AI58" s="246">
        <v>0</v>
      </c>
      <c r="AJ58" s="246">
        <v>259462.75</v>
      </c>
      <c r="AK58" s="246">
        <v>101220.43</v>
      </c>
      <c r="AL58" s="246">
        <v>-393739354.25</v>
      </c>
      <c r="AM58" s="246">
        <v>2214692.64</v>
      </c>
      <c r="AN58" s="246">
        <v>0</v>
      </c>
      <c r="AO58" s="246">
        <v>0</v>
      </c>
      <c r="AP58" s="246">
        <v>27676.070000000102</v>
      </c>
      <c r="AQ58" s="246">
        <v>0</v>
      </c>
      <c r="AR58" s="246">
        <v>35449905.880000003</v>
      </c>
      <c r="AS58" s="246">
        <v>0</v>
      </c>
      <c r="AT58" s="246">
        <v>37949599.43</v>
      </c>
      <c r="AU58" s="246">
        <v>1291590.9099999999</v>
      </c>
      <c r="AV58" s="246">
        <v>1267926.4099999999</v>
      </c>
      <c r="AW58" s="246">
        <v>1298947.28</v>
      </c>
      <c r="AX58" s="246">
        <v>963125.38</v>
      </c>
      <c r="AY58" s="246">
        <v>1778985.54</v>
      </c>
      <c r="AZ58" s="246">
        <v>1513458.95</v>
      </c>
      <c r="BA58" s="246">
        <v>523992.73</v>
      </c>
      <c r="BB58" s="246">
        <v>1790543.85</v>
      </c>
      <c r="BC58" s="246">
        <v>570030.26</v>
      </c>
      <c r="BD58" s="246">
        <v>457600.84</v>
      </c>
      <c r="BE58" s="246">
        <v>1981793.7</v>
      </c>
      <c r="BF58" s="246">
        <v>5205163.75</v>
      </c>
      <c r="BG58" s="246">
        <v>195475.72</v>
      </c>
      <c r="BH58" s="246">
        <v>508287.07</v>
      </c>
      <c r="BI58" s="246">
        <v>428413.13</v>
      </c>
      <c r="BJ58" s="246">
        <v>531226.57999999996</v>
      </c>
      <c r="BK58" s="246">
        <v>466281.55</v>
      </c>
      <c r="BL58" s="246">
        <v>526264.59</v>
      </c>
      <c r="BM58" s="246">
        <v>424593.02</v>
      </c>
      <c r="BN58" s="246">
        <v>290635.65000000002</v>
      </c>
      <c r="BO58" s="246">
        <v>401050.83</v>
      </c>
      <c r="BP58" s="246">
        <v>519895.22</v>
      </c>
      <c r="BQ58" s="246">
        <v>112180.46</v>
      </c>
      <c r="BR58" s="246">
        <v>180452.47</v>
      </c>
      <c r="BS58" s="246">
        <v>128427.69</v>
      </c>
      <c r="BT58" s="246">
        <v>193142.99</v>
      </c>
      <c r="BU58" s="246">
        <v>131437.72</v>
      </c>
      <c r="BV58" s="246">
        <v>235513.15</v>
      </c>
      <c r="BW58" s="246">
        <v>148953.12</v>
      </c>
      <c r="BX58" s="246">
        <v>94540.12</v>
      </c>
      <c r="BY58" s="246">
        <v>43468.2</v>
      </c>
      <c r="BZ58" s="246">
        <v>62612.01</v>
      </c>
      <c r="CA58" s="246">
        <v>53442.039999999899</v>
      </c>
      <c r="CB58" s="246">
        <v>84204.81</v>
      </c>
      <c r="CC58" s="246">
        <v>149101.32999999999</v>
      </c>
      <c r="CD58" s="246">
        <v>435044.3</v>
      </c>
      <c r="CE58" s="246">
        <v>10500474.9</v>
      </c>
      <c r="CF58" s="246">
        <v>39785.050000000003</v>
      </c>
      <c r="CG58" s="246">
        <v>25903.07</v>
      </c>
      <c r="CH58" s="246">
        <v>20496.099999999999</v>
      </c>
      <c r="CI58" s="246">
        <v>52767.499999999898</v>
      </c>
      <c r="CJ58" s="246">
        <v>12673.889999999899</v>
      </c>
      <c r="CK58" s="246">
        <v>35049.760000000002</v>
      </c>
      <c r="CL58" s="246">
        <v>68723.34</v>
      </c>
      <c r="CM58" s="246">
        <v>32097.45</v>
      </c>
      <c r="CN58" s="246">
        <v>17211.88</v>
      </c>
      <c r="CO58" s="246">
        <v>41150.53</v>
      </c>
      <c r="CP58" s="246">
        <v>16384.009999999998</v>
      </c>
      <c r="CQ58" s="246">
        <v>56992.66</v>
      </c>
      <c r="CR58" s="246">
        <v>40076.839999999997</v>
      </c>
      <c r="CS58" s="246">
        <v>28104.59</v>
      </c>
      <c r="CT58" s="246">
        <v>18639.650000000001</v>
      </c>
      <c r="CU58" s="246">
        <v>36525.54</v>
      </c>
      <c r="CV58" s="246">
        <v>14478.1</v>
      </c>
      <c r="CW58" s="246">
        <v>4674.03</v>
      </c>
      <c r="CX58" s="246">
        <v>4350.74</v>
      </c>
      <c r="CY58" s="246">
        <v>15579.56</v>
      </c>
      <c r="CZ58" s="246">
        <v>9228.49</v>
      </c>
      <c r="DA58" s="246">
        <v>15025.66</v>
      </c>
      <c r="DB58" s="246">
        <v>50063.02</v>
      </c>
      <c r="DC58" s="246">
        <v>73959.990000000005</v>
      </c>
      <c r="DD58" s="246">
        <v>133050.42000000001</v>
      </c>
      <c r="DE58" s="246">
        <v>11144.12</v>
      </c>
      <c r="DF58" s="246">
        <v>41929.51</v>
      </c>
      <c r="DG58" s="246">
        <v>1403612.06</v>
      </c>
      <c r="DH58" s="246">
        <v>141643.6</v>
      </c>
      <c r="DI58" s="246">
        <v>0</v>
      </c>
      <c r="DJ58" s="246">
        <v>0</v>
      </c>
      <c r="DK58" s="246">
        <v>0</v>
      </c>
      <c r="DL58" s="246">
        <v>0</v>
      </c>
    </row>
    <row r="59" spans="1:116" s="242" customFormat="1" ht="11.25" customHeight="1">
      <c r="A59" s="243" t="s">
        <v>808</v>
      </c>
      <c r="B59" s="246">
        <v>58161896.460000001</v>
      </c>
      <c r="C59" s="246">
        <v>58022839.700000003</v>
      </c>
      <c r="D59" s="246">
        <v>2926995.4</v>
      </c>
      <c r="E59" s="246">
        <v>-4732.63</v>
      </c>
      <c r="F59" s="246">
        <v>514346.28</v>
      </c>
      <c r="G59" s="246">
        <v>0</v>
      </c>
      <c r="H59" s="246">
        <v>-3297552.29</v>
      </c>
      <c r="I59" s="246">
        <v>-38579.830000000104</v>
      </c>
      <c r="J59" s="246">
        <v>0</v>
      </c>
      <c r="K59" s="246">
        <v>0</v>
      </c>
      <c r="L59" s="246">
        <v>-168980.63</v>
      </c>
      <c r="M59" s="246">
        <v>16977265.399999999</v>
      </c>
      <c r="N59" s="246">
        <v>5633607.5800000001</v>
      </c>
      <c r="O59" s="246">
        <v>0</v>
      </c>
      <c r="P59" s="246">
        <v>0</v>
      </c>
      <c r="Q59" s="246">
        <v>0</v>
      </c>
      <c r="R59" s="246">
        <v>0</v>
      </c>
      <c r="S59" s="246">
        <v>0</v>
      </c>
      <c r="T59" s="246">
        <v>35619527.18</v>
      </c>
      <c r="U59" s="246">
        <v>-50</v>
      </c>
      <c r="V59" s="246">
        <v>589606.61</v>
      </c>
      <c r="W59" s="246">
        <v>-852979.84</v>
      </c>
      <c r="X59" s="246">
        <v>0</v>
      </c>
      <c r="Y59" s="246">
        <v>0</v>
      </c>
      <c r="Z59" s="246">
        <v>0</v>
      </c>
      <c r="AA59" s="246">
        <v>94442.600000000093</v>
      </c>
      <c r="AB59" s="246">
        <v>0</v>
      </c>
      <c r="AC59" s="246">
        <v>10415875.460000001</v>
      </c>
      <c r="AD59" s="246">
        <v>0</v>
      </c>
      <c r="AE59" s="246">
        <v>216981.14</v>
      </c>
      <c r="AF59" s="246">
        <v>212578.61</v>
      </c>
      <c r="AG59" s="246">
        <v>6131830.1900000004</v>
      </c>
      <c r="AH59" s="246">
        <v>0</v>
      </c>
      <c r="AI59" s="246">
        <v>0</v>
      </c>
      <c r="AJ59" s="246">
        <v>259462.75</v>
      </c>
      <c r="AK59" s="246">
        <v>101314.43</v>
      </c>
      <c r="AL59" s="246">
        <v>3058137.76</v>
      </c>
      <c r="AM59" s="246">
        <v>2214692.64</v>
      </c>
      <c r="AN59" s="246">
        <v>0</v>
      </c>
      <c r="AO59" s="246">
        <v>0</v>
      </c>
      <c r="AP59" s="246">
        <v>0</v>
      </c>
      <c r="AQ59" s="246">
        <v>0</v>
      </c>
      <c r="AR59" s="246">
        <v>553.380000000005</v>
      </c>
      <c r="AS59" s="246">
        <v>0</v>
      </c>
      <c r="AT59" s="246">
        <v>35618973.799999997</v>
      </c>
      <c r="AU59" s="246">
        <v>1279249.5</v>
      </c>
      <c r="AV59" s="246">
        <v>1263007.33</v>
      </c>
      <c r="AW59" s="246">
        <v>1293228.97</v>
      </c>
      <c r="AX59" s="246">
        <v>951137.56000000099</v>
      </c>
      <c r="AY59" s="246">
        <v>1755720.64</v>
      </c>
      <c r="AZ59" s="246">
        <v>1501634.63</v>
      </c>
      <c r="BA59" s="246">
        <v>524033.78</v>
      </c>
      <c r="BB59" s="246">
        <v>1782439.61</v>
      </c>
      <c r="BC59" s="246">
        <v>564966.61</v>
      </c>
      <c r="BD59" s="246">
        <v>454499.61</v>
      </c>
      <c r="BE59" s="246">
        <v>1785464.21</v>
      </c>
      <c r="BF59" s="246">
        <v>5190990.67</v>
      </c>
      <c r="BG59" s="246">
        <v>150941.81</v>
      </c>
      <c r="BH59" s="246">
        <v>352939.3</v>
      </c>
      <c r="BI59" s="246">
        <v>428745.75</v>
      </c>
      <c r="BJ59" s="246">
        <v>531977.42000000004</v>
      </c>
      <c r="BK59" s="246">
        <v>465978.95</v>
      </c>
      <c r="BL59" s="246">
        <v>525866.99</v>
      </c>
      <c r="BM59" s="246">
        <v>424428.88</v>
      </c>
      <c r="BN59" s="246">
        <v>290607.94</v>
      </c>
      <c r="BO59" s="246">
        <v>401057.94</v>
      </c>
      <c r="BP59" s="246">
        <v>518375</v>
      </c>
      <c r="BQ59" s="246">
        <v>112181.78</v>
      </c>
      <c r="BR59" s="246">
        <v>180435.35</v>
      </c>
      <c r="BS59" s="246">
        <v>128427.69</v>
      </c>
      <c r="BT59" s="246">
        <v>193143.12</v>
      </c>
      <c r="BU59" s="246">
        <v>131425.46</v>
      </c>
      <c r="BV59" s="246">
        <v>235513.15</v>
      </c>
      <c r="BW59" s="246">
        <v>148995.81</v>
      </c>
      <c r="BX59" s="246">
        <v>94542.79</v>
      </c>
      <c r="BY59" s="246">
        <v>43491.12</v>
      </c>
      <c r="BZ59" s="246">
        <v>62602.58</v>
      </c>
      <c r="CA59" s="246">
        <v>53442.04</v>
      </c>
      <c r="CB59" s="246">
        <v>84204.81</v>
      </c>
      <c r="CC59" s="246">
        <v>149093.18</v>
      </c>
      <c r="CD59" s="246">
        <v>120553.18</v>
      </c>
      <c r="CE59" s="246">
        <v>10312562.99</v>
      </c>
      <c r="CF59" s="246">
        <v>39785.61</v>
      </c>
      <c r="CG59" s="246">
        <v>25903.200000000001</v>
      </c>
      <c r="CH59" s="246">
        <v>20496.099999999999</v>
      </c>
      <c r="CI59" s="246">
        <v>52767.519999999997</v>
      </c>
      <c r="CJ59" s="246">
        <v>12674.66</v>
      </c>
      <c r="CK59" s="246">
        <v>35049.760000000002</v>
      </c>
      <c r="CL59" s="246">
        <v>25380.01</v>
      </c>
      <c r="CM59" s="246">
        <v>32123.040000000001</v>
      </c>
      <c r="CN59" s="246">
        <v>18447.59</v>
      </c>
      <c r="CO59" s="246">
        <v>41228.97</v>
      </c>
      <c r="CP59" s="246">
        <v>16384.009999999998</v>
      </c>
      <c r="CQ59" s="246">
        <v>56983.1</v>
      </c>
      <c r="CR59" s="246">
        <v>40076.839999999997</v>
      </c>
      <c r="CS59" s="246">
        <v>28104.59</v>
      </c>
      <c r="CT59" s="246">
        <v>18639.830000000002</v>
      </c>
      <c r="CU59" s="246">
        <v>36525.54</v>
      </c>
      <c r="CV59" s="246">
        <v>14478.1</v>
      </c>
      <c r="CW59" s="246">
        <v>4674.03</v>
      </c>
      <c r="CX59" s="246">
        <v>4340.79</v>
      </c>
      <c r="CY59" s="246">
        <v>15580.91</v>
      </c>
      <c r="CZ59" s="246">
        <v>9228.49</v>
      </c>
      <c r="DA59" s="246">
        <v>15025.66</v>
      </c>
      <c r="DB59" s="246">
        <v>50063.02</v>
      </c>
      <c r="DC59" s="246">
        <v>75052.800000000003</v>
      </c>
      <c r="DD59" s="246">
        <v>133046.84</v>
      </c>
      <c r="DE59" s="246">
        <v>11144.12</v>
      </c>
      <c r="DF59" s="246">
        <v>41929.51</v>
      </c>
      <c r="DG59" s="246">
        <v>114296.97</v>
      </c>
      <c r="DH59" s="246">
        <v>141634.04</v>
      </c>
      <c r="DI59" s="246">
        <v>0</v>
      </c>
      <c r="DJ59" s="246">
        <v>0</v>
      </c>
      <c r="DK59" s="246">
        <v>0</v>
      </c>
      <c r="DL59" s="246">
        <v>0</v>
      </c>
    </row>
    <row r="60" spans="1:116" s="242" customFormat="1" ht="11.25" customHeight="1">
      <c r="A60" s="243" t="s">
        <v>32</v>
      </c>
      <c r="B60" s="246">
        <v>38515364.590000004</v>
      </c>
      <c r="C60" s="246">
        <v>35588369.189999998</v>
      </c>
      <c r="D60" s="246">
        <v>0</v>
      </c>
      <c r="E60" s="246">
        <v>0</v>
      </c>
      <c r="F60" s="246">
        <v>0</v>
      </c>
      <c r="G60" s="246">
        <v>0</v>
      </c>
      <c r="H60" s="246">
        <v>2926995.4</v>
      </c>
      <c r="I60" s="246">
        <v>0</v>
      </c>
      <c r="J60" s="246">
        <v>0</v>
      </c>
      <c r="K60" s="246">
        <v>0</v>
      </c>
      <c r="L60" s="246">
        <v>0</v>
      </c>
      <c r="M60" s="246">
        <v>0</v>
      </c>
      <c r="N60" s="246">
        <v>10618.16</v>
      </c>
      <c r="O60" s="246">
        <v>0</v>
      </c>
      <c r="P60" s="246">
        <v>0</v>
      </c>
      <c r="Q60" s="246">
        <v>0</v>
      </c>
      <c r="R60" s="246">
        <v>0</v>
      </c>
      <c r="S60" s="246">
        <v>0</v>
      </c>
      <c r="T60" s="246">
        <v>35577751.030000001</v>
      </c>
      <c r="U60" s="246">
        <v>0</v>
      </c>
      <c r="V60" s="246">
        <v>0</v>
      </c>
      <c r="W60" s="246">
        <v>0</v>
      </c>
      <c r="X60" s="246">
        <v>0</v>
      </c>
      <c r="Y60" s="246">
        <v>0</v>
      </c>
      <c r="Z60" s="246">
        <v>0</v>
      </c>
      <c r="AA60" s="246">
        <v>0</v>
      </c>
      <c r="AB60" s="246">
        <v>0</v>
      </c>
      <c r="AC60" s="246">
        <v>0</v>
      </c>
      <c r="AD60" s="246">
        <v>0</v>
      </c>
      <c r="AE60" s="246">
        <v>0</v>
      </c>
      <c r="AF60" s="246">
        <v>0</v>
      </c>
      <c r="AG60" s="246">
        <v>0</v>
      </c>
      <c r="AH60" s="246">
        <v>0</v>
      </c>
      <c r="AI60" s="246">
        <v>0</v>
      </c>
      <c r="AJ60" s="246">
        <v>0</v>
      </c>
      <c r="AK60" s="246">
        <v>10618.16</v>
      </c>
      <c r="AL60" s="246">
        <v>0</v>
      </c>
      <c r="AM60" s="246">
        <v>0</v>
      </c>
      <c r="AN60" s="246">
        <v>0</v>
      </c>
      <c r="AO60" s="246">
        <v>0</v>
      </c>
      <c r="AP60" s="246">
        <v>0</v>
      </c>
      <c r="AQ60" s="246">
        <v>0</v>
      </c>
      <c r="AR60" s="246">
        <v>553.380000000005</v>
      </c>
      <c r="AS60" s="246">
        <v>0</v>
      </c>
      <c r="AT60" s="246">
        <v>35577197.649999999</v>
      </c>
      <c r="AU60" s="246">
        <v>1279015.54</v>
      </c>
      <c r="AV60" s="246">
        <v>1262892.24</v>
      </c>
      <c r="AW60" s="246">
        <v>1292296.42</v>
      </c>
      <c r="AX60" s="246">
        <v>944584.73</v>
      </c>
      <c r="AY60" s="246">
        <v>1734188.56</v>
      </c>
      <c r="AZ60" s="246">
        <v>1501350.67</v>
      </c>
      <c r="BA60" s="246">
        <v>523918.69</v>
      </c>
      <c r="BB60" s="246">
        <v>1781459.89</v>
      </c>
      <c r="BC60" s="246">
        <v>564966.61</v>
      </c>
      <c r="BD60" s="246">
        <v>454409.04</v>
      </c>
      <c r="BE60" s="246">
        <v>1784032.13</v>
      </c>
      <c r="BF60" s="246">
        <v>5190741.6100000003</v>
      </c>
      <c r="BG60" s="246">
        <v>150820.87</v>
      </c>
      <c r="BH60" s="246">
        <v>352824.21</v>
      </c>
      <c r="BI60" s="246">
        <v>428745.75</v>
      </c>
      <c r="BJ60" s="246">
        <v>530181.18999999994</v>
      </c>
      <c r="BK60" s="246">
        <v>465039.33</v>
      </c>
      <c r="BL60" s="246">
        <v>525076.42000000004</v>
      </c>
      <c r="BM60" s="246">
        <v>424981.71</v>
      </c>
      <c r="BN60" s="246">
        <v>290449.45</v>
      </c>
      <c r="BO60" s="246">
        <v>400974.92</v>
      </c>
      <c r="BP60" s="246">
        <v>518062.74</v>
      </c>
      <c r="BQ60" s="246">
        <v>112181.78</v>
      </c>
      <c r="BR60" s="246">
        <v>178691.01</v>
      </c>
      <c r="BS60" s="246">
        <v>128427.69</v>
      </c>
      <c r="BT60" s="246">
        <v>193128.03</v>
      </c>
      <c r="BU60" s="246">
        <v>131357.54</v>
      </c>
      <c r="BV60" s="246">
        <v>235505.6</v>
      </c>
      <c r="BW60" s="246">
        <v>148995.81</v>
      </c>
      <c r="BX60" s="246">
        <v>94535.24</v>
      </c>
      <c r="BY60" s="246">
        <v>43408.1</v>
      </c>
      <c r="BZ60" s="246">
        <v>62602.58</v>
      </c>
      <c r="CA60" s="246">
        <v>53442.04</v>
      </c>
      <c r="CB60" s="246">
        <v>84204.81</v>
      </c>
      <c r="CC60" s="246">
        <v>149093.18</v>
      </c>
      <c r="CD60" s="246">
        <v>120624.18</v>
      </c>
      <c r="CE60" s="246">
        <v>10307435.630000001</v>
      </c>
      <c r="CF60" s="246">
        <v>39805.61</v>
      </c>
      <c r="CG60" s="246">
        <v>25903.200000000001</v>
      </c>
      <c r="CH60" s="246">
        <v>20496.099999999999</v>
      </c>
      <c r="CI60" s="246">
        <v>52767.519999999997</v>
      </c>
      <c r="CJ60" s="246">
        <v>12599.19</v>
      </c>
      <c r="CK60" s="246">
        <v>35049.760000000002</v>
      </c>
      <c r="CL60" s="246">
        <v>25372.01</v>
      </c>
      <c r="CM60" s="246">
        <v>32123.040000000001</v>
      </c>
      <c r="CN60" s="246">
        <v>18447.59</v>
      </c>
      <c r="CO60" s="246">
        <v>41228.97</v>
      </c>
      <c r="CP60" s="246">
        <v>16376.01</v>
      </c>
      <c r="CQ60" s="246">
        <v>57163.1</v>
      </c>
      <c r="CR60" s="246">
        <v>40076.839999999997</v>
      </c>
      <c r="CS60" s="246">
        <v>28154.59</v>
      </c>
      <c r="CT60" s="246">
        <v>18639.830000000002</v>
      </c>
      <c r="CU60" s="246">
        <v>36525.54</v>
      </c>
      <c r="CV60" s="246">
        <v>15678.1</v>
      </c>
      <c r="CW60" s="246">
        <v>4602.03</v>
      </c>
      <c r="CX60" s="246">
        <v>4340.79</v>
      </c>
      <c r="CY60" s="246">
        <v>15595.91</v>
      </c>
      <c r="CZ60" s="246">
        <v>9428.49</v>
      </c>
      <c r="DA60" s="246">
        <v>15025.66</v>
      </c>
      <c r="DB60" s="246">
        <v>50063.02</v>
      </c>
      <c r="DC60" s="246">
        <v>75045.25</v>
      </c>
      <c r="DD60" s="246">
        <v>132978.92000000001</v>
      </c>
      <c r="DE60" s="246">
        <v>11204.12</v>
      </c>
      <c r="DF60" s="246">
        <v>41929.51</v>
      </c>
      <c r="DG60" s="246">
        <v>114296.97</v>
      </c>
      <c r="DH60" s="246">
        <v>141634.04</v>
      </c>
      <c r="DI60" s="246">
        <v>0</v>
      </c>
      <c r="DJ60" s="246">
        <v>0</v>
      </c>
      <c r="DK60" s="246">
        <v>0</v>
      </c>
      <c r="DL60" s="246">
        <v>0</v>
      </c>
    </row>
    <row r="61" spans="1:116" s="242" customFormat="1" ht="11.25" customHeight="1">
      <c r="A61" s="243" t="s">
        <v>33</v>
      </c>
      <c r="B61" s="246">
        <v>16977265.399999999</v>
      </c>
      <c r="C61" s="246">
        <v>16977265.399999999</v>
      </c>
      <c r="D61" s="246">
        <v>0</v>
      </c>
      <c r="E61" s="246">
        <v>0</v>
      </c>
      <c r="F61" s="246">
        <v>0</v>
      </c>
      <c r="G61" s="246">
        <v>0</v>
      </c>
      <c r="H61" s="246">
        <v>0</v>
      </c>
      <c r="I61" s="246">
        <v>0</v>
      </c>
      <c r="J61" s="246">
        <v>0</v>
      </c>
      <c r="K61" s="246">
        <v>0</v>
      </c>
      <c r="L61" s="246">
        <v>0</v>
      </c>
      <c r="M61" s="246">
        <v>16977265.399999999</v>
      </c>
      <c r="N61" s="246">
        <v>0</v>
      </c>
      <c r="O61" s="246">
        <v>0</v>
      </c>
      <c r="P61" s="246">
        <v>0</v>
      </c>
      <c r="Q61" s="246">
        <v>0</v>
      </c>
      <c r="R61" s="246">
        <v>0</v>
      </c>
      <c r="S61" s="246">
        <v>0</v>
      </c>
      <c r="T61" s="246">
        <v>0</v>
      </c>
      <c r="U61" s="246">
        <v>0</v>
      </c>
      <c r="V61" s="246">
        <v>0</v>
      </c>
      <c r="W61" s="246">
        <v>0</v>
      </c>
      <c r="X61" s="246">
        <v>0</v>
      </c>
      <c r="Y61" s="246">
        <v>0</v>
      </c>
      <c r="Z61" s="246">
        <v>0</v>
      </c>
      <c r="AA61" s="246">
        <v>0</v>
      </c>
      <c r="AB61" s="246">
        <v>0</v>
      </c>
      <c r="AC61" s="246">
        <v>10415875.460000001</v>
      </c>
      <c r="AD61" s="246">
        <v>0</v>
      </c>
      <c r="AE61" s="246">
        <v>216981.14</v>
      </c>
      <c r="AF61" s="246">
        <v>212578.61</v>
      </c>
      <c r="AG61" s="246">
        <v>6131830.1900000004</v>
      </c>
      <c r="AH61" s="246">
        <v>0</v>
      </c>
      <c r="AI61" s="246">
        <v>0</v>
      </c>
      <c r="AJ61" s="246">
        <v>0</v>
      </c>
      <c r="AK61" s="246">
        <v>0</v>
      </c>
      <c r="AL61" s="246">
        <v>0</v>
      </c>
      <c r="AM61" s="246">
        <v>0</v>
      </c>
      <c r="AN61" s="246">
        <v>0</v>
      </c>
      <c r="AO61" s="246">
        <v>0</v>
      </c>
      <c r="AP61" s="246">
        <v>0</v>
      </c>
      <c r="AQ61" s="246">
        <v>0</v>
      </c>
      <c r="AR61" s="246">
        <v>0</v>
      </c>
      <c r="AS61" s="246">
        <v>0</v>
      </c>
      <c r="AT61" s="246">
        <v>0</v>
      </c>
      <c r="AU61" s="246">
        <v>0</v>
      </c>
      <c r="AV61" s="246">
        <v>0</v>
      </c>
      <c r="AW61" s="246">
        <v>0</v>
      </c>
      <c r="AX61" s="246">
        <v>0</v>
      </c>
      <c r="AY61" s="246">
        <v>0</v>
      </c>
      <c r="AZ61" s="246">
        <v>0</v>
      </c>
      <c r="BA61" s="246">
        <v>0</v>
      </c>
      <c r="BB61" s="246">
        <v>0</v>
      </c>
      <c r="BC61" s="246">
        <v>0</v>
      </c>
      <c r="BD61" s="246">
        <v>0</v>
      </c>
      <c r="BE61" s="246">
        <v>0</v>
      </c>
      <c r="BF61" s="246">
        <v>0</v>
      </c>
      <c r="BG61" s="246">
        <v>0</v>
      </c>
      <c r="BH61" s="246">
        <v>0</v>
      </c>
      <c r="BI61" s="246">
        <v>0</v>
      </c>
      <c r="BJ61" s="246">
        <v>0</v>
      </c>
      <c r="BK61" s="246">
        <v>0</v>
      </c>
      <c r="BL61" s="246">
        <v>0</v>
      </c>
      <c r="BM61" s="246">
        <v>0</v>
      </c>
      <c r="BN61" s="246">
        <v>0</v>
      </c>
      <c r="BO61" s="246">
        <v>0</v>
      </c>
      <c r="BP61" s="246">
        <v>0</v>
      </c>
      <c r="BQ61" s="246">
        <v>0</v>
      </c>
      <c r="BR61" s="246">
        <v>0</v>
      </c>
      <c r="BS61" s="246">
        <v>0</v>
      </c>
      <c r="BT61" s="246">
        <v>0</v>
      </c>
      <c r="BU61" s="246">
        <v>0</v>
      </c>
      <c r="BV61" s="246">
        <v>0</v>
      </c>
      <c r="BW61" s="246">
        <v>0</v>
      </c>
      <c r="BX61" s="246">
        <v>0</v>
      </c>
      <c r="BY61" s="246">
        <v>0</v>
      </c>
      <c r="BZ61" s="246">
        <v>0</v>
      </c>
      <c r="CA61" s="246">
        <v>0</v>
      </c>
      <c r="CB61" s="246">
        <v>0</v>
      </c>
      <c r="CC61" s="246">
        <v>0</v>
      </c>
      <c r="CD61" s="246">
        <v>0</v>
      </c>
      <c r="CE61" s="246">
        <v>0</v>
      </c>
      <c r="CF61" s="246">
        <v>0</v>
      </c>
      <c r="CG61" s="246">
        <v>0</v>
      </c>
      <c r="CH61" s="246">
        <v>0</v>
      </c>
      <c r="CI61" s="246">
        <v>0</v>
      </c>
      <c r="CJ61" s="246">
        <v>0</v>
      </c>
      <c r="CK61" s="246">
        <v>0</v>
      </c>
      <c r="CL61" s="246">
        <v>0</v>
      </c>
      <c r="CM61" s="246">
        <v>0</v>
      </c>
      <c r="CN61" s="246">
        <v>0</v>
      </c>
      <c r="CO61" s="246">
        <v>0</v>
      </c>
      <c r="CP61" s="246">
        <v>0</v>
      </c>
      <c r="CQ61" s="246">
        <v>0</v>
      </c>
      <c r="CR61" s="246">
        <v>0</v>
      </c>
      <c r="CS61" s="246">
        <v>0</v>
      </c>
      <c r="CT61" s="246">
        <v>0</v>
      </c>
      <c r="CU61" s="246">
        <v>0</v>
      </c>
      <c r="CV61" s="246">
        <v>0</v>
      </c>
      <c r="CW61" s="246">
        <v>0</v>
      </c>
      <c r="CX61" s="246">
        <v>0</v>
      </c>
      <c r="CY61" s="246">
        <v>0</v>
      </c>
      <c r="CZ61" s="246">
        <v>0</v>
      </c>
      <c r="DA61" s="246">
        <v>0</v>
      </c>
      <c r="DB61" s="246">
        <v>0</v>
      </c>
      <c r="DC61" s="246">
        <v>0</v>
      </c>
      <c r="DD61" s="246">
        <v>0</v>
      </c>
      <c r="DE61" s="246">
        <v>0</v>
      </c>
      <c r="DF61" s="246">
        <v>0</v>
      </c>
      <c r="DG61" s="246">
        <v>0</v>
      </c>
      <c r="DH61" s="246">
        <v>0</v>
      </c>
      <c r="DI61" s="246">
        <v>0</v>
      </c>
      <c r="DJ61" s="246">
        <v>0</v>
      </c>
      <c r="DK61" s="246">
        <v>0</v>
      </c>
      <c r="DL61" s="246">
        <v>0</v>
      </c>
    </row>
    <row r="62" spans="1:116" s="242" customFormat="1" ht="11.25" customHeight="1">
      <c r="A62" s="243" t="s">
        <v>34</v>
      </c>
      <c r="B62" s="246">
        <v>2840637.42</v>
      </c>
      <c r="C62" s="246">
        <v>5622989.4199999999</v>
      </c>
      <c r="D62" s="246">
        <v>0</v>
      </c>
      <c r="E62" s="246">
        <v>0</v>
      </c>
      <c r="F62" s="246">
        <v>514484.26</v>
      </c>
      <c r="G62" s="246">
        <v>0</v>
      </c>
      <c r="H62" s="246">
        <v>-3296836.26</v>
      </c>
      <c r="I62" s="246">
        <v>0</v>
      </c>
      <c r="J62" s="246">
        <v>0</v>
      </c>
      <c r="K62" s="246">
        <v>0</v>
      </c>
      <c r="L62" s="246">
        <v>0</v>
      </c>
      <c r="M62" s="246">
        <v>0</v>
      </c>
      <c r="N62" s="246">
        <v>5622989.4199999999</v>
      </c>
      <c r="O62" s="246">
        <v>0</v>
      </c>
      <c r="P62" s="246">
        <v>0</v>
      </c>
      <c r="Q62" s="246">
        <v>0</v>
      </c>
      <c r="R62" s="246">
        <v>0</v>
      </c>
      <c r="S62" s="246">
        <v>0</v>
      </c>
      <c r="T62" s="246">
        <v>0</v>
      </c>
      <c r="U62" s="246">
        <v>0</v>
      </c>
      <c r="V62" s="246">
        <v>0</v>
      </c>
      <c r="W62" s="246">
        <v>0</v>
      </c>
      <c r="X62" s="246">
        <v>0</v>
      </c>
      <c r="Y62" s="246">
        <v>0</v>
      </c>
      <c r="Z62" s="246">
        <v>0</v>
      </c>
      <c r="AA62" s="246">
        <v>0</v>
      </c>
      <c r="AB62" s="246">
        <v>0</v>
      </c>
      <c r="AC62" s="246">
        <v>0</v>
      </c>
      <c r="AD62" s="246">
        <v>0</v>
      </c>
      <c r="AE62" s="246">
        <v>0</v>
      </c>
      <c r="AF62" s="246">
        <v>0</v>
      </c>
      <c r="AG62" s="246">
        <v>0</v>
      </c>
      <c r="AH62" s="246">
        <v>0</v>
      </c>
      <c r="AI62" s="246">
        <v>0</v>
      </c>
      <c r="AJ62" s="246">
        <v>259462.75</v>
      </c>
      <c r="AK62" s="246">
        <v>90696.27</v>
      </c>
      <c r="AL62" s="246">
        <v>3058137.76</v>
      </c>
      <c r="AM62" s="246">
        <v>2214692.64</v>
      </c>
      <c r="AN62" s="246">
        <v>0</v>
      </c>
      <c r="AO62" s="246">
        <v>0</v>
      </c>
      <c r="AP62" s="246">
        <v>0</v>
      </c>
      <c r="AQ62" s="246">
        <v>0</v>
      </c>
      <c r="AR62" s="246">
        <v>0</v>
      </c>
      <c r="AS62" s="246">
        <v>0</v>
      </c>
      <c r="AT62" s="246">
        <v>0</v>
      </c>
      <c r="AU62" s="246">
        <v>0</v>
      </c>
      <c r="AV62" s="246">
        <v>0</v>
      </c>
      <c r="AW62" s="246">
        <v>0</v>
      </c>
      <c r="AX62" s="246">
        <v>0</v>
      </c>
      <c r="AY62" s="246">
        <v>0</v>
      </c>
      <c r="AZ62" s="246">
        <v>0</v>
      </c>
      <c r="BA62" s="246">
        <v>0</v>
      </c>
      <c r="BB62" s="246">
        <v>0</v>
      </c>
      <c r="BC62" s="246">
        <v>0</v>
      </c>
      <c r="BD62" s="246">
        <v>0</v>
      </c>
      <c r="BE62" s="246">
        <v>0</v>
      </c>
      <c r="BF62" s="246">
        <v>0</v>
      </c>
      <c r="BG62" s="246">
        <v>0</v>
      </c>
      <c r="BH62" s="246">
        <v>0</v>
      </c>
      <c r="BI62" s="246">
        <v>0</v>
      </c>
      <c r="BJ62" s="246">
        <v>0</v>
      </c>
      <c r="BK62" s="246">
        <v>0</v>
      </c>
      <c r="BL62" s="246">
        <v>0</v>
      </c>
      <c r="BM62" s="246">
        <v>0</v>
      </c>
      <c r="BN62" s="246">
        <v>0</v>
      </c>
      <c r="BO62" s="246">
        <v>0</v>
      </c>
      <c r="BP62" s="246">
        <v>0</v>
      </c>
      <c r="BQ62" s="246">
        <v>0</v>
      </c>
      <c r="BR62" s="246">
        <v>0</v>
      </c>
      <c r="BS62" s="246">
        <v>0</v>
      </c>
      <c r="BT62" s="246">
        <v>0</v>
      </c>
      <c r="BU62" s="246">
        <v>0</v>
      </c>
      <c r="BV62" s="246">
        <v>0</v>
      </c>
      <c r="BW62" s="246">
        <v>0</v>
      </c>
      <c r="BX62" s="246">
        <v>0</v>
      </c>
      <c r="BY62" s="246">
        <v>0</v>
      </c>
      <c r="BZ62" s="246">
        <v>0</v>
      </c>
      <c r="CA62" s="246">
        <v>0</v>
      </c>
      <c r="CB62" s="246">
        <v>0</v>
      </c>
      <c r="CC62" s="246">
        <v>0</v>
      </c>
      <c r="CD62" s="246">
        <v>0</v>
      </c>
      <c r="CE62" s="246">
        <v>0</v>
      </c>
      <c r="CF62" s="246">
        <v>0</v>
      </c>
      <c r="CG62" s="246">
        <v>0</v>
      </c>
      <c r="CH62" s="246">
        <v>0</v>
      </c>
      <c r="CI62" s="246">
        <v>0</v>
      </c>
      <c r="CJ62" s="246">
        <v>0</v>
      </c>
      <c r="CK62" s="246">
        <v>0</v>
      </c>
      <c r="CL62" s="246">
        <v>0</v>
      </c>
      <c r="CM62" s="246">
        <v>0</v>
      </c>
      <c r="CN62" s="246">
        <v>0</v>
      </c>
      <c r="CO62" s="246">
        <v>0</v>
      </c>
      <c r="CP62" s="246">
        <v>0</v>
      </c>
      <c r="CQ62" s="246">
        <v>0</v>
      </c>
      <c r="CR62" s="246">
        <v>0</v>
      </c>
      <c r="CS62" s="246">
        <v>0</v>
      </c>
      <c r="CT62" s="246">
        <v>0</v>
      </c>
      <c r="CU62" s="246">
        <v>0</v>
      </c>
      <c r="CV62" s="246">
        <v>0</v>
      </c>
      <c r="CW62" s="246">
        <v>0</v>
      </c>
      <c r="CX62" s="246">
        <v>0</v>
      </c>
      <c r="CY62" s="246">
        <v>0</v>
      </c>
      <c r="CZ62" s="246">
        <v>0</v>
      </c>
      <c r="DA62" s="246">
        <v>0</v>
      </c>
      <c r="DB62" s="246">
        <v>0</v>
      </c>
      <c r="DC62" s="246">
        <v>0</v>
      </c>
      <c r="DD62" s="246">
        <v>0</v>
      </c>
      <c r="DE62" s="246">
        <v>0</v>
      </c>
      <c r="DF62" s="246">
        <v>0</v>
      </c>
      <c r="DG62" s="246">
        <v>0</v>
      </c>
      <c r="DH62" s="246">
        <v>0</v>
      </c>
      <c r="DI62" s="246">
        <v>0</v>
      </c>
      <c r="DJ62" s="246">
        <v>0</v>
      </c>
      <c r="DK62" s="246">
        <v>0</v>
      </c>
      <c r="DL62" s="246">
        <v>0</v>
      </c>
    </row>
    <row r="63" spans="1:116" s="242" customFormat="1" ht="11.25" customHeight="1">
      <c r="A63" s="243" t="s">
        <v>64</v>
      </c>
      <c r="B63" s="246">
        <v>10515237.2299999</v>
      </c>
      <c r="C63" s="246">
        <v>9907041.0699999891</v>
      </c>
      <c r="D63" s="246">
        <v>782499.90000000095</v>
      </c>
      <c r="E63" s="246">
        <v>376745.73</v>
      </c>
      <c r="F63" s="246">
        <v>69244.710000000006</v>
      </c>
      <c r="G63" s="246">
        <v>3526065.09</v>
      </c>
      <c r="H63" s="246">
        <v>-4146359.2700001202</v>
      </c>
      <c r="I63" s="246">
        <v>-30104975.329999998</v>
      </c>
      <c r="J63" s="246">
        <v>11823.0600000001</v>
      </c>
      <c r="K63" s="246">
        <v>0</v>
      </c>
      <c r="L63" s="246">
        <v>4557127.51</v>
      </c>
      <c r="M63" s="246">
        <v>0</v>
      </c>
      <c r="N63" s="246">
        <v>-94</v>
      </c>
      <c r="O63" s="246">
        <v>0</v>
      </c>
      <c r="P63" s="246">
        <v>0</v>
      </c>
      <c r="Q63" s="246">
        <v>0</v>
      </c>
      <c r="R63" s="246">
        <v>0</v>
      </c>
      <c r="S63" s="246">
        <v>0</v>
      </c>
      <c r="T63" s="246">
        <v>35443159.829999998</v>
      </c>
      <c r="U63" s="246">
        <v>0</v>
      </c>
      <c r="V63" s="246">
        <v>-39673.279999999999</v>
      </c>
      <c r="W63" s="246">
        <v>-830456.5</v>
      </c>
      <c r="X63" s="246">
        <v>5301600.8899999997</v>
      </c>
      <c r="Y63" s="246">
        <v>125656.4</v>
      </c>
      <c r="Z63" s="246">
        <v>0</v>
      </c>
      <c r="AA63" s="246">
        <v>0</v>
      </c>
      <c r="AB63" s="246">
        <v>0</v>
      </c>
      <c r="AC63" s="246">
        <v>0</v>
      </c>
      <c r="AD63" s="246">
        <v>0</v>
      </c>
      <c r="AE63" s="246">
        <v>0</v>
      </c>
      <c r="AF63" s="246">
        <v>0</v>
      </c>
      <c r="AG63" s="246">
        <v>0</v>
      </c>
      <c r="AH63" s="246">
        <v>0</v>
      </c>
      <c r="AI63" s="246">
        <v>0</v>
      </c>
      <c r="AJ63" s="246">
        <v>0</v>
      </c>
      <c r="AK63" s="246">
        <v>-94</v>
      </c>
      <c r="AL63" s="246">
        <v>0</v>
      </c>
      <c r="AM63" s="246">
        <v>0</v>
      </c>
      <c r="AN63" s="246">
        <v>0</v>
      </c>
      <c r="AO63" s="246">
        <v>0</v>
      </c>
      <c r="AP63" s="246">
        <v>0</v>
      </c>
      <c r="AQ63" s="246">
        <v>0</v>
      </c>
      <c r="AR63" s="246">
        <v>35449352.5</v>
      </c>
      <c r="AS63" s="246">
        <v>0</v>
      </c>
      <c r="AT63" s="246">
        <v>-6192.6699999980601</v>
      </c>
      <c r="AU63" s="246">
        <v>-16.8200000000652</v>
      </c>
      <c r="AV63" s="246">
        <v>-91.219999999972103</v>
      </c>
      <c r="AW63" s="246">
        <v>-94.229999999981402</v>
      </c>
      <c r="AX63" s="246">
        <v>-12.75</v>
      </c>
      <c r="AY63" s="246">
        <v>-222.34000000008399</v>
      </c>
      <c r="AZ63" s="246">
        <v>-132.06000000005599</v>
      </c>
      <c r="BA63" s="246">
        <v>-68.779999999969704</v>
      </c>
      <c r="BB63" s="246">
        <v>-46.189999999944099</v>
      </c>
      <c r="BC63" s="246">
        <v>-0.52000000001862601</v>
      </c>
      <c r="BD63" s="246">
        <v>-41.870000000053601</v>
      </c>
      <c r="BE63" s="246">
        <v>-421</v>
      </c>
      <c r="BF63" s="246">
        <v>-925.68000000016798</v>
      </c>
      <c r="BG63" s="246">
        <v>-9.7399999999906903</v>
      </c>
      <c r="BH63" s="246">
        <v>-51.079999999958098</v>
      </c>
      <c r="BI63" s="246">
        <v>-342.25</v>
      </c>
      <c r="BJ63" s="246">
        <v>-27.460000000021001</v>
      </c>
      <c r="BK63" s="246">
        <v>-31.969999999972099</v>
      </c>
      <c r="BL63" s="246">
        <v>-78.480000000039595</v>
      </c>
      <c r="BM63" s="246">
        <v>-83.049999999988401</v>
      </c>
      <c r="BN63" s="246">
        <v>-4.9899999999906903</v>
      </c>
      <c r="BO63" s="246">
        <v>-26.4100000000326</v>
      </c>
      <c r="BP63" s="246">
        <v>-56.220000000030304</v>
      </c>
      <c r="BQ63" s="246">
        <v>-1.32000000000698</v>
      </c>
      <c r="BR63" s="246">
        <v>-2.04000000000815</v>
      </c>
      <c r="BS63" s="246">
        <v>0</v>
      </c>
      <c r="BT63" s="246">
        <v>-0.129999999990105</v>
      </c>
      <c r="BU63" s="246">
        <v>0</v>
      </c>
      <c r="BV63" s="246">
        <v>0</v>
      </c>
      <c r="BW63" s="246">
        <v>-42.6900000000023</v>
      </c>
      <c r="BX63" s="246">
        <v>-1.54000000000815</v>
      </c>
      <c r="BY63" s="246">
        <v>-22.920000000005501</v>
      </c>
      <c r="BZ63" s="246">
        <v>0</v>
      </c>
      <c r="CA63" s="246">
        <v>0</v>
      </c>
      <c r="CB63" s="246">
        <v>0</v>
      </c>
      <c r="CC63" s="246">
        <v>0</v>
      </c>
      <c r="CD63" s="246">
        <v>-1.0299999999988401</v>
      </c>
      <c r="CE63" s="246">
        <v>-823.94000000041001</v>
      </c>
      <c r="CF63" s="246">
        <v>-0.56000000001222405</v>
      </c>
      <c r="CG63" s="246">
        <v>-0.130000000000109</v>
      </c>
      <c r="CH63" s="246">
        <v>0</v>
      </c>
      <c r="CI63" s="246">
        <v>-1.9999999996798599E-2</v>
      </c>
      <c r="CJ63" s="246">
        <v>-0.76999999999679902</v>
      </c>
      <c r="CK63" s="246">
        <v>0</v>
      </c>
      <c r="CL63" s="246">
        <v>0</v>
      </c>
      <c r="CM63" s="246">
        <v>-25.590000000003801</v>
      </c>
      <c r="CN63" s="246">
        <v>-1235.71</v>
      </c>
      <c r="CO63" s="246">
        <v>-78.4400000000023</v>
      </c>
      <c r="CP63" s="246">
        <v>0</v>
      </c>
      <c r="CQ63" s="246">
        <v>-0.44000000000232797</v>
      </c>
      <c r="CR63" s="246">
        <v>0</v>
      </c>
      <c r="CS63" s="246">
        <v>0</v>
      </c>
      <c r="CT63" s="246">
        <v>-0.18000000000029101</v>
      </c>
      <c r="CU63" s="246">
        <v>0</v>
      </c>
      <c r="CV63" s="246">
        <v>0</v>
      </c>
      <c r="CW63" s="246">
        <v>0</v>
      </c>
      <c r="CX63" s="246">
        <v>-5.0000000000181899E-2</v>
      </c>
      <c r="CY63" s="246">
        <v>-1.3499999999985399</v>
      </c>
      <c r="CZ63" s="246">
        <v>0</v>
      </c>
      <c r="DA63" s="246">
        <v>0</v>
      </c>
      <c r="DB63" s="246">
        <v>0</v>
      </c>
      <c r="DC63" s="246">
        <v>-1168.25999999998</v>
      </c>
      <c r="DD63" s="246">
        <v>-1.0000000002037299E-2</v>
      </c>
      <c r="DE63" s="246">
        <v>0</v>
      </c>
      <c r="DF63" s="246">
        <v>0</v>
      </c>
      <c r="DG63" s="246">
        <v>0</v>
      </c>
      <c r="DH63" s="246">
        <v>-0.44000000000232797</v>
      </c>
      <c r="DI63" s="246">
        <v>0</v>
      </c>
      <c r="DJ63" s="246">
        <v>0</v>
      </c>
      <c r="DK63" s="246">
        <v>0</v>
      </c>
      <c r="DL63" s="246">
        <v>0</v>
      </c>
    </row>
    <row r="64" spans="1:116" s="242" customFormat="1" ht="11.25" customHeight="1">
      <c r="A64" s="243" t="s">
        <v>1091</v>
      </c>
      <c r="B64" s="246">
        <v>3661886.8499999</v>
      </c>
      <c r="C64" s="246">
        <v>-383913927.76999998</v>
      </c>
      <c r="D64" s="246">
        <v>-94991.020000000499</v>
      </c>
      <c r="E64" s="246">
        <v>22031.279999999999</v>
      </c>
      <c r="F64" s="246">
        <v>-35</v>
      </c>
      <c r="G64" s="246">
        <v>-9149433.6799999904</v>
      </c>
      <c r="H64" s="246">
        <v>396798243.04000002</v>
      </c>
      <c r="I64" s="246">
        <v>543334.91</v>
      </c>
      <c r="J64" s="246">
        <v>0</v>
      </c>
      <c r="K64" s="246">
        <v>0</v>
      </c>
      <c r="L64" s="246">
        <v>12340229.33</v>
      </c>
      <c r="M64" s="246">
        <v>0</v>
      </c>
      <c r="N64" s="246">
        <v>-396797492.00999999</v>
      </c>
      <c r="O64" s="246">
        <v>0</v>
      </c>
      <c r="P64" s="246">
        <v>0</v>
      </c>
      <c r="Q64" s="246">
        <v>0</v>
      </c>
      <c r="R64" s="246">
        <v>0</v>
      </c>
      <c r="S64" s="246">
        <v>0</v>
      </c>
      <c r="T64" s="246">
        <v>0</v>
      </c>
      <c r="U64" s="246">
        <v>0</v>
      </c>
      <c r="V64" s="246">
        <v>9669591.1400000006</v>
      </c>
      <c r="W64" s="246">
        <v>3492429.5</v>
      </c>
      <c r="X64" s="246">
        <v>-1607607.67</v>
      </c>
      <c r="Y64" s="246">
        <v>652025.54</v>
      </c>
      <c r="Z64" s="246">
        <v>133790.82</v>
      </c>
      <c r="AA64" s="246">
        <v>0</v>
      </c>
      <c r="AB64" s="246">
        <v>0</v>
      </c>
      <c r="AC64" s="246">
        <v>0</v>
      </c>
      <c r="AD64" s="246">
        <v>0</v>
      </c>
      <c r="AE64" s="246">
        <v>0</v>
      </c>
      <c r="AF64" s="246">
        <v>0</v>
      </c>
      <c r="AG64" s="246">
        <v>0</v>
      </c>
      <c r="AH64" s="246">
        <v>0</v>
      </c>
      <c r="AI64" s="246">
        <v>0</v>
      </c>
      <c r="AJ64" s="246">
        <v>0</v>
      </c>
      <c r="AK64" s="246">
        <v>0</v>
      </c>
      <c r="AL64" s="246">
        <v>-396797492.00999999</v>
      </c>
      <c r="AM64" s="246">
        <v>0</v>
      </c>
      <c r="AN64" s="246">
        <v>0</v>
      </c>
      <c r="AO64" s="246">
        <v>0</v>
      </c>
      <c r="AP64" s="246">
        <v>0</v>
      </c>
      <c r="AQ64" s="246">
        <v>0</v>
      </c>
      <c r="AR64" s="246">
        <v>0</v>
      </c>
      <c r="AS64" s="246">
        <v>0</v>
      </c>
      <c r="AT64" s="246">
        <v>0</v>
      </c>
      <c r="AU64" s="246">
        <v>0</v>
      </c>
      <c r="AV64" s="246">
        <v>0</v>
      </c>
      <c r="AW64" s="246">
        <v>0</v>
      </c>
      <c r="AX64" s="246">
        <v>0</v>
      </c>
      <c r="AY64" s="246">
        <v>0</v>
      </c>
      <c r="AZ64" s="246">
        <v>0</v>
      </c>
      <c r="BA64" s="246">
        <v>0</v>
      </c>
      <c r="BB64" s="246">
        <v>0</v>
      </c>
      <c r="BC64" s="246">
        <v>0</v>
      </c>
      <c r="BD64" s="246">
        <v>0</v>
      </c>
      <c r="BE64" s="246">
        <v>0</v>
      </c>
      <c r="BF64" s="246">
        <v>0</v>
      </c>
      <c r="BG64" s="246">
        <v>0</v>
      </c>
      <c r="BH64" s="246">
        <v>0</v>
      </c>
      <c r="BI64" s="246">
        <v>0</v>
      </c>
      <c r="BJ64" s="246">
        <v>0</v>
      </c>
      <c r="BK64" s="246">
        <v>0</v>
      </c>
      <c r="BL64" s="246">
        <v>0</v>
      </c>
      <c r="BM64" s="246">
        <v>0</v>
      </c>
      <c r="BN64" s="246">
        <v>0</v>
      </c>
      <c r="BO64" s="246">
        <v>0</v>
      </c>
      <c r="BP64" s="246">
        <v>0</v>
      </c>
      <c r="BQ64" s="246">
        <v>0</v>
      </c>
      <c r="BR64" s="246">
        <v>0</v>
      </c>
      <c r="BS64" s="246">
        <v>0</v>
      </c>
      <c r="BT64" s="246">
        <v>0</v>
      </c>
      <c r="BU64" s="246">
        <v>0</v>
      </c>
      <c r="BV64" s="246">
        <v>0</v>
      </c>
      <c r="BW64" s="246">
        <v>0</v>
      </c>
      <c r="BX64" s="246">
        <v>0</v>
      </c>
      <c r="BY64" s="246">
        <v>0</v>
      </c>
      <c r="BZ64" s="246">
        <v>0</v>
      </c>
      <c r="CA64" s="246">
        <v>0</v>
      </c>
      <c r="CB64" s="246">
        <v>0</v>
      </c>
      <c r="CC64" s="246">
        <v>0</v>
      </c>
      <c r="CD64" s="246">
        <v>0</v>
      </c>
      <c r="CE64" s="246">
        <v>0</v>
      </c>
      <c r="CF64" s="246">
        <v>0</v>
      </c>
      <c r="CG64" s="246">
        <v>0</v>
      </c>
      <c r="CH64" s="246">
        <v>0</v>
      </c>
      <c r="CI64" s="246">
        <v>0</v>
      </c>
      <c r="CJ64" s="246">
        <v>0</v>
      </c>
      <c r="CK64" s="246">
        <v>0</v>
      </c>
      <c r="CL64" s="246">
        <v>0</v>
      </c>
      <c r="CM64" s="246">
        <v>0</v>
      </c>
      <c r="CN64" s="246">
        <v>0</v>
      </c>
      <c r="CO64" s="246">
        <v>0</v>
      </c>
      <c r="CP64" s="246">
        <v>0</v>
      </c>
      <c r="CQ64" s="246">
        <v>0</v>
      </c>
      <c r="CR64" s="246">
        <v>0</v>
      </c>
      <c r="CS64" s="246">
        <v>0</v>
      </c>
      <c r="CT64" s="246">
        <v>0</v>
      </c>
      <c r="CU64" s="246">
        <v>0</v>
      </c>
      <c r="CV64" s="246">
        <v>0</v>
      </c>
      <c r="CW64" s="246">
        <v>0</v>
      </c>
      <c r="CX64" s="246">
        <v>0</v>
      </c>
      <c r="CY64" s="246">
        <v>0</v>
      </c>
      <c r="CZ64" s="246">
        <v>0</v>
      </c>
      <c r="DA64" s="246">
        <v>0</v>
      </c>
      <c r="DB64" s="246">
        <v>0</v>
      </c>
      <c r="DC64" s="246">
        <v>0</v>
      </c>
      <c r="DD64" s="246">
        <v>0</v>
      </c>
      <c r="DE64" s="246">
        <v>0</v>
      </c>
      <c r="DF64" s="246">
        <v>0</v>
      </c>
      <c r="DG64" s="246">
        <v>0</v>
      </c>
      <c r="DH64" s="246">
        <v>0</v>
      </c>
      <c r="DI64" s="246">
        <v>0</v>
      </c>
      <c r="DJ64" s="246">
        <v>0</v>
      </c>
      <c r="DK64" s="246">
        <v>0</v>
      </c>
      <c r="DL64" s="246">
        <v>0</v>
      </c>
    </row>
    <row r="65" spans="1:116" s="242" customFormat="1" ht="11.25" customHeight="1">
      <c r="A65" s="243" t="s">
        <v>1092</v>
      </c>
      <c r="B65" s="246">
        <v>-20</v>
      </c>
      <c r="C65" s="246">
        <v>0</v>
      </c>
      <c r="D65" s="246">
        <v>0</v>
      </c>
      <c r="E65" s="246">
        <v>-20</v>
      </c>
      <c r="F65" s="246">
        <v>-35</v>
      </c>
      <c r="G65" s="246">
        <v>0</v>
      </c>
      <c r="H65" s="246">
        <v>35</v>
      </c>
      <c r="I65" s="246">
        <v>0</v>
      </c>
      <c r="J65" s="246">
        <v>0</v>
      </c>
      <c r="K65" s="246">
        <v>0</v>
      </c>
      <c r="L65" s="246">
        <v>0</v>
      </c>
      <c r="M65" s="246">
        <v>0</v>
      </c>
      <c r="N65" s="246">
        <v>0</v>
      </c>
      <c r="O65" s="246">
        <v>0</v>
      </c>
      <c r="P65" s="246">
        <v>0</v>
      </c>
      <c r="Q65" s="246">
        <v>0</v>
      </c>
      <c r="R65" s="246">
        <v>0</v>
      </c>
      <c r="S65" s="246">
        <v>0</v>
      </c>
      <c r="T65" s="246">
        <v>0</v>
      </c>
      <c r="U65" s="246">
        <v>0</v>
      </c>
      <c r="V65" s="246">
        <v>0</v>
      </c>
      <c r="W65" s="246">
        <v>0</v>
      </c>
      <c r="X65" s="246">
        <v>0</v>
      </c>
      <c r="Y65" s="246">
        <v>0</v>
      </c>
      <c r="Z65" s="246">
        <v>0</v>
      </c>
      <c r="AA65" s="246">
        <v>0</v>
      </c>
      <c r="AB65" s="246">
        <v>0</v>
      </c>
      <c r="AC65" s="246">
        <v>0</v>
      </c>
      <c r="AD65" s="246">
        <v>0</v>
      </c>
      <c r="AE65" s="246">
        <v>0</v>
      </c>
      <c r="AF65" s="246">
        <v>0</v>
      </c>
      <c r="AG65" s="246">
        <v>0</v>
      </c>
      <c r="AH65" s="246">
        <v>0</v>
      </c>
      <c r="AI65" s="246">
        <v>0</v>
      </c>
      <c r="AJ65" s="246">
        <v>0</v>
      </c>
      <c r="AK65" s="246">
        <v>0</v>
      </c>
      <c r="AL65" s="246">
        <v>0</v>
      </c>
      <c r="AM65" s="246">
        <v>0</v>
      </c>
      <c r="AN65" s="246">
        <v>0</v>
      </c>
      <c r="AO65" s="246">
        <v>0</v>
      </c>
      <c r="AP65" s="246">
        <v>0</v>
      </c>
      <c r="AQ65" s="246">
        <v>0</v>
      </c>
      <c r="AR65" s="246">
        <v>0</v>
      </c>
      <c r="AS65" s="246">
        <v>0</v>
      </c>
      <c r="AT65" s="246">
        <v>0</v>
      </c>
      <c r="AU65" s="246">
        <v>0</v>
      </c>
      <c r="AV65" s="246">
        <v>0</v>
      </c>
      <c r="AW65" s="246">
        <v>0</v>
      </c>
      <c r="AX65" s="246">
        <v>0</v>
      </c>
      <c r="AY65" s="246">
        <v>0</v>
      </c>
      <c r="AZ65" s="246">
        <v>0</v>
      </c>
      <c r="BA65" s="246">
        <v>0</v>
      </c>
      <c r="BB65" s="246">
        <v>0</v>
      </c>
      <c r="BC65" s="246">
        <v>0</v>
      </c>
      <c r="BD65" s="246">
        <v>0</v>
      </c>
      <c r="BE65" s="246">
        <v>0</v>
      </c>
      <c r="BF65" s="246">
        <v>0</v>
      </c>
      <c r="BG65" s="246">
        <v>0</v>
      </c>
      <c r="BH65" s="246">
        <v>0</v>
      </c>
      <c r="BI65" s="246">
        <v>0</v>
      </c>
      <c r="BJ65" s="246">
        <v>0</v>
      </c>
      <c r="BK65" s="246">
        <v>0</v>
      </c>
      <c r="BL65" s="246">
        <v>0</v>
      </c>
      <c r="BM65" s="246">
        <v>0</v>
      </c>
      <c r="BN65" s="246">
        <v>0</v>
      </c>
      <c r="BO65" s="246">
        <v>0</v>
      </c>
      <c r="BP65" s="246">
        <v>0</v>
      </c>
      <c r="BQ65" s="246">
        <v>0</v>
      </c>
      <c r="BR65" s="246">
        <v>0</v>
      </c>
      <c r="BS65" s="246">
        <v>0</v>
      </c>
      <c r="BT65" s="246">
        <v>0</v>
      </c>
      <c r="BU65" s="246">
        <v>0</v>
      </c>
      <c r="BV65" s="246">
        <v>0</v>
      </c>
      <c r="BW65" s="246">
        <v>0</v>
      </c>
      <c r="BX65" s="246">
        <v>0</v>
      </c>
      <c r="BY65" s="246">
        <v>0</v>
      </c>
      <c r="BZ65" s="246">
        <v>0</v>
      </c>
      <c r="CA65" s="246">
        <v>0</v>
      </c>
      <c r="CB65" s="246">
        <v>0</v>
      </c>
      <c r="CC65" s="246">
        <v>0</v>
      </c>
      <c r="CD65" s="246">
        <v>0</v>
      </c>
      <c r="CE65" s="246">
        <v>0</v>
      </c>
      <c r="CF65" s="246">
        <v>0</v>
      </c>
      <c r="CG65" s="246">
        <v>0</v>
      </c>
      <c r="CH65" s="246">
        <v>0</v>
      </c>
      <c r="CI65" s="246">
        <v>0</v>
      </c>
      <c r="CJ65" s="246">
        <v>0</v>
      </c>
      <c r="CK65" s="246">
        <v>0</v>
      </c>
      <c r="CL65" s="246">
        <v>0</v>
      </c>
      <c r="CM65" s="246">
        <v>0</v>
      </c>
      <c r="CN65" s="246">
        <v>0</v>
      </c>
      <c r="CO65" s="246">
        <v>0</v>
      </c>
      <c r="CP65" s="246">
        <v>0</v>
      </c>
      <c r="CQ65" s="246">
        <v>0</v>
      </c>
      <c r="CR65" s="246">
        <v>0</v>
      </c>
      <c r="CS65" s="246">
        <v>0</v>
      </c>
      <c r="CT65" s="246">
        <v>0</v>
      </c>
      <c r="CU65" s="246">
        <v>0</v>
      </c>
      <c r="CV65" s="246">
        <v>0</v>
      </c>
      <c r="CW65" s="246">
        <v>0</v>
      </c>
      <c r="CX65" s="246">
        <v>0</v>
      </c>
      <c r="CY65" s="246">
        <v>0</v>
      </c>
      <c r="CZ65" s="246">
        <v>0</v>
      </c>
      <c r="DA65" s="246">
        <v>0</v>
      </c>
      <c r="DB65" s="246">
        <v>0</v>
      </c>
      <c r="DC65" s="246">
        <v>0</v>
      </c>
      <c r="DD65" s="246">
        <v>0</v>
      </c>
      <c r="DE65" s="246">
        <v>0</v>
      </c>
      <c r="DF65" s="246">
        <v>0</v>
      </c>
      <c r="DG65" s="246">
        <v>0</v>
      </c>
      <c r="DH65" s="246">
        <v>0</v>
      </c>
      <c r="DI65" s="246">
        <v>0</v>
      </c>
      <c r="DJ65" s="246">
        <v>0</v>
      </c>
      <c r="DK65" s="246">
        <v>0</v>
      </c>
      <c r="DL65" s="246">
        <v>0</v>
      </c>
    </row>
    <row r="66" spans="1:116" s="242" customFormat="1" ht="11.25" customHeight="1">
      <c r="A66" s="243" t="s">
        <v>1093</v>
      </c>
      <c r="B66" s="246">
        <v>-23813428.949999999</v>
      </c>
      <c r="C66" s="246">
        <v>14128729.9</v>
      </c>
      <c r="D66" s="246">
        <v>-104573.02</v>
      </c>
      <c r="E66" s="246">
        <v>0</v>
      </c>
      <c r="F66" s="246">
        <v>0</v>
      </c>
      <c r="G66" s="246">
        <v>-55540585.829999998</v>
      </c>
      <c r="H66" s="246">
        <v>17703000</v>
      </c>
      <c r="I66" s="246">
        <v>0</v>
      </c>
      <c r="J66" s="246">
        <v>0</v>
      </c>
      <c r="K66" s="246">
        <v>0</v>
      </c>
      <c r="L66" s="246">
        <v>14128729.9</v>
      </c>
      <c r="M66" s="246">
        <v>0</v>
      </c>
      <c r="N66" s="246">
        <v>0</v>
      </c>
      <c r="O66" s="246">
        <v>0</v>
      </c>
      <c r="P66" s="246">
        <v>0</v>
      </c>
      <c r="Q66" s="246">
        <v>0</v>
      </c>
      <c r="R66" s="246">
        <v>0</v>
      </c>
      <c r="S66" s="246">
        <v>0</v>
      </c>
      <c r="T66" s="246">
        <v>0</v>
      </c>
      <c r="U66" s="246">
        <v>0</v>
      </c>
      <c r="V66" s="246">
        <v>86200</v>
      </c>
      <c r="W66" s="246">
        <v>-2513256.4500000002</v>
      </c>
      <c r="X66" s="246">
        <v>15198805.640000001</v>
      </c>
      <c r="Y66" s="246">
        <v>2735211.36</v>
      </c>
      <c r="Z66" s="246">
        <v>-1378230.6499999899</v>
      </c>
      <c r="AA66" s="246">
        <v>0</v>
      </c>
      <c r="AB66" s="246">
        <v>0</v>
      </c>
      <c r="AC66" s="246">
        <v>0</v>
      </c>
      <c r="AD66" s="246">
        <v>0</v>
      </c>
      <c r="AE66" s="246">
        <v>0</v>
      </c>
      <c r="AF66" s="246">
        <v>0</v>
      </c>
      <c r="AG66" s="246">
        <v>0</v>
      </c>
      <c r="AH66" s="246">
        <v>0</v>
      </c>
      <c r="AI66" s="246">
        <v>0</v>
      </c>
      <c r="AJ66" s="246">
        <v>0</v>
      </c>
      <c r="AK66" s="246">
        <v>0</v>
      </c>
      <c r="AL66" s="246">
        <v>0</v>
      </c>
      <c r="AM66" s="246">
        <v>0</v>
      </c>
      <c r="AN66" s="246">
        <v>0</v>
      </c>
      <c r="AO66" s="246">
        <v>0</v>
      </c>
      <c r="AP66" s="246">
        <v>0</v>
      </c>
      <c r="AQ66" s="246">
        <v>0</v>
      </c>
      <c r="AR66" s="246">
        <v>0</v>
      </c>
      <c r="AS66" s="246">
        <v>0</v>
      </c>
      <c r="AT66" s="246">
        <v>0</v>
      </c>
      <c r="AU66" s="246">
        <v>0</v>
      </c>
      <c r="AV66" s="246">
        <v>0</v>
      </c>
      <c r="AW66" s="246">
        <v>0</v>
      </c>
      <c r="AX66" s="246">
        <v>0</v>
      </c>
      <c r="AY66" s="246">
        <v>0</v>
      </c>
      <c r="AZ66" s="246">
        <v>0</v>
      </c>
      <c r="BA66" s="246">
        <v>0</v>
      </c>
      <c r="BB66" s="246">
        <v>0</v>
      </c>
      <c r="BC66" s="246">
        <v>0</v>
      </c>
      <c r="BD66" s="246">
        <v>0</v>
      </c>
      <c r="BE66" s="246">
        <v>0</v>
      </c>
      <c r="BF66" s="246">
        <v>0</v>
      </c>
      <c r="BG66" s="246">
        <v>0</v>
      </c>
      <c r="BH66" s="246">
        <v>0</v>
      </c>
      <c r="BI66" s="246">
        <v>0</v>
      </c>
      <c r="BJ66" s="246">
        <v>0</v>
      </c>
      <c r="BK66" s="246">
        <v>0</v>
      </c>
      <c r="BL66" s="246">
        <v>0</v>
      </c>
      <c r="BM66" s="246">
        <v>0</v>
      </c>
      <c r="BN66" s="246">
        <v>0</v>
      </c>
      <c r="BO66" s="246">
        <v>0</v>
      </c>
      <c r="BP66" s="246">
        <v>0</v>
      </c>
      <c r="BQ66" s="246">
        <v>0</v>
      </c>
      <c r="BR66" s="246">
        <v>0</v>
      </c>
      <c r="BS66" s="246">
        <v>0</v>
      </c>
      <c r="BT66" s="246">
        <v>0</v>
      </c>
      <c r="BU66" s="246">
        <v>0</v>
      </c>
      <c r="BV66" s="246">
        <v>0</v>
      </c>
      <c r="BW66" s="246">
        <v>0</v>
      </c>
      <c r="BX66" s="246">
        <v>0</v>
      </c>
      <c r="BY66" s="246">
        <v>0</v>
      </c>
      <c r="BZ66" s="246">
        <v>0</v>
      </c>
      <c r="CA66" s="246">
        <v>0</v>
      </c>
      <c r="CB66" s="246">
        <v>0</v>
      </c>
      <c r="CC66" s="246">
        <v>0</v>
      </c>
      <c r="CD66" s="246">
        <v>0</v>
      </c>
      <c r="CE66" s="246">
        <v>0</v>
      </c>
      <c r="CF66" s="246">
        <v>0</v>
      </c>
      <c r="CG66" s="246">
        <v>0</v>
      </c>
      <c r="CH66" s="246">
        <v>0</v>
      </c>
      <c r="CI66" s="246">
        <v>0</v>
      </c>
      <c r="CJ66" s="246">
        <v>0</v>
      </c>
      <c r="CK66" s="246">
        <v>0</v>
      </c>
      <c r="CL66" s="246">
        <v>0</v>
      </c>
      <c r="CM66" s="246">
        <v>0</v>
      </c>
      <c r="CN66" s="246">
        <v>0</v>
      </c>
      <c r="CO66" s="246">
        <v>0</v>
      </c>
      <c r="CP66" s="246">
        <v>0</v>
      </c>
      <c r="CQ66" s="246">
        <v>0</v>
      </c>
      <c r="CR66" s="246">
        <v>0</v>
      </c>
      <c r="CS66" s="246">
        <v>0</v>
      </c>
      <c r="CT66" s="246">
        <v>0</v>
      </c>
      <c r="CU66" s="246">
        <v>0</v>
      </c>
      <c r="CV66" s="246">
        <v>0</v>
      </c>
      <c r="CW66" s="246">
        <v>0</v>
      </c>
      <c r="CX66" s="246">
        <v>0</v>
      </c>
      <c r="CY66" s="246">
        <v>0</v>
      </c>
      <c r="CZ66" s="246">
        <v>0</v>
      </c>
      <c r="DA66" s="246">
        <v>0</v>
      </c>
      <c r="DB66" s="246">
        <v>0</v>
      </c>
      <c r="DC66" s="246">
        <v>0</v>
      </c>
      <c r="DD66" s="246">
        <v>0</v>
      </c>
      <c r="DE66" s="246">
        <v>0</v>
      </c>
      <c r="DF66" s="246">
        <v>0</v>
      </c>
      <c r="DG66" s="246">
        <v>0</v>
      </c>
      <c r="DH66" s="246">
        <v>0</v>
      </c>
      <c r="DI66" s="246">
        <v>0</v>
      </c>
      <c r="DJ66" s="246">
        <v>0</v>
      </c>
      <c r="DK66" s="246">
        <v>0</v>
      </c>
      <c r="DL66" s="246">
        <v>0</v>
      </c>
    </row>
    <row r="67" spans="1:116" s="242" customFormat="1" ht="11.25" customHeight="1">
      <c r="A67" s="243" t="s">
        <v>809</v>
      </c>
      <c r="B67" s="246">
        <v>157815.49</v>
      </c>
      <c r="C67" s="246">
        <v>157815.49</v>
      </c>
      <c r="D67" s="246">
        <v>0</v>
      </c>
      <c r="E67" s="246">
        <v>0</v>
      </c>
      <c r="F67" s="246">
        <v>0</v>
      </c>
      <c r="G67" s="246">
        <v>0</v>
      </c>
      <c r="H67" s="246">
        <v>0</v>
      </c>
      <c r="I67" s="246">
        <v>-17760.349999999999</v>
      </c>
      <c r="J67" s="246">
        <v>0</v>
      </c>
      <c r="K67" s="246">
        <v>0</v>
      </c>
      <c r="L67" s="246">
        <v>0</v>
      </c>
      <c r="M67" s="246">
        <v>0</v>
      </c>
      <c r="N67" s="246">
        <v>0</v>
      </c>
      <c r="O67" s="246">
        <v>0</v>
      </c>
      <c r="P67" s="246">
        <v>0</v>
      </c>
      <c r="Q67" s="246">
        <v>0</v>
      </c>
      <c r="R67" s="246">
        <v>0</v>
      </c>
      <c r="S67" s="246">
        <v>0</v>
      </c>
      <c r="T67" s="246">
        <v>175575.84</v>
      </c>
      <c r="U67" s="246">
        <v>0</v>
      </c>
      <c r="V67" s="246">
        <v>0</v>
      </c>
      <c r="W67" s="246">
        <v>0</v>
      </c>
      <c r="X67" s="246">
        <v>0</v>
      </c>
      <c r="Y67" s="246">
        <v>0</v>
      </c>
      <c r="Z67" s="246">
        <v>0</v>
      </c>
      <c r="AA67" s="246">
        <v>0</v>
      </c>
      <c r="AB67" s="246">
        <v>0</v>
      </c>
      <c r="AC67" s="246">
        <v>0</v>
      </c>
      <c r="AD67" s="246">
        <v>0</v>
      </c>
      <c r="AE67" s="246">
        <v>0</v>
      </c>
      <c r="AF67" s="246">
        <v>0</v>
      </c>
      <c r="AG67" s="246">
        <v>0</v>
      </c>
      <c r="AH67" s="246">
        <v>0</v>
      </c>
      <c r="AI67" s="246">
        <v>0</v>
      </c>
      <c r="AJ67" s="246">
        <v>0</v>
      </c>
      <c r="AK67" s="246">
        <v>0</v>
      </c>
      <c r="AL67" s="246">
        <v>0</v>
      </c>
      <c r="AM67" s="246">
        <v>0</v>
      </c>
      <c r="AN67" s="246">
        <v>0</v>
      </c>
      <c r="AO67" s="246">
        <v>0</v>
      </c>
      <c r="AP67" s="246">
        <v>0</v>
      </c>
      <c r="AQ67" s="246">
        <v>0</v>
      </c>
      <c r="AR67" s="246">
        <v>0</v>
      </c>
      <c r="AS67" s="246">
        <v>0</v>
      </c>
      <c r="AT67" s="246">
        <v>175575.84</v>
      </c>
      <c r="AU67" s="246">
        <v>12358.23</v>
      </c>
      <c r="AV67" s="246">
        <v>5000.87</v>
      </c>
      <c r="AW67" s="246">
        <v>5812.54</v>
      </c>
      <c r="AX67" s="246">
        <v>11991.14</v>
      </c>
      <c r="AY67" s="246">
        <v>23477.81</v>
      </c>
      <c r="AZ67" s="246">
        <v>11864.92</v>
      </c>
      <c r="BA67" s="246">
        <v>18.3</v>
      </c>
      <c r="BB67" s="246">
        <v>8150.43</v>
      </c>
      <c r="BC67" s="246">
        <v>5064.17</v>
      </c>
      <c r="BD67" s="246">
        <v>3133.67</v>
      </c>
      <c r="BE67" s="246">
        <v>9237.58</v>
      </c>
      <c r="BF67" s="246">
        <v>15061.02</v>
      </c>
      <c r="BG67" s="246">
        <v>44524.78</v>
      </c>
      <c r="BH67" s="246">
        <v>17820.240000000002</v>
      </c>
      <c r="BI67" s="246">
        <v>0.2</v>
      </c>
      <c r="BJ67" s="246">
        <v>-732.81</v>
      </c>
      <c r="BK67" s="246">
        <v>334.57</v>
      </c>
      <c r="BL67" s="246">
        <v>476.08</v>
      </c>
      <c r="BM67" s="246">
        <v>247.19</v>
      </c>
      <c r="BN67" s="246">
        <v>32.700000000000003</v>
      </c>
      <c r="BO67" s="246">
        <v>19.3</v>
      </c>
      <c r="BP67" s="246">
        <v>1576.44</v>
      </c>
      <c r="BQ67" s="246">
        <v>0</v>
      </c>
      <c r="BR67" s="246">
        <v>0.28999999999999998</v>
      </c>
      <c r="BS67" s="246">
        <v>0</v>
      </c>
      <c r="BT67" s="246">
        <v>0</v>
      </c>
      <c r="BU67" s="246">
        <v>12.26</v>
      </c>
      <c r="BV67" s="246">
        <v>0</v>
      </c>
      <c r="BW67" s="246">
        <v>0</v>
      </c>
      <c r="BX67" s="246">
        <v>-1.1299999999999999</v>
      </c>
      <c r="BY67" s="246">
        <v>0</v>
      </c>
      <c r="BZ67" s="246">
        <v>0</v>
      </c>
      <c r="CA67" s="246">
        <v>0</v>
      </c>
      <c r="CB67" s="246">
        <v>0</v>
      </c>
      <c r="CC67" s="246">
        <v>8.15</v>
      </c>
      <c r="CD67" s="246">
        <v>7.86</v>
      </c>
      <c r="CE67" s="246">
        <v>0</v>
      </c>
      <c r="CF67" s="246">
        <v>0</v>
      </c>
      <c r="CG67" s="246">
        <v>0</v>
      </c>
      <c r="CH67" s="246">
        <v>0</v>
      </c>
      <c r="CI67" s="246">
        <v>0</v>
      </c>
      <c r="CJ67" s="246">
        <v>0</v>
      </c>
      <c r="CK67" s="246">
        <v>0</v>
      </c>
      <c r="CL67" s="246">
        <v>0</v>
      </c>
      <c r="CM67" s="246">
        <v>0</v>
      </c>
      <c r="CN67" s="246">
        <v>0</v>
      </c>
      <c r="CO67" s="246">
        <v>0</v>
      </c>
      <c r="CP67" s="246">
        <v>0</v>
      </c>
      <c r="CQ67" s="246">
        <v>0</v>
      </c>
      <c r="CR67" s="246">
        <v>0</v>
      </c>
      <c r="CS67" s="246">
        <v>0</v>
      </c>
      <c r="CT67" s="246">
        <v>0</v>
      </c>
      <c r="CU67" s="246">
        <v>0</v>
      </c>
      <c r="CV67" s="246">
        <v>0</v>
      </c>
      <c r="CW67" s="246">
        <v>0</v>
      </c>
      <c r="CX67" s="246">
        <v>0</v>
      </c>
      <c r="CY67" s="246">
        <v>0</v>
      </c>
      <c r="CZ67" s="246">
        <v>0</v>
      </c>
      <c r="DA67" s="246">
        <v>0</v>
      </c>
      <c r="DB67" s="246">
        <v>0</v>
      </c>
      <c r="DC67" s="246">
        <v>75.45</v>
      </c>
      <c r="DD67" s="246">
        <v>3.59</v>
      </c>
      <c r="DE67" s="246">
        <v>0</v>
      </c>
      <c r="DF67" s="246">
        <v>0</v>
      </c>
      <c r="DG67" s="246">
        <v>0</v>
      </c>
      <c r="DH67" s="246">
        <v>0</v>
      </c>
      <c r="DI67" s="246">
        <v>0</v>
      </c>
      <c r="DJ67" s="246">
        <v>0</v>
      </c>
      <c r="DK67" s="246">
        <v>0</v>
      </c>
      <c r="DL67" s="246">
        <v>0</v>
      </c>
    </row>
    <row r="68" spans="1:116" s="242" customFormat="1" ht="11.25" customHeight="1">
      <c r="A68" s="243" t="s">
        <v>69</v>
      </c>
      <c r="B68" s="246">
        <v>2209344.64</v>
      </c>
      <c r="C68" s="246">
        <v>2188918.5299999998</v>
      </c>
      <c r="D68" s="246">
        <v>20426.11</v>
      </c>
      <c r="E68" s="246">
        <v>0</v>
      </c>
      <c r="F68" s="246">
        <v>0</v>
      </c>
      <c r="G68" s="246">
        <v>0</v>
      </c>
      <c r="H68" s="246">
        <v>0</v>
      </c>
      <c r="I68" s="246">
        <v>0</v>
      </c>
      <c r="J68" s="246">
        <v>0</v>
      </c>
      <c r="K68" s="246">
        <v>0</v>
      </c>
      <c r="L68" s="246">
        <v>0</v>
      </c>
      <c r="M68" s="246">
        <v>0</v>
      </c>
      <c r="N68" s="246">
        <v>0</v>
      </c>
      <c r="O68" s="246">
        <v>0</v>
      </c>
      <c r="P68" s="246">
        <v>0</v>
      </c>
      <c r="Q68" s="246">
        <v>0</v>
      </c>
      <c r="R68" s="246">
        <v>0</v>
      </c>
      <c r="S68" s="246">
        <v>0</v>
      </c>
      <c r="T68" s="246">
        <v>2188918.5299999998</v>
      </c>
      <c r="U68" s="246">
        <v>0</v>
      </c>
      <c r="V68" s="246">
        <v>0</v>
      </c>
      <c r="W68" s="246">
        <v>0</v>
      </c>
      <c r="X68" s="246">
        <v>0</v>
      </c>
      <c r="Y68" s="246">
        <v>0</v>
      </c>
      <c r="Z68" s="246">
        <v>0</v>
      </c>
      <c r="AA68" s="246">
        <v>0</v>
      </c>
      <c r="AB68" s="246">
        <v>0</v>
      </c>
      <c r="AC68" s="246">
        <v>0</v>
      </c>
      <c r="AD68" s="246">
        <v>0</v>
      </c>
      <c r="AE68" s="246">
        <v>0</v>
      </c>
      <c r="AF68" s="246">
        <v>0</v>
      </c>
      <c r="AG68" s="246">
        <v>0</v>
      </c>
      <c r="AH68" s="246">
        <v>0</v>
      </c>
      <c r="AI68" s="246">
        <v>0</v>
      </c>
      <c r="AJ68" s="246">
        <v>0</v>
      </c>
      <c r="AK68" s="246">
        <v>0</v>
      </c>
      <c r="AL68" s="246">
        <v>0</v>
      </c>
      <c r="AM68" s="246">
        <v>0</v>
      </c>
      <c r="AN68" s="246">
        <v>0</v>
      </c>
      <c r="AO68" s="246">
        <v>0</v>
      </c>
      <c r="AP68" s="246">
        <v>27676.070000000102</v>
      </c>
      <c r="AQ68" s="246">
        <v>0</v>
      </c>
      <c r="AR68" s="246">
        <v>0</v>
      </c>
      <c r="AS68" s="246">
        <v>0</v>
      </c>
      <c r="AT68" s="246">
        <v>2161242.46</v>
      </c>
      <c r="AU68" s="246">
        <v>0</v>
      </c>
      <c r="AV68" s="246">
        <v>9.4299999999999802</v>
      </c>
      <c r="AW68" s="246">
        <v>0</v>
      </c>
      <c r="AX68" s="246">
        <v>9.4300000000000104</v>
      </c>
      <c r="AY68" s="246">
        <v>9.4300000000002893</v>
      </c>
      <c r="AZ68" s="246">
        <v>91.46</v>
      </c>
      <c r="BA68" s="246">
        <v>9.43</v>
      </c>
      <c r="BB68" s="246">
        <v>0</v>
      </c>
      <c r="BC68" s="246">
        <v>0</v>
      </c>
      <c r="BD68" s="246">
        <v>9.43</v>
      </c>
      <c r="BE68" s="246">
        <v>187512.91</v>
      </c>
      <c r="BF68" s="246">
        <v>37.740000000107102</v>
      </c>
      <c r="BG68" s="246">
        <v>18.87</v>
      </c>
      <c r="BH68" s="246">
        <v>137578.60999999999</v>
      </c>
      <c r="BI68" s="246">
        <v>9.43</v>
      </c>
      <c r="BJ68" s="246">
        <v>9.43</v>
      </c>
      <c r="BK68" s="246">
        <v>0</v>
      </c>
      <c r="BL68" s="246">
        <v>0</v>
      </c>
      <c r="BM68" s="246">
        <v>0</v>
      </c>
      <c r="BN68" s="246">
        <v>0</v>
      </c>
      <c r="BO68" s="246">
        <v>0</v>
      </c>
      <c r="BP68" s="246">
        <v>0</v>
      </c>
      <c r="BQ68" s="246">
        <v>0</v>
      </c>
      <c r="BR68" s="246">
        <v>18.87</v>
      </c>
      <c r="BS68" s="246">
        <v>0</v>
      </c>
      <c r="BT68" s="246">
        <v>0</v>
      </c>
      <c r="BU68" s="246">
        <v>0</v>
      </c>
      <c r="BV68" s="246">
        <v>0</v>
      </c>
      <c r="BW68" s="246">
        <v>0</v>
      </c>
      <c r="BX68" s="246">
        <v>0</v>
      </c>
      <c r="BY68" s="246">
        <v>0</v>
      </c>
      <c r="BZ68" s="246">
        <v>9.43</v>
      </c>
      <c r="CA68" s="246">
        <v>0</v>
      </c>
      <c r="CB68" s="246">
        <v>0</v>
      </c>
      <c r="CC68" s="246">
        <v>0</v>
      </c>
      <c r="CD68" s="246">
        <v>314484.28999999998</v>
      </c>
      <c r="CE68" s="246">
        <v>188735.85</v>
      </c>
      <c r="CF68" s="246">
        <v>0</v>
      </c>
      <c r="CG68" s="246">
        <v>0</v>
      </c>
      <c r="CH68" s="246">
        <v>0</v>
      </c>
      <c r="CI68" s="246">
        <v>0</v>
      </c>
      <c r="CJ68" s="246">
        <v>0</v>
      </c>
      <c r="CK68" s="246">
        <v>0</v>
      </c>
      <c r="CL68" s="246">
        <v>43343.33</v>
      </c>
      <c r="CM68" s="246">
        <v>0</v>
      </c>
      <c r="CN68" s="246">
        <v>0</v>
      </c>
      <c r="CO68" s="246">
        <v>0</v>
      </c>
      <c r="CP68" s="246">
        <v>0</v>
      </c>
      <c r="CQ68" s="246">
        <v>10</v>
      </c>
      <c r="CR68" s="246">
        <v>0</v>
      </c>
      <c r="CS68" s="246">
        <v>0</v>
      </c>
      <c r="CT68" s="246">
        <v>0</v>
      </c>
      <c r="CU68" s="246">
        <v>0</v>
      </c>
      <c r="CV68" s="246">
        <v>0</v>
      </c>
      <c r="CW68" s="246">
        <v>0</v>
      </c>
      <c r="CX68" s="246">
        <v>10</v>
      </c>
      <c r="CY68" s="246">
        <v>0</v>
      </c>
      <c r="CZ68" s="246">
        <v>0</v>
      </c>
      <c r="DA68" s="246">
        <v>0</v>
      </c>
      <c r="DB68" s="246">
        <v>0</v>
      </c>
      <c r="DC68" s="246">
        <v>0</v>
      </c>
      <c r="DD68" s="246">
        <v>0</v>
      </c>
      <c r="DE68" s="246">
        <v>0</v>
      </c>
      <c r="DF68" s="246">
        <v>0</v>
      </c>
      <c r="DG68" s="246">
        <v>1289315.0900000001</v>
      </c>
      <c r="DH68" s="246">
        <v>10</v>
      </c>
      <c r="DI68" s="246">
        <v>0</v>
      </c>
      <c r="DJ68" s="246">
        <v>0</v>
      </c>
      <c r="DK68" s="246">
        <v>0</v>
      </c>
      <c r="DL68" s="246">
        <v>0</v>
      </c>
    </row>
    <row r="69" spans="1:116" s="242" customFormat="1" ht="11.25" customHeight="1">
      <c r="A69" s="243" t="s">
        <v>810</v>
      </c>
      <c r="B69" s="246">
        <v>-232.5</v>
      </c>
      <c r="C69" s="246">
        <v>-232.5</v>
      </c>
      <c r="D69" s="246">
        <v>0</v>
      </c>
      <c r="E69" s="246">
        <v>0</v>
      </c>
      <c r="F69" s="246">
        <v>0</v>
      </c>
      <c r="G69" s="246">
        <v>0</v>
      </c>
      <c r="H69" s="246">
        <v>0</v>
      </c>
      <c r="I69" s="246">
        <v>-232.5</v>
      </c>
      <c r="J69" s="246">
        <v>0</v>
      </c>
      <c r="K69" s="246">
        <v>0</v>
      </c>
      <c r="L69" s="246">
        <v>0</v>
      </c>
      <c r="M69" s="246">
        <v>0</v>
      </c>
      <c r="N69" s="246">
        <v>0</v>
      </c>
      <c r="O69" s="246">
        <v>0</v>
      </c>
      <c r="P69" s="246">
        <v>0</v>
      </c>
      <c r="Q69" s="246">
        <v>0</v>
      </c>
      <c r="R69" s="246">
        <v>0</v>
      </c>
      <c r="S69" s="246">
        <v>0</v>
      </c>
      <c r="T69" s="246">
        <v>0</v>
      </c>
      <c r="U69" s="246">
        <v>0</v>
      </c>
      <c r="V69" s="246">
        <v>0</v>
      </c>
      <c r="W69" s="246">
        <v>0</v>
      </c>
      <c r="X69" s="246">
        <v>0</v>
      </c>
      <c r="Y69" s="246">
        <v>0</v>
      </c>
      <c r="Z69" s="246">
        <v>0</v>
      </c>
      <c r="AA69" s="246">
        <v>0</v>
      </c>
      <c r="AB69" s="246">
        <v>0</v>
      </c>
      <c r="AC69" s="246">
        <v>0</v>
      </c>
      <c r="AD69" s="246">
        <v>0</v>
      </c>
      <c r="AE69" s="246">
        <v>0</v>
      </c>
      <c r="AF69" s="246">
        <v>0</v>
      </c>
      <c r="AG69" s="246">
        <v>0</v>
      </c>
      <c r="AH69" s="246">
        <v>0</v>
      </c>
      <c r="AI69" s="246">
        <v>0</v>
      </c>
      <c r="AJ69" s="246">
        <v>0</v>
      </c>
      <c r="AK69" s="246">
        <v>0</v>
      </c>
      <c r="AL69" s="246">
        <v>0</v>
      </c>
      <c r="AM69" s="246">
        <v>0</v>
      </c>
      <c r="AN69" s="246">
        <v>0</v>
      </c>
      <c r="AO69" s="246">
        <v>0</v>
      </c>
      <c r="AP69" s="246">
        <v>0</v>
      </c>
      <c r="AQ69" s="246">
        <v>0</v>
      </c>
      <c r="AR69" s="246">
        <v>0</v>
      </c>
      <c r="AS69" s="246">
        <v>0</v>
      </c>
      <c r="AT69" s="246">
        <v>0</v>
      </c>
      <c r="AU69" s="246">
        <v>0</v>
      </c>
      <c r="AV69" s="246">
        <v>0</v>
      </c>
      <c r="AW69" s="246">
        <v>0</v>
      </c>
      <c r="AX69" s="246">
        <v>0</v>
      </c>
      <c r="AY69" s="246">
        <v>0</v>
      </c>
      <c r="AZ69" s="246">
        <v>0</v>
      </c>
      <c r="BA69" s="246">
        <v>0</v>
      </c>
      <c r="BB69" s="246">
        <v>0</v>
      </c>
      <c r="BC69" s="246">
        <v>0</v>
      </c>
      <c r="BD69" s="246">
        <v>0</v>
      </c>
      <c r="BE69" s="246">
        <v>0</v>
      </c>
      <c r="BF69" s="246">
        <v>0</v>
      </c>
      <c r="BG69" s="246">
        <v>0</v>
      </c>
      <c r="BH69" s="246">
        <v>0</v>
      </c>
      <c r="BI69" s="246">
        <v>0</v>
      </c>
      <c r="BJ69" s="246">
        <v>0</v>
      </c>
      <c r="BK69" s="246">
        <v>0</v>
      </c>
      <c r="BL69" s="246">
        <v>0</v>
      </c>
      <c r="BM69" s="246">
        <v>0</v>
      </c>
      <c r="BN69" s="246">
        <v>0</v>
      </c>
      <c r="BO69" s="246">
        <v>0</v>
      </c>
      <c r="BP69" s="246">
        <v>0</v>
      </c>
      <c r="BQ69" s="246">
        <v>0</v>
      </c>
      <c r="BR69" s="246">
        <v>0</v>
      </c>
      <c r="BS69" s="246">
        <v>0</v>
      </c>
      <c r="BT69" s="246">
        <v>0</v>
      </c>
      <c r="BU69" s="246">
        <v>0</v>
      </c>
      <c r="BV69" s="246">
        <v>0</v>
      </c>
      <c r="BW69" s="246">
        <v>0</v>
      </c>
      <c r="BX69" s="246">
        <v>0</v>
      </c>
      <c r="BY69" s="246">
        <v>0</v>
      </c>
      <c r="BZ69" s="246">
        <v>0</v>
      </c>
      <c r="CA69" s="246">
        <v>0</v>
      </c>
      <c r="CB69" s="246">
        <v>0</v>
      </c>
      <c r="CC69" s="246">
        <v>0</v>
      </c>
      <c r="CD69" s="246">
        <v>0</v>
      </c>
      <c r="CE69" s="246">
        <v>0</v>
      </c>
      <c r="CF69" s="246">
        <v>0</v>
      </c>
      <c r="CG69" s="246">
        <v>0</v>
      </c>
      <c r="CH69" s="246">
        <v>0</v>
      </c>
      <c r="CI69" s="246">
        <v>0</v>
      </c>
      <c r="CJ69" s="246">
        <v>0</v>
      </c>
      <c r="CK69" s="246">
        <v>0</v>
      </c>
      <c r="CL69" s="246">
        <v>0</v>
      </c>
      <c r="CM69" s="246">
        <v>0</v>
      </c>
      <c r="CN69" s="246">
        <v>0</v>
      </c>
      <c r="CO69" s="246">
        <v>0</v>
      </c>
      <c r="CP69" s="246">
        <v>0</v>
      </c>
      <c r="CQ69" s="246">
        <v>0</v>
      </c>
      <c r="CR69" s="246">
        <v>0</v>
      </c>
      <c r="CS69" s="246">
        <v>0</v>
      </c>
      <c r="CT69" s="246">
        <v>0</v>
      </c>
      <c r="CU69" s="246">
        <v>0</v>
      </c>
      <c r="CV69" s="246">
        <v>0</v>
      </c>
      <c r="CW69" s="246">
        <v>0</v>
      </c>
      <c r="CX69" s="246">
        <v>0</v>
      </c>
      <c r="CY69" s="246">
        <v>0</v>
      </c>
      <c r="CZ69" s="246">
        <v>0</v>
      </c>
      <c r="DA69" s="246">
        <v>0</v>
      </c>
      <c r="DB69" s="246">
        <v>0</v>
      </c>
      <c r="DC69" s="246">
        <v>0</v>
      </c>
      <c r="DD69" s="246">
        <v>0</v>
      </c>
      <c r="DE69" s="246">
        <v>0</v>
      </c>
      <c r="DF69" s="246">
        <v>0</v>
      </c>
      <c r="DG69" s="246">
        <v>0</v>
      </c>
      <c r="DH69" s="246">
        <v>0</v>
      </c>
      <c r="DI69" s="246">
        <v>0</v>
      </c>
      <c r="DJ69" s="246">
        <v>0</v>
      </c>
      <c r="DK69" s="246">
        <v>0</v>
      </c>
      <c r="DL69" s="246">
        <v>0</v>
      </c>
    </row>
    <row r="70" spans="1:116" s="242" customFormat="1" ht="11.25" customHeight="1">
      <c r="A70" s="243" t="s">
        <v>71</v>
      </c>
      <c r="B70" s="246">
        <v>0</v>
      </c>
      <c r="C70" s="246">
        <v>0</v>
      </c>
      <c r="D70" s="246">
        <v>0</v>
      </c>
      <c r="E70" s="246">
        <v>0</v>
      </c>
      <c r="F70" s="246">
        <v>0</v>
      </c>
      <c r="G70" s="246">
        <v>0</v>
      </c>
      <c r="H70" s="246">
        <v>0</v>
      </c>
      <c r="I70" s="246">
        <v>0</v>
      </c>
      <c r="J70" s="246">
        <v>0</v>
      </c>
      <c r="K70" s="246">
        <v>0</v>
      </c>
      <c r="L70" s="246">
        <v>0</v>
      </c>
      <c r="M70" s="246">
        <v>0</v>
      </c>
      <c r="N70" s="246">
        <v>0</v>
      </c>
      <c r="O70" s="246">
        <v>0</v>
      </c>
      <c r="P70" s="246">
        <v>0</v>
      </c>
      <c r="Q70" s="246">
        <v>0</v>
      </c>
      <c r="R70" s="246">
        <v>0</v>
      </c>
      <c r="S70" s="246">
        <v>0</v>
      </c>
      <c r="T70" s="246">
        <v>0</v>
      </c>
      <c r="U70" s="246">
        <v>0</v>
      </c>
      <c r="V70" s="246">
        <v>0</v>
      </c>
      <c r="W70" s="246">
        <v>0</v>
      </c>
      <c r="X70" s="246">
        <v>0</v>
      </c>
      <c r="Y70" s="246">
        <v>0</v>
      </c>
      <c r="Z70" s="246">
        <v>0</v>
      </c>
      <c r="AA70" s="246">
        <v>0</v>
      </c>
      <c r="AB70" s="246">
        <v>0</v>
      </c>
      <c r="AC70" s="246">
        <v>0</v>
      </c>
      <c r="AD70" s="246">
        <v>0</v>
      </c>
      <c r="AE70" s="246">
        <v>0</v>
      </c>
      <c r="AF70" s="246">
        <v>0</v>
      </c>
      <c r="AG70" s="246">
        <v>0</v>
      </c>
      <c r="AH70" s="246">
        <v>0</v>
      </c>
      <c r="AI70" s="246">
        <v>0</v>
      </c>
      <c r="AJ70" s="246">
        <v>0</v>
      </c>
      <c r="AK70" s="246">
        <v>0</v>
      </c>
      <c r="AL70" s="246">
        <v>0</v>
      </c>
      <c r="AM70" s="246">
        <v>0</v>
      </c>
      <c r="AN70" s="246">
        <v>0</v>
      </c>
      <c r="AO70" s="246">
        <v>0</v>
      </c>
      <c r="AP70" s="246">
        <v>0</v>
      </c>
      <c r="AQ70" s="246">
        <v>0</v>
      </c>
      <c r="AR70" s="246">
        <v>0</v>
      </c>
      <c r="AS70" s="246">
        <v>0</v>
      </c>
      <c r="AT70" s="246">
        <v>0</v>
      </c>
      <c r="AU70" s="246">
        <v>0</v>
      </c>
      <c r="AV70" s="246">
        <v>0</v>
      </c>
      <c r="AW70" s="246">
        <v>0</v>
      </c>
      <c r="AX70" s="246">
        <v>0</v>
      </c>
      <c r="AY70" s="246">
        <v>0</v>
      </c>
      <c r="AZ70" s="246">
        <v>0</v>
      </c>
      <c r="BA70" s="246">
        <v>0</v>
      </c>
      <c r="BB70" s="246">
        <v>0</v>
      </c>
      <c r="BC70" s="246">
        <v>0</v>
      </c>
      <c r="BD70" s="246">
        <v>0</v>
      </c>
      <c r="BE70" s="246">
        <v>0</v>
      </c>
      <c r="BF70" s="246">
        <v>0</v>
      </c>
      <c r="BG70" s="246">
        <v>0</v>
      </c>
      <c r="BH70" s="246">
        <v>0</v>
      </c>
      <c r="BI70" s="246">
        <v>0</v>
      </c>
      <c r="BJ70" s="246">
        <v>0</v>
      </c>
      <c r="BK70" s="246">
        <v>0</v>
      </c>
      <c r="BL70" s="246">
        <v>0</v>
      </c>
      <c r="BM70" s="246">
        <v>0</v>
      </c>
      <c r="BN70" s="246">
        <v>0</v>
      </c>
      <c r="BO70" s="246">
        <v>0</v>
      </c>
      <c r="BP70" s="246">
        <v>0</v>
      </c>
      <c r="BQ70" s="246">
        <v>0</v>
      </c>
      <c r="BR70" s="246">
        <v>0</v>
      </c>
      <c r="BS70" s="246">
        <v>0</v>
      </c>
      <c r="BT70" s="246">
        <v>0</v>
      </c>
      <c r="BU70" s="246">
        <v>0</v>
      </c>
      <c r="BV70" s="246">
        <v>0</v>
      </c>
      <c r="BW70" s="246">
        <v>0</v>
      </c>
      <c r="BX70" s="246">
        <v>0</v>
      </c>
      <c r="BY70" s="246">
        <v>0</v>
      </c>
      <c r="BZ70" s="246">
        <v>0</v>
      </c>
      <c r="CA70" s="246">
        <v>0</v>
      </c>
      <c r="CB70" s="246">
        <v>0</v>
      </c>
      <c r="CC70" s="246">
        <v>0</v>
      </c>
      <c r="CD70" s="246">
        <v>0</v>
      </c>
      <c r="CE70" s="246">
        <v>0</v>
      </c>
      <c r="CF70" s="246">
        <v>0</v>
      </c>
      <c r="CG70" s="246">
        <v>0</v>
      </c>
      <c r="CH70" s="246">
        <v>0</v>
      </c>
      <c r="CI70" s="246">
        <v>0</v>
      </c>
      <c r="CJ70" s="246">
        <v>0</v>
      </c>
      <c r="CK70" s="246">
        <v>0</v>
      </c>
      <c r="CL70" s="246">
        <v>0</v>
      </c>
      <c r="CM70" s="246">
        <v>0</v>
      </c>
      <c r="CN70" s="246">
        <v>0</v>
      </c>
      <c r="CO70" s="246">
        <v>0</v>
      </c>
      <c r="CP70" s="246">
        <v>0</v>
      </c>
      <c r="CQ70" s="246">
        <v>0</v>
      </c>
      <c r="CR70" s="246">
        <v>0</v>
      </c>
      <c r="CS70" s="246">
        <v>0</v>
      </c>
      <c r="CT70" s="246">
        <v>0</v>
      </c>
      <c r="CU70" s="246">
        <v>0</v>
      </c>
      <c r="CV70" s="246">
        <v>0</v>
      </c>
      <c r="CW70" s="246">
        <v>0</v>
      </c>
      <c r="CX70" s="246">
        <v>0</v>
      </c>
      <c r="CY70" s="246">
        <v>0</v>
      </c>
      <c r="CZ70" s="246">
        <v>0</v>
      </c>
      <c r="DA70" s="246">
        <v>0</v>
      </c>
      <c r="DB70" s="246">
        <v>0</v>
      </c>
      <c r="DC70" s="246">
        <v>0</v>
      </c>
      <c r="DD70" s="246">
        <v>0</v>
      </c>
      <c r="DE70" s="246">
        <v>0</v>
      </c>
      <c r="DF70" s="246">
        <v>0</v>
      </c>
      <c r="DG70" s="246">
        <v>0</v>
      </c>
      <c r="DH70" s="246">
        <v>0</v>
      </c>
      <c r="DI70" s="246">
        <v>0</v>
      </c>
      <c r="DJ70" s="246">
        <v>0</v>
      </c>
      <c r="DK70" s="246">
        <v>0</v>
      </c>
      <c r="DL70" s="246">
        <v>0</v>
      </c>
    </row>
    <row r="71" spans="1:116" s="242" customFormat="1" ht="11.25" customHeight="1">
      <c r="A71" s="245" t="s">
        <v>43</v>
      </c>
      <c r="B71" s="246">
        <v>74856445.530000001</v>
      </c>
      <c r="C71" s="246">
        <v>69226180.810000002</v>
      </c>
      <c r="D71" s="246">
        <v>4412851.21</v>
      </c>
      <c r="E71" s="246">
        <v>493889.67</v>
      </c>
      <c r="F71" s="246">
        <v>466465.37</v>
      </c>
      <c r="G71" s="246">
        <v>3584668.72</v>
      </c>
      <c r="H71" s="246">
        <v>-3327610.25</v>
      </c>
      <c r="I71" s="246">
        <v>35430605.899999999</v>
      </c>
      <c r="J71" s="246">
        <v>0</v>
      </c>
      <c r="K71" s="246">
        <v>0</v>
      </c>
      <c r="L71" s="246">
        <v>5304325.0199999996</v>
      </c>
      <c r="M71" s="246">
        <v>6917742.0499999998</v>
      </c>
      <c r="N71" s="246">
        <v>-4879928.3</v>
      </c>
      <c r="O71" s="246">
        <v>921128.09000000102</v>
      </c>
      <c r="P71" s="246">
        <v>447018.76</v>
      </c>
      <c r="Q71" s="246">
        <v>301510.64</v>
      </c>
      <c r="R71" s="246">
        <v>0</v>
      </c>
      <c r="S71" s="246">
        <v>838098.56999999902</v>
      </c>
      <c r="T71" s="246">
        <v>23945680.079999998</v>
      </c>
      <c r="U71" s="246">
        <v>3057579.44</v>
      </c>
      <c r="V71" s="246">
        <v>469737.1</v>
      </c>
      <c r="W71" s="246">
        <v>316307.8</v>
      </c>
      <c r="X71" s="246">
        <v>734231.05</v>
      </c>
      <c r="Y71" s="246">
        <v>404142.82</v>
      </c>
      <c r="Z71" s="246">
        <v>181794.95</v>
      </c>
      <c r="AA71" s="246">
        <v>140531.85999999999</v>
      </c>
      <c r="AB71" s="246">
        <v>634869.22</v>
      </c>
      <c r="AC71" s="246">
        <v>2810513.64</v>
      </c>
      <c r="AD71" s="246">
        <v>1178805.2</v>
      </c>
      <c r="AE71" s="246">
        <v>1241758.79</v>
      </c>
      <c r="AF71" s="246">
        <v>247029.72</v>
      </c>
      <c r="AG71" s="246">
        <v>638564.71</v>
      </c>
      <c r="AH71" s="246">
        <v>166200.76999999999</v>
      </c>
      <c r="AI71" s="246">
        <v>0</v>
      </c>
      <c r="AJ71" s="246">
        <v>186342.11</v>
      </c>
      <c r="AK71" s="246">
        <v>358301.07</v>
      </c>
      <c r="AL71" s="246">
        <v>-6121796.8499999996</v>
      </c>
      <c r="AM71" s="246">
        <v>697225.37</v>
      </c>
      <c r="AN71" s="246">
        <v>398990.04</v>
      </c>
      <c r="AO71" s="246">
        <v>48028.72</v>
      </c>
      <c r="AP71" s="246">
        <v>5546999.75</v>
      </c>
      <c r="AQ71" s="246">
        <v>373061.66</v>
      </c>
      <c r="AR71" s="246">
        <v>1111082.72</v>
      </c>
      <c r="AS71" s="246">
        <v>329668.59000000003</v>
      </c>
      <c r="AT71" s="246">
        <v>16584867.359999999</v>
      </c>
      <c r="AU71" s="246">
        <v>592939.9</v>
      </c>
      <c r="AV71" s="246">
        <v>687410.15</v>
      </c>
      <c r="AW71" s="246">
        <v>778603.31</v>
      </c>
      <c r="AX71" s="246">
        <v>488950.05</v>
      </c>
      <c r="AY71" s="246">
        <v>642209.24</v>
      </c>
      <c r="AZ71" s="246">
        <v>557806</v>
      </c>
      <c r="BA71" s="246">
        <v>277948.89</v>
      </c>
      <c r="BB71" s="246">
        <v>653857.46</v>
      </c>
      <c r="BC71" s="246">
        <v>407309.06</v>
      </c>
      <c r="BD71" s="246">
        <v>350349.23</v>
      </c>
      <c r="BE71" s="246">
        <v>1087049.5</v>
      </c>
      <c r="BF71" s="246">
        <v>678599.56</v>
      </c>
      <c r="BG71" s="246">
        <v>605644.53</v>
      </c>
      <c r="BH71" s="246">
        <v>243426.49</v>
      </c>
      <c r="BI71" s="246">
        <v>245834.37</v>
      </c>
      <c r="BJ71" s="246">
        <v>262279.03999999998</v>
      </c>
      <c r="BK71" s="246">
        <v>249354.67</v>
      </c>
      <c r="BL71" s="246">
        <v>308543.48</v>
      </c>
      <c r="BM71" s="246">
        <v>198313.39</v>
      </c>
      <c r="BN71" s="246">
        <v>187653.6</v>
      </c>
      <c r="BO71" s="246">
        <v>250435.07</v>
      </c>
      <c r="BP71" s="246">
        <v>356980</v>
      </c>
      <c r="BQ71" s="246">
        <v>160457.04</v>
      </c>
      <c r="BR71" s="246">
        <v>132465.5</v>
      </c>
      <c r="BS71" s="246">
        <v>158675.96</v>
      </c>
      <c r="BT71" s="246">
        <v>202957.09</v>
      </c>
      <c r="BU71" s="246">
        <v>127419.28</v>
      </c>
      <c r="BV71" s="246">
        <v>210442.16</v>
      </c>
      <c r="BW71" s="246">
        <v>129780.28</v>
      </c>
      <c r="BX71" s="246">
        <v>219169.46</v>
      </c>
      <c r="BY71" s="246">
        <v>104557.96</v>
      </c>
      <c r="BZ71" s="246">
        <v>144281.1</v>
      </c>
      <c r="CA71" s="246">
        <v>57438.33</v>
      </c>
      <c r="CB71" s="246">
        <v>83707.48</v>
      </c>
      <c r="CC71" s="246">
        <v>100449.07</v>
      </c>
      <c r="CD71" s="246">
        <v>297761.95</v>
      </c>
      <c r="CE71" s="246">
        <v>719016.14</v>
      </c>
      <c r="CF71" s="246">
        <v>82362.67</v>
      </c>
      <c r="CG71" s="246">
        <v>98065.38</v>
      </c>
      <c r="CH71" s="246">
        <v>38367.5</v>
      </c>
      <c r="CI71" s="246">
        <v>120424.69</v>
      </c>
      <c r="CJ71" s="246">
        <v>54130.66</v>
      </c>
      <c r="CK71" s="246">
        <v>83293.02</v>
      </c>
      <c r="CL71" s="246">
        <v>113920.48</v>
      </c>
      <c r="CM71" s="246">
        <v>228765.1</v>
      </c>
      <c r="CN71" s="246">
        <v>97832.94</v>
      </c>
      <c r="CO71" s="246">
        <v>143510.95000000001</v>
      </c>
      <c r="CP71" s="246">
        <v>118241.27</v>
      </c>
      <c r="CQ71" s="246">
        <v>170882.76</v>
      </c>
      <c r="CR71" s="246">
        <v>56188.72</v>
      </c>
      <c r="CS71" s="246">
        <v>165564.76</v>
      </c>
      <c r="CT71" s="246">
        <v>74328.77</v>
      </c>
      <c r="CU71" s="246">
        <v>104173.93</v>
      </c>
      <c r="CV71" s="246">
        <v>83125.62</v>
      </c>
      <c r="CW71" s="246">
        <v>75076.460000000006</v>
      </c>
      <c r="CX71" s="246">
        <v>75293.88</v>
      </c>
      <c r="CY71" s="246">
        <v>134164.74</v>
      </c>
      <c r="CZ71" s="246">
        <v>56812.45</v>
      </c>
      <c r="DA71" s="246">
        <v>97318.85</v>
      </c>
      <c r="DB71" s="246">
        <v>122911.08</v>
      </c>
      <c r="DC71" s="246">
        <v>308881.77</v>
      </c>
      <c r="DD71" s="246">
        <v>151823.85999999999</v>
      </c>
      <c r="DE71" s="246">
        <v>142204.71</v>
      </c>
      <c r="DF71" s="246">
        <v>107829.83</v>
      </c>
      <c r="DG71" s="246">
        <v>279670.89</v>
      </c>
      <c r="DH71" s="246">
        <v>140741.76000000001</v>
      </c>
      <c r="DI71" s="246">
        <v>25789.07</v>
      </c>
      <c r="DJ71" s="246">
        <v>15922.08</v>
      </c>
      <c r="DK71" s="246">
        <v>40616.019999999997</v>
      </c>
      <c r="DL71" s="246">
        <v>16554.900000000001</v>
      </c>
    </row>
    <row r="72" spans="1:116" s="242" customFormat="1" ht="11.25" customHeight="1">
      <c r="A72" s="243" t="s">
        <v>44</v>
      </c>
      <c r="B72" s="246">
        <v>730257.28</v>
      </c>
      <c r="C72" s="246">
        <v>701335.98</v>
      </c>
      <c r="D72" s="246">
        <v>10327.39</v>
      </c>
      <c r="E72" s="246">
        <v>3598.83</v>
      </c>
      <c r="F72" s="246">
        <v>3704.28</v>
      </c>
      <c r="G72" s="246">
        <v>11290.8</v>
      </c>
      <c r="H72" s="246">
        <v>0</v>
      </c>
      <c r="I72" s="246">
        <v>-71975.75</v>
      </c>
      <c r="J72" s="246">
        <v>0</v>
      </c>
      <c r="K72" s="246">
        <v>0</v>
      </c>
      <c r="L72" s="246">
        <v>160577.20000000001</v>
      </c>
      <c r="M72" s="246">
        <v>119613.88</v>
      </c>
      <c r="N72" s="246">
        <v>37681.11</v>
      </c>
      <c r="O72" s="246">
        <v>-326.52</v>
      </c>
      <c r="P72" s="246">
        <v>0</v>
      </c>
      <c r="Q72" s="246">
        <v>0</v>
      </c>
      <c r="R72" s="246">
        <v>0</v>
      </c>
      <c r="S72" s="246">
        <v>-17.6099999999999</v>
      </c>
      <c r="T72" s="246">
        <v>455783.67</v>
      </c>
      <c r="U72" s="246">
        <v>0</v>
      </c>
      <c r="V72" s="246">
        <v>118700.19</v>
      </c>
      <c r="W72" s="246">
        <v>72297.350000000006</v>
      </c>
      <c r="X72" s="246">
        <v>-20059.66</v>
      </c>
      <c r="Y72" s="246">
        <v>223.47</v>
      </c>
      <c r="Z72" s="246">
        <v>-11064.43</v>
      </c>
      <c r="AA72" s="246">
        <v>480.28</v>
      </c>
      <c r="AB72" s="246">
        <v>-1745.98</v>
      </c>
      <c r="AC72" s="246">
        <v>74572.75</v>
      </c>
      <c r="AD72" s="246">
        <v>-143.81</v>
      </c>
      <c r="AE72" s="246">
        <v>1470.36</v>
      </c>
      <c r="AF72" s="246">
        <v>1465.73</v>
      </c>
      <c r="AG72" s="246">
        <v>44012.73</v>
      </c>
      <c r="AH72" s="246">
        <v>-17.899999999999999</v>
      </c>
      <c r="AI72" s="246">
        <v>0</v>
      </c>
      <c r="AJ72" s="246">
        <v>1864.1</v>
      </c>
      <c r="AK72" s="246">
        <v>680.52</v>
      </c>
      <c r="AL72" s="246">
        <v>21966.39</v>
      </c>
      <c r="AM72" s="246">
        <v>13170.1</v>
      </c>
      <c r="AN72" s="246">
        <v>0</v>
      </c>
      <c r="AO72" s="246">
        <v>0</v>
      </c>
      <c r="AP72" s="246">
        <v>-142141.37</v>
      </c>
      <c r="AQ72" s="246">
        <v>-21.05</v>
      </c>
      <c r="AR72" s="246">
        <v>276710.90000000002</v>
      </c>
      <c r="AS72" s="246">
        <v>-32.11</v>
      </c>
      <c r="AT72" s="246">
        <v>321267.3</v>
      </c>
      <c r="AU72" s="246">
        <v>10528.85</v>
      </c>
      <c r="AV72" s="246">
        <v>10971.7</v>
      </c>
      <c r="AW72" s="246">
        <v>12965.71</v>
      </c>
      <c r="AX72" s="246">
        <v>7299.51</v>
      </c>
      <c r="AY72" s="246">
        <v>13956.48</v>
      </c>
      <c r="AZ72" s="246">
        <v>11066.26</v>
      </c>
      <c r="BA72" s="246">
        <v>4106.8999999999996</v>
      </c>
      <c r="BB72" s="246">
        <v>14833.61</v>
      </c>
      <c r="BC72" s="246">
        <v>5113.88</v>
      </c>
      <c r="BD72" s="246">
        <v>3707.8</v>
      </c>
      <c r="BE72" s="246">
        <v>11289.47</v>
      </c>
      <c r="BF72" s="246">
        <v>46871.27</v>
      </c>
      <c r="BG72" s="246">
        <v>5013.6899999999996</v>
      </c>
      <c r="BH72" s="246">
        <v>5623.54</v>
      </c>
      <c r="BI72" s="246">
        <v>3496.57</v>
      </c>
      <c r="BJ72" s="246">
        <v>4557.93</v>
      </c>
      <c r="BK72" s="246">
        <v>4995.1400000000003</v>
      </c>
      <c r="BL72" s="246">
        <v>4183.49</v>
      </c>
      <c r="BM72" s="246">
        <v>4287.29</v>
      </c>
      <c r="BN72" s="246">
        <v>2785.52</v>
      </c>
      <c r="BO72" s="246">
        <v>3517.56</v>
      </c>
      <c r="BP72" s="246">
        <v>3572.71</v>
      </c>
      <c r="BQ72" s="246">
        <v>1150.95</v>
      </c>
      <c r="BR72" s="246">
        <v>1885.85</v>
      </c>
      <c r="BS72" s="246">
        <v>1258.24</v>
      </c>
      <c r="BT72" s="246">
        <v>1363.52</v>
      </c>
      <c r="BU72" s="246">
        <v>1177.3699999999999</v>
      </c>
      <c r="BV72" s="246">
        <v>2197.61</v>
      </c>
      <c r="BW72" s="246">
        <v>1048.6199999999999</v>
      </c>
      <c r="BX72" s="246">
        <v>2182.0500000000002</v>
      </c>
      <c r="BY72" s="246">
        <v>304.57</v>
      </c>
      <c r="BZ72" s="246">
        <v>868.58</v>
      </c>
      <c r="CA72" s="246">
        <v>195.16</v>
      </c>
      <c r="CB72" s="246">
        <v>634.08000000000004</v>
      </c>
      <c r="CC72" s="246">
        <v>1798.44</v>
      </c>
      <c r="CD72" s="246">
        <v>3490.28</v>
      </c>
      <c r="CE72" s="246">
        <v>92408.78</v>
      </c>
      <c r="CF72" s="246">
        <v>0</v>
      </c>
      <c r="CG72" s="246">
        <v>0</v>
      </c>
      <c r="CH72" s="246">
        <v>0</v>
      </c>
      <c r="CI72" s="246">
        <v>0</v>
      </c>
      <c r="CJ72" s="246">
        <v>238.17</v>
      </c>
      <c r="CK72" s="246">
        <v>176.41</v>
      </c>
      <c r="CL72" s="246">
        <v>0</v>
      </c>
      <c r="CM72" s="246">
        <v>0</v>
      </c>
      <c r="CN72" s="246">
        <v>169.35</v>
      </c>
      <c r="CO72" s="246">
        <v>0</v>
      </c>
      <c r="CP72" s="246">
        <v>0</v>
      </c>
      <c r="CQ72" s="246">
        <v>0</v>
      </c>
      <c r="CR72" s="246">
        <v>0</v>
      </c>
      <c r="CS72" s="246">
        <v>0</v>
      </c>
      <c r="CT72" s="246">
        <v>-124.36</v>
      </c>
      <c r="CU72" s="246">
        <v>0</v>
      </c>
      <c r="CV72" s="246">
        <v>0</v>
      </c>
      <c r="CW72" s="246">
        <v>0</v>
      </c>
      <c r="CX72" s="246">
        <v>0</v>
      </c>
      <c r="CY72" s="246">
        <v>0</v>
      </c>
      <c r="CZ72" s="246">
        <v>0</v>
      </c>
      <c r="DA72" s="246">
        <v>0</v>
      </c>
      <c r="DB72" s="246">
        <v>954.92</v>
      </c>
      <c r="DC72" s="246">
        <v>718.88999999999896</v>
      </c>
      <c r="DD72" s="246">
        <v>1384.85</v>
      </c>
      <c r="DE72" s="246">
        <v>161.19999999999999</v>
      </c>
      <c r="DF72" s="246">
        <v>0</v>
      </c>
      <c r="DG72" s="246">
        <v>10878.89</v>
      </c>
      <c r="DH72" s="246">
        <v>0</v>
      </c>
      <c r="DI72" s="246">
        <v>0</v>
      </c>
      <c r="DJ72" s="246">
        <v>0</v>
      </c>
      <c r="DK72" s="246">
        <v>0</v>
      </c>
      <c r="DL72" s="246">
        <v>0</v>
      </c>
    </row>
    <row r="73" spans="1:116" s="242" customFormat="1" ht="11.25" customHeight="1">
      <c r="A73" s="243" t="s">
        <v>45</v>
      </c>
      <c r="B73" s="246">
        <v>75075609.049999997</v>
      </c>
      <c r="C73" s="246">
        <v>69474265.629999995</v>
      </c>
      <c r="D73" s="246">
        <v>4402523.82</v>
      </c>
      <c r="E73" s="246">
        <v>490290.84</v>
      </c>
      <c r="F73" s="246">
        <v>462761.09</v>
      </c>
      <c r="G73" s="246">
        <v>3573377.92</v>
      </c>
      <c r="H73" s="246">
        <v>-3327610.25</v>
      </c>
      <c r="I73" s="246">
        <v>36811861.280000001</v>
      </c>
      <c r="J73" s="246">
        <v>0</v>
      </c>
      <c r="K73" s="246">
        <v>0</v>
      </c>
      <c r="L73" s="246">
        <v>5143747.82</v>
      </c>
      <c r="M73" s="246">
        <v>6798128.1699999999</v>
      </c>
      <c r="N73" s="246">
        <v>-4917609.41</v>
      </c>
      <c r="O73" s="246">
        <v>921454.60999999905</v>
      </c>
      <c r="P73" s="246">
        <v>447018.76</v>
      </c>
      <c r="Q73" s="246">
        <v>301510.64</v>
      </c>
      <c r="R73" s="246">
        <v>0</v>
      </c>
      <c r="S73" s="246">
        <v>838116.18</v>
      </c>
      <c r="T73" s="246">
        <v>23130037.579999998</v>
      </c>
      <c r="U73" s="246">
        <v>3057579.44</v>
      </c>
      <c r="V73" s="246">
        <v>351036.91</v>
      </c>
      <c r="W73" s="246">
        <v>244010.45</v>
      </c>
      <c r="X73" s="246">
        <v>754290.71</v>
      </c>
      <c r="Y73" s="246">
        <v>403919.35</v>
      </c>
      <c r="Z73" s="246">
        <v>192859.38</v>
      </c>
      <c r="AA73" s="246">
        <v>140051.57999999999</v>
      </c>
      <c r="AB73" s="246">
        <v>636615.19999999995</v>
      </c>
      <c r="AC73" s="246">
        <v>2735940.89</v>
      </c>
      <c r="AD73" s="246">
        <v>1178949.01</v>
      </c>
      <c r="AE73" s="246">
        <v>1240288.43</v>
      </c>
      <c r="AF73" s="246">
        <v>245563.99</v>
      </c>
      <c r="AG73" s="246">
        <v>594551.98</v>
      </c>
      <c r="AH73" s="246">
        <v>166218.67000000001</v>
      </c>
      <c r="AI73" s="246">
        <v>0</v>
      </c>
      <c r="AJ73" s="246">
        <v>184478.01</v>
      </c>
      <c r="AK73" s="246">
        <v>357620.55</v>
      </c>
      <c r="AL73" s="246">
        <v>-6143763.2400000002</v>
      </c>
      <c r="AM73" s="246">
        <v>684055.27</v>
      </c>
      <c r="AN73" s="246">
        <v>398990.04</v>
      </c>
      <c r="AO73" s="246">
        <v>48028.72</v>
      </c>
      <c r="AP73" s="246">
        <v>5689141.1200000001</v>
      </c>
      <c r="AQ73" s="246">
        <v>373082.71</v>
      </c>
      <c r="AR73" s="246">
        <v>834371.81999999902</v>
      </c>
      <c r="AS73" s="246">
        <v>329700.7</v>
      </c>
      <c r="AT73" s="246">
        <v>15903741.23</v>
      </c>
      <c r="AU73" s="246">
        <v>579837.47</v>
      </c>
      <c r="AV73" s="246">
        <v>671956.09</v>
      </c>
      <c r="AW73" s="246">
        <v>760992.32</v>
      </c>
      <c r="AX73" s="246">
        <v>480922.9</v>
      </c>
      <c r="AY73" s="246">
        <v>625940.21</v>
      </c>
      <c r="AZ73" s="246">
        <v>544106.92000000004</v>
      </c>
      <c r="BA73" s="246">
        <v>271604.90999999997</v>
      </c>
      <c r="BB73" s="246">
        <v>636940.82999999996</v>
      </c>
      <c r="BC73" s="246">
        <v>401474.43</v>
      </c>
      <c r="BD73" s="246">
        <v>346415.68</v>
      </c>
      <c r="BE73" s="246">
        <v>1075484.56</v>
      </c>
      <c r="BF73" s="246">
        <v>625224.61</v>
      </c>
      <c r="BG73" s="246">
        <v>598979.32999999996</v>
      </c>
      <c r="BH73" s="246">
        <v>235997.29</v>
      </c>
      <c r="BI73" s="246">
        <v>241157.33</v>
      </c>
      <c r="BJ73" s="246">
        <v>253534.98</v>
      </c>
      <c r="BK73" s="246">
        <v>238750.1</v>
      </c>
      <c r="BL73" s="246">
        <v>301486.40999999997</v>
      </c>
      <c r="BM73" s="246">
        <v>189918.55</v>
      </c>
      <c r="BN73" s="246">
        <v>177762.42</v>
      </c>
      <c r="BO73" s="246">
        <v>245479.77</v>
      </c>
      <c r="BP73" s="246">
        <v>351822.38</v>
      </c>
      <c r="BQ73" s="246">
        <v>158619.29999999999</v>
      </c>
      <c r="BR73" s="246">
        <v>129034.46</v>
      </c>
      <c r="BS73" s="246">
        <v>153534.70000000001</v>
      </c>
      <c r="BT73" s="246">
        <v>200142.63</v>
      </c>
      <c r="BU73" s="246">
        <v>123153.23</v>
      </c>
      <c r="BV73" s="246">
        <v>202712.47</v>
      </c>
      <c r="BW73" s="246">
        <v>127437.32</v>
      </c>
      <c r="BX73" s="246">
        <v>216053.45</v>
      </c>
      <c r="BY73" s="246">
        <v>96817.54</v>
      </c>
      <c r="BZ73" s="246">
        <v>143090.54</v>
      </c>
      <c r="CA73" s="246">
        <v>56411.09</v>
      </c>
      <c r="CB73" s="246">
        <v>81133.78</v>
      </c>
      <c r="CC73" s="246">
        <v>98016.67</v>
      </c>
      <c r="CD73" s="246">
        <v>294050.34999999998</v>
      </c>
      <c r="CE73" s="246">
        <v>394773.59</v>
      </c>
      <c r="CF73" s="246">
        <v>82166.67</v>
      </c>
      <c r="CG73" s="246">
        <v>98037.38</v>
      </c>
      <c r="CH73" s="246">
        <v>38325.5</v>
      </c>
      <c r="CI73" s="246">
        <v>120200.69</v>
      </c>
      <c r="CJ73" s="246">
        <v>53762.3</v>
      </c>
      <c r="CK73" s="246">
        <v>82112.84</v>
      </c>
      <c r="CL73" s="246">
        <v>113290.48</v>
      </c>
      <c r="CM73" s="246">
        <v>219709.1</v>
      </c>
      <c r="CN73" s="246">
        <v>97571.140000000101</v>
      </c>
      <c r="CO73" s="246">
        <v>143440.95000000001</v>
      </c>
      <c r="CP73" s="246">
        <v>117499.27</v>
      </c>
      <c r="CQ73" s="246">
        <v>169549.76</v>
      </c>
      <c r="CR73" s="246">
        <v>55726.720000000001</v>
      </c>
      <c r="CS73" s="246">
        <v>164486.76</v>
      </c>
      <c r="CT73" s="246">
        <v>74347.47</v>
      </c>
      <c r="CU73" s="246">
        <v>91125.93</v>
      </c>
      <c r="CV73" s="246">
        <v>80885.62</v>
      </c>
      <c r="CW73" s="246">
        <v>74978.460000000006</v>
      </c>
      <c r="CX73" s="246">
        <v>75218.880000000005</v>
      </c>
      <c r="CY73" s="246">
        <v>134094.74</v>
      </c>
      <c r="CZ73" s="246">
        <v>56588.45</v>
      </c>
      <c r="DA73" s="246">
        <v>97108.85</v>
      </c>
      <c r="DB73" s="246">
        <v>121810.88</v>
      </c>
      <c r="DC73" s="246">
        <v>306560.99</v>
      </c>
      <c r="DD73" s="246">
        <v>149857.88</v>
      </c>
      <c r="DE73" s="246">
        <v>141563.04</v>
      </c>
      <c r="DF73" s="246">
        <v>105785.83</v>
      </c>
      <c r="DG73" s="246">
        <v>268495.21000000002</v>
      </c>
      <c r="DH73" s="246">
        <v>139828.76</v>
      </c>
      <c r="DI73" s="246">
        <v>25747.07</v>
      </c>
      <c r="DJ73" s="246">
        <v>15922.08</v>
      </c>
      <c r="DK73" s="246">
        <v>40616.019999999997</v>
      </c>
      <c r="DL73" s="246">
        <v>16554.900000000001</v>
      </c>
    </row>
    <row r="74" spans="1:116" s="242" customFormat="1" ht="11.25" customHeight="1">
      <c r="A74" s="243" t="s">
        <v>46</v>
      </c>
      <c r="B74" s="246">
        <v>-1309279.6299999999</v>
      </c>
      <c r="C74" s="246">
        <v>-1309279.6299999999</v>
      </c>
      <c r="D74" s="246">
        <v>0</v>
      </c>
      <c r="E74" s="246">
        <v>0</v>
      </c>
      <c r="F74" s="246">
        <v>0</v>
      </c>
      <c r="G74" s="246">
        <v>0</v>
      </c>
      <c r="H74" s="246">
        <v>0</v>
      </c>
      <c r="I74" s="246">
        <v>-1309279.6299999999</v>
      </c>
      <c r="J74" s="246">
        <v>0</v>
      </c>
      <c r="K74" s="246">
        <v>0</v>
      </c>
      <c r="L74" s="246">
        <v>0</v>
      </c>
      <c r="M74" s="246">
        <v>0</v>
      </c>
      <c r="N74" s="246">
        <v>0</v>
      </c>
      <c r="O74" s="246">
        <v>0</v>
      </c>
      <c r="P74" s="246">
        <v>0</v>
      </c>
      <c r="Q74" s="246">
        <v>0</v>
      </c>
      <c r="R74" s="246">
        <v>0</v>
      </c>
      <c r="S74" s="246">
        <v>0</v>
      </c>
      <c r="T74" s="246">
        <v>0</v>
      </c>
      <c r="U74" s="246">
        <v>0</v>
      </c>
      <c r="V74" s="246">
        <v>0</v>
      </c>
      <c r="W74" s="246">
        <v>0</v>
      </c>
      <c r="X74" s="246">
        <v>0</v>
      </c>
      <c r="Y74" s="246">
        <v>0</v>
      </c>
      <c r="Z74" s="246">
        <v>0</v>
      </c>
      <c r="AA74" s="246">
        <v>0</v>
      </c>
      <c r="AB74" s="246">
        <v>0</v>
      </c>
      <c r="AC74" s="246">
        <v>0</v>
      </c>
      <c r="AD74" s="246">
        <v>0</v>
      </c>
      <c r="AE74" s="246">
        <v>0</v>
      </c>
      <c r="AF74" s="246">
        <v>0</v>
      </c>
      <c r="AG74" s="246">
        <v>0</v>
      </c>
      <c r="AH74" s="246">
        <v>0</v>
      </c>
      <c r="AI74" s="246">
        <v>0</v>
      </c>
      <c r="AJ74" s="246">
        <v>0</v>
      </c>
      <c r="AK74" s="246">
        <v>0</v>
      </c>
      <c r="AL74" s="246">
        <v>0</v>
      </c>
      <c r="AM74" s="246">
        <v>0</v>
      </c>
      <c r="AN74" s="246">
        <v>0</v>
      </c>
      <c r="AO74" s="246">
        <v>0</v>
      </c>
      <c r="AP74" s="246">
        <v>0</v>
      </c>
      <c r="AQ74" s="246">
        <v>0</v>
      </c>
      <c r="AR74" s="246">
        <v>0</v>
      </c>
      <c r="AS74" s="246">
        <v>0</v>
      </c>
      <c r="AT74" s="246">
        <v>0</v>
      </c>
      <c r="AU74" s="246">
        <v>0</v>
      </c>
      <c r="AV74" s="246">
        <v>0</v>
      </c>
      <c r="AW74" s="246">
        <v>0</v>
      </c>
      <c r="AX74" s="246">
        <v>0</v>
      </c>
      <c r="AY74" s="246">
        <v>0</v>
      </c>
      <c r="AZ74" s="246">
        <v>0</v>
      </c>
      <c r="BA74" s="246">
        <v>0</v>
      </c>
      <c r="BB74" s="246">
        <v>0</v>
      </c>
      <c r="BC74" s="246">
        <v>0</v>
      </c>
      <c r="BD74" s="246">
        <v>0</v>
      </c>
      <c r="BE74" s="246">
        <v>0</v>
      </c>
      <c r="BF74" s="246">
        <v>0</v>
      </c>
      <c r="BG74" s="246">
        <v>0</v>
      </c>
      <c r="BH74" s="246">
        <v>0</v>
      </c>
      <c r="BI74" s="246">
        <v>0</v>
      </c>
      <c r="BJ74" s="246">
        <v>0</v>
      </c>
      <c r="BK74" s="246">
        <v>0</v>
      </c>
      <c r="BL74" s="246">
        <v>0</v>
      </c>
      <c r="BM74" s="246">
        <v>0</v>
      </c>
      <c r="BN74" s="246">
        <v>0</v>
      </c>
      <c r="BO74" s="246">
        <v>0</v>
      </c>
      <c r="BP74" s="246">
        <v>0</v>
      </c>
      <c r="BQ74" s="246">
        <v>0</v>
      </c>
      <c r="BR74" s="246">
        <v>0</v>
      </c>
      <c r="BS74" s="246">
        <v>0</v>
      </c>
      <c r="BT74" s="246">
        <v>0</v>
      </c>
      <c r="BU74" s="246">
        <v>0</v>
      </c>
      <c r="BV74" s="246">
        <v>0</v>
      </c>
      <c r="BW74" s="246">
        <v>0</v>
      </c>
      <c r="BX74" s="246">
        <v>0</v>
      </c>
      <c r="BY74" s="246">
        <v>0</v>
      </c>
      <c r="BZ74" s="246">
        <v>0</v>
      </c>
      <c r="CA74" s="246">
        <v>0</v>
      </c>
      <c r="CB74" s="246">
        <v>0</v>
      </c>
      <c r="CC74" s="246">
        <v>0</v>
      </c>
      <c r="CD74" s="246">
        <v>0</v>
      </c>
      <c r="CE74" s="246">
        <v>0</v>
      </c>
      <c r="CF74" s="246">
        <v>0</v>
      </c>
      <c r="CG74" s="246">
        <v>0</v>
      </c>
      <c r="CH74" s="246">
        <v>0</v>
      </c>
      <c r="CI74" s="246">
        <v>0</v>
      </c>
      <c r="CJ74" s="246">
        <v>0</v>
      </c>
      <c r="CK74" s="246">
        <v>0</v>
      </c>
      <c r="CL74" s="246">
        <v>0</v>
      </c>
      <c r="CM74" s="246">
        <v>0</v>
      </c>
      <c r="CN74" s="246">
        <v>0</v>
      </c>
      <c r="CO74" s="246">
        <v>0</v>
      </c>
      <c r="CP74" s="246">
        <v>0</v>
      </c>
      <c r="CQ74" s="246">
        <v>0</v>
      </c>
      <c r="CR74" s="246">
        <v>0</v>
      </c>
      <c r="CS74" s="246">
        <v>0</v>
      </c>
      <c r="CT74" s="246">
        <v>0</v>
      </c>
      <c r="CU74" s="246">
        <v>0</v>
      </c>
      <c r="CV74" s="246">
        <v>0</v>
      </c>
      <c r="CW74" s="246">
        <v>0</v>
      </c>
      <c r="CX74" s="246">
        <v>0</v>
      </c>
      <c r="CY74" s="246">
        <v>0</v>
      </c>
      <c r="CZ74" s="246">
        <v>0</v>
      </c>
      <c r="DA74" s="246">
        <v>0</v>
      </c>
      <c r="DB74" s="246">
        <v>0</v>
      </c>
      <c r="DC74" s="246">
        <v>0</v>
      </c>
      <c r="DD74" s="246">
        <v>0</v>
      </c>
      <c r="DE74" s="246">
        <v>0</v>
      </c>
      <c r="DF74" s="246">
        <v>0</v>
      </c>
      <c r="DG74" s="246">
        <v>0</v>
      </c>
      <c r="DH74" s="246">
        <v>0</v>
      </c>
      <c r="DI74" s="246">
        <v>0</v>
      </c>
      <c r="DJ74" s="246">
        <v>0</v>
      </c>
      <c r="DK74" s="246">
        <v>0</v>
      </c>
      <c r="DL74" s="246">
        <v>0</v>
      </c>
    </row>
    <row r="75" spans="1:116" s="242" customFormat="1" ht="11.25" customHeight="1">
      <c r="A75" s="243" t="s">
        <v>47</v>
      </c>
      <c r="B75" s="246">
        <v>359858.83</v>
      </c>
      <c r="C75" s="246">
        <v>359858.83</v>
      </c>
      <c r="D75" s="246">
        <v>0</v>
      </c>
      <c r="E75" s="246">
        <v>0</v>
      </c>
      <c r="F75" s="246">
        <v>0</v>
      </c>
      <c r="G75" s="246">
        <v>0</v>
      </c>
      <c r="H75" s="246">
        <v>0</v>
      </c>
      <c r="I75" s="246">
        <v>0</v>
      </c>
      <c r="J75" s="246">
        <v>0</v>
      </c>
      <c r="K75" s="246">
        <v>0</v>
      </c>
      <c r="L75" s="246">
        <v>0</v>
      </c>
      <c r="M75" s="246">
        <v>0</v>
      </c>
      <c r="N75" s="246">
        <v>0</v>
      </c>
      <c r="O75" s="246">
        <v>0</v>
      </c>
      <c r="P75" s="246">
        <v>0</v>
      </c>
      <c r="Q75" s="246">
        <v>0</v>
      </c>
      <c r="R75" s="246">
        <v>0</v>
      </c>
      <c r="S75" s="246">
        <v>0</v>
      </c>
      <c r="T75" s="246">
        <v>359858.83</v>
      </c>
      <c r="U75" s="246">
        <v>0</v>
      </c>
      <c r="V75" s="246">
        <v>0</v>
      </c>
      <c r="W75" s="246">
        <v>0</v>
      </c>
      <c r="X75" s="246">
        <v>0</v>
      </c>
      <c r="Y75" s="246">
        <v>0</v>
      </c>
      <c r="Z75" s="246">
        <v>0</v>
      </c>
      <c r="AA75" s="246">
        <v>0</v>
      </c>
      <c r="AB75" s="246">
        <v>0</v>
      </c>
      <c r="AC75" s="246">
        <v>0</v>
      </c>
      <c r="AD75" s="246">
        <v>0</v>
      </c>
      <c r="AE75" s="246">
        <v>0</v>
      </c>
      <c r="AF75" s="246">
        <v>0</v>
      </c>
      <c r="AG75" s="246">
        <v>0</v>
      </c>
      <c r="AH75" s="246">
        <v>0</v>
      </c>
      <c r="AI75" s="246">
        <v>0</v>
      </c>
      <c r="AJ75" s="246">
        <v>0</v>
      </c>
      <c r="AK75" s="246">
        <v>0</v>
      </c>
      <c r="AL75" s="246">
        <v>0</v>
      </c>
      <c r="AM75" s="246">
        <v>0</v>
      </c>
      <c r="AN75" s="246">
        <v>0</v>
      </c>
      <c r="AO75" s="246">
        <v>0</v>
      </c>
      <c r="AP75" s="246">
        <v>0</v>
      </c>
      <c r="AQ75" s="246">
        <v>0</v>
      </c>
      <c r="AR75" s="246">
        <v>0</v>
      </c>
      <c r="AS75" s="246">
        <v>0</v>
      </c>
      <c r="AT75" s="246">
        <v>359858.83</v>
      </c>
      <c r="AU75" s="246">
        <v>2573.58</v>
      </c>
      <c r="AV75" s="246">
        <v>4482.3599999999997</v>
      </c>
      <c r="AW75" s="246">
        <v>4645.28</v>
      </c>
      <c r="AX75" s="246">
        <v>727.64</v>
      </c>
      <c r="AY75" s="246">
        <v>2312.5500000000002</v>
      </c>
      <c r="AZ75" s="246">
        <v>2632.82</v>
      </c>
      <c r="BA75" s="246">
        <v>2237.08</v>
      </c>
      <c r="BB75" s="246">
        <v>2083.02</v>
      </c>
      <c r="BC75" s="246">
        <v>720.75</v>
      </c>
      <c r="BD75" s="246">
        <v>225.75</v>
      </c>
      <c r="BE75" s="246">
        <v>275.47000000000003</v>
      </c>
      <c r="BF75" s="246">
        <v>6503.68</v>
      </c>
      <c r="BG75" s="246">
        <v>1651.51</v>
      </c>
      <c r="BH75" s="246">
        <v>1805.66</v>
      </c>
      <c r="BI75" s="246">
        <v>1180.47</v>
      </c>
      <c r="BJ75" s="246">
        <v>4186.13</v>
      </c>
      <c r="BK75" s="246">
        <v>5609.43</v>
      </c>
      <c r="BL75" s="246">
        <v>2873.58</v>
      </c>
      <c r="BM75" s="246">
        <v>4107.55</v>
      </c>
      <c r="BN75" s="246">
        <v>7105.66</v>
      </c>
      <c r="BO75" s="246">
        <v>1437.74</v>
      </c>
      <c r="BP75" s="246">
        <v>1584.91</v>
      </c>
      <c r="BQ75" s="246">
        <v>686.79</v>
      </c>
      <c r="BR75" s="246">
        <v>1545.19</v>
      </c>
      <c r="BS75" s="246">
        <v>3883.02</v>
      </c>
      <c r="BT75" s="246">
        <v>1450.94</v>
      </c>
      <c r="BU75" s="246">
        <v>3088.68</v>
      </c>
      <c r="BV75" s="246">
        <v>5532.08</v>
      </c>
      <c r="BW75" s="246">
        <v>1294.3399999999999</v>
      </c>
      <c r="BX75" s="246">
        <v>933.95999999999901</v>
      </c>
      <c r="BY75" s="246">
        <v>7435.85</v>
      </c>
      <c r="BZ75" s="246">
        <v>321.98</v>
      </c>
      <c r="CA75" s="246">
        <v>832.08</v>
      </c>
      <c r="CB75" s="246">
        <v>1939.62</v>
      </c>
      <c r="CC75" s="246">
        <v>633.96</v>
      </c>
      <c r="CD75" s="246">
        <v>221.32</v>
      </c>
      <c r="CE75" s="246">
        <v>231833.77</v>
      </c>
      <c r="CF75" s="246">
        <v>196</v>
      </c>
      <c r="CG75" s="246">
        <v>28</v>
      </c>
      <c r="CH75" s="246">
        <v>42</v>
      </c>
      <c r="CI75" s="246">
        <v>224</v>
      </c>
      <c r="CJ75" s="246">
        <v>130.19</v>
      </c>
      <c r="CK75" s="246">
        <v>1003.77</v>
      </c>
      <c r="CL75" s="246">
        <v>630</v>
      </c>
      <c r="CM75" s="246">
        <v>9056</v>
      </c>
      <c r="CN75" s="246">
        <v>92.45</v>
      </c>
      <c r="CO75" s="246">
        <v>70</v>
      </c>
      <c r="CP75" s="246">
        <v>742</v>
      </c>
      <c r="CQ75" s="246">
        <v>1333</v>
      </c>
      <c r="CR75" s="246">
        <v>462</v>
      </c>
      <c r="CS75" s="246">
        <v>1078</v>
      </c>
      <c r="CT75" s="246">
        <v>105.66</v>
      </c>
      <c r="CU75" s="246">
        <v>13048</v>
      </c>
      <c r="CV75" s="246">
        <v>2240</v>
      </c>
      <c r="CW75" s="246">
        <v>98</v>
      </c>
      <c r="CX75" s="246">
        <v>75</v>
      </c>
      <c r="CY75" s="246">
        <v>70</v>
      </c>
      <c r="CZ75" s="246">
        <v>224</v>
      </c>
      <c r="DA75" s="246">
        <v>210</v>
      </c>
      <c r="DB75" s="246">
        <v>145.28</v>
      </c>
      <c r="DC75" s="246">
        <v>1601.89</v>
      </c>
      <c r="DD75" s="246">
        <v>581.13</v>
      </c>
      <c r="DE75" s="246">
        <v>480.47</v>
      </c>
      <c r="DF75" s="246">
        <v>2044</v>
      </c>
      <c r="DG75" s="246">
        <v>296.79000000000002</v>
      </c>
      <c r="DH75" s="246">
        <v>913</v>
      </c>
      <c r="DI75" s="246">
        <v>42</v>
      </c>
      <c r="DJ75" s="246">
        <v>0</v>
      </c>
      <c r="DK75" s="246">
        <v>0</v>
      </c>
      <c r="DL75" s="246">
        <v>0</v>
      </c>
    </row>
    <row r="76" spans="1:116" s="242" customFormat="1" ht="11.25" customHeight="1">
      <c r="A76" s="245" t="s">
        <v>48</v>
      </c>
      <c r="B76" s="246">
        <v>-23963926.3100002</v>
      </c>
      <c r="C76" s="246">
        <v>-368734996.38999999</v>
      </c>
      <c r="D76" s="246">
        <v>-882493.83999999904</v>
      </c>
      <c r="E76" s="246">
        <v>-99845.289999999106</v>
      </c>
      <c r="F76" s="246">
        <v>117090.620000001</v>
      </c>
      <c r="G76" s="246">
        <v>-64748623.140000001</v>
      </c>
      <c r="H76" s="246">
        <v>410384941.73000002</v>
      </c>
      <c r="I76" s="246">
        <v>-65048819</v>
      </c>
      <c r="J76" s="246">
        <v>11823.0600000001</v>
      </c>
      <c r="K76" s="246">
        <v>0</v>
      </c>
      <c r="L76" s="246">
        <v>25552781.09</v>
      </c>
      <c r="M76" s="246">
        <v>10059523.35</v>
      </c>
      <c r="N76" s="246">
        <v>-386284050.13</v>
      </c>
      <c r="O76" s="246">
        <v>-921128.09</v>
      </c>
      <c r="P76" s="246">
        <v>-447018.76</v>
      </c>
      <c r="Q76" s="246">
        <v>-301510.64</v>
      </c>
      <c r="R76" s="246">
        <v>0</v>
      </c>
      <c r="S76" s="246">
        <v>-838098.56999999902</v>
      </c>
      <c r="T76" s="246">
        <v>49481501.299999997</v>
      </c>
      <c r="U76" s="246">
        <v>-3057629.44</v>
      </c>
      <c r="V76" s="246">
        <v>9835987.3699999992</v>
      </c>
      <c r="W76" s="246">
        <v>-1020571.09</v>
      </c>
      <c r="X76" s="246">
        <v>18158567.809999999</v>
      </c>
      <c r="Y76" s="246">
        <v>3108750.48</v>
      </c>
      <c r="Z76" s="246">
        <v>-1426234.78</v>
      </c>
      <c r="AA76" s="246">
        <v>-46089.26</v>
      </c>
      <c r="AB76" s="246">
        <v>-634869.22</v>
      </c>
      <c r="AC76" s="246">
        <v>7605361.8200000003</v>
      </c>
      <c r="AD76" s="246">
        <v>-1178805.2</v>
      </c>
      <c r="AE76" s="246">
        <v>-1024777.65</v>
      </c>
      <c r="AF76" s="246">
        <v>-34451.110000000102</v>
      </c>
      <c r="AG76" s="246">
        <v>5493265.4800000004</v>
      </c>
      <c r="AH76" s="246">
        <v>-166200.76999999999</v>
      </c>
      <c r="AI76" s="246">
        <v>0</v>
      </c>
      <c r="AJ76" s="246">
        <v>73120.639999999898</v>
      </c>
      <c r="AK76" s="246">
        <v>-257080.64</v>
      </c>
      <c r="AL76" s="246">
        <v>-387617557.39999998</v>
      </c>
      <c r="AM76" s="246">
        <v>1517467.27</v>
      </c>
      <c r="AN76" s="246">
        <v>-398990.04</v>
      </c>
      <c r="AO76" s="246">
        <v>-48028.72</v>
      </c>
      <c r="AP76" s="246">
        <v>-5519323.6799999997</v>
      </c>
      <c r="AQ76" s="246">
        <v>-373061.66</v>
      </c>
      <c r="AR76" s="246">
        <v>34338823.159999996</v>
      </c>
      <c r="AS76" s="246">
        <v>-329668.59000000003</v>
      </c>
      <c r="AT76" s="246">
        <v>21364732.07</v>
      </c>
      <c r="AU76" s="246">
        <v>698651.01</v>
      </c>
      <c r="AV76" s="246">
        <v>580516.26</v>
      </c>
      <c r="AW76" s="246">
        <v>520343.97</v>
      </c>
      <c r="AX76" s="246">
        <v>474175.33</v>
      </c>
      <c r="AY76" s="246">
        <v>1136776.3</v>
      </c>
      <c r="AZ76" s="246">
        <v>955652.950000001</v>
      </c>
      <c r="BA76" s="246">
        <v>246043.84</v>
      </c>
      <c r="BB76" s="246">
        <v>1136686.3899999999</v>
      </c>
      <c r="BC76" s="246">
        <v>162721.20000000001</v>
      </c>
      <c r="BD76" s="246">
        <v>107251.61</v>
      </c>
      <c r="BE76" s="246">
        <v>894744.2</v>
      </c>
      <c r="BF76" s="246">
        <v>4526564.1900000004</v>
      </c>
      <c r="BG76" s="246">
        <v>-410168.81</v>
      </c>
      <c r="BH76" s="246">
        <v>264860.58</v>
      </c>
      <c r="BI76" s="246">
        <v>182578.76</v>
      </c>
      <c r="BJ76" s="246">
        <v>268947.53999999998</v>
      </c>
      <c r="BK76" s="246">
        <v>216926.88</v>
      </c>
      <c r="BL76" s="246">
        <v>217721.11</v>
      </c>
      <c r="BM76" s="246">
        <v>226279.63</v>
      </c>
      <c r="BN76" s="246">
        <v>102982.05</v>
      </c>
      <c r="BO76" s="246">
        <v>150615.76</v>
      </c>
      <c r="BP76" s="246">
        <v>162915.22</v>
      </c>
      <c r="BQ76" s="246">
        <v>-48276.58</v>
      </c>
      <c r="BR76" s="246">
        <v>47986.97</v>
      </c>
      <c r="BS76" s="246">
        <v>-30248.27</v>
      </c>
      <c r="BT76" s="246">
        <v>-9814.1</v>
      </c>
      <c r="BU76" s="246">
        <v>4018.44</v>
      </c>
      <c r="BV76" s="246">
        <v>25070.99</v>
      </c>
      <c r="BW76" s="246">
        <v>19172.84</v>
      </c>
      <c r="BX76" s="246">
        <v>-124629.34</v>
      </c>
      <c r="BY76" s="246">
        <v>-61089.760000000002</v>
      </c>
      <c r="BZ76" s="246">
        <v>-81669.09</v>
      </c>
      <c r="CA76" s="246">
        <v>-3996.29000000004</v>
      </c>
      <c r="CB76" s="246">
        <v>497.33000000000197</v>
      </c>
      <c r="CC76" s="246">
        <v>48652.26</v>
      </c>
      <c r="CD76" s="246">
        <v>137282.35</v>
      </c>
      <c r="CE76" s="246">
        <v>9781458.7599999998</v>
      </c>
      <c r="CF76" s="246">
        <v>-42577.62</v>
      </c>
      <c r="CG76" s="246">
        <v>-72162.31</v>
      </c>
      <c r="CH76" s="246">
        <v>-17871.400000000001</v>
      </c>
      <c r="CI76" s="246">
        <v>-67657.19</v>
      </c>
      <c r="CJ76" s="246">
        <v>-41456.769999999997</v>
      </c>
      <c r="CK76" s="246">
        <v>-48243.26</v>
      </c>
      <c r="CL76" s="246">
        <v>-45197.14</v>
      </c>
      <c r="CM76" s="246">
        <v>-196667.65</v>
      </c>
      <c r="CN76" s="246">
        <v>-80621.06</v>
      </c>
      <c r="CO76" s="246">
        <v>-102360.42</v>
      </c>
      <c r="CP76" s="246">
        <v>-101857.26</v>
      </c>
      <c r="CQ76" s="246">
        <v>-113890.1</v>
      </c>
      <c r="CR76" s="246">
        <v>-16111.88</v>
      </c>
      <c r="CS76" s="246">
        <v>-137460.17000000001</v>
      </c>
      <c r="CT76" s="246">
        <v>-55689.120000000003</v>
      </c>
      <c r="CU76" s="246">
        <v>-67648.39</v>
      </c>
      <c r="CV76" s="246">
        <v>-68647.520000000004</v>
      </c>
      <c r="CW76" s="246">
        <v>-70402.429999999993</v>
      </c>
      <c r="CX76" s="246">
        <v>-70943.14</v>
      </c>
      <c r="CY76" s="246">
        <v>-118585.18</v>
      </c>
      <c r="CZ76" s="246">
        <v>-47583.96</v>
      </c>
      <c r="DA76" s="246">
        <v>-82293.19</v>
      </c>
      <c r="DB76" s="246">
        <v>-72848.06</v>
      </c>
      <c r="DC76" s="246">
        <v>-234921.78</v>
      </c>
      <c r="DD76" s="246">
        <v>-18773.439999999999</v>
      </c>
      <c r="DE76" s="246">
        <v>-131060.59</v>
      </c>
      <c r="DF76" s="246">
        <v>-65900.320000000007</v>
      </c>
      <c r="DG76" s="246">
        <v>1123941.17</v>
      </c>
      <c r="DH76" s="246">
        <v>901.84000000002595</v>
      </c>
      <c r="DI76" s="246">
        <v>-25789.07</v>
      </c>
      <c r="DJ76" s="246">
        <v>-15922.08</v>
      </c>
      <c r="DK76" s="246">
        <v>-40616.019999999997</v>
      </c>
      <c r="DL76" s="246">
        <v>-16554.900000000001</v>
      </c>
    </row>
    <row r="77" spans="1:116" s="242" customFormat="1" ht="11.25" customHeight="1">
      <c r="A77" s="243" t="s">
        <v>49</v>
      </c>
      <c r="B77" s="246">
        <v>81125.94</v>
      </c>
      <c r="C77" s="246">
        <v>81032.41</v>
      </c>
      <c r="D77" s="246">
        <v>93.530000000006098</v>
      </c>
      <c r="E77" s="246">
        <v>0</v>
      </c>
      <c r="F77" s="246">
        <v>0</v>
      </c>
      <c r="G77" s="246">
        <v>0</v>
      </c>
      <c r="H77" s="246">
        <v>0</v>
      </c>
      <c r="I77" s="246">
        <v>0</v>
      </c>
      <c r="J77" s="246">
        <v>0</v>
      </c>
      <c r="K77" s="246">
        <v>0</v>
      </c>
      <c r="L77" s="246">
        <v>0</v>
      </c>
      <c r="M77" s="246">
        <v>0</v>
      </c>
      <c r="N77" s="246">
        <v>0</v>
      </c>
      <c r="O77" s="246">
        <v>0</v>
      </c>
      <c r="P77" s="246">
        <v>68077.679999999993</v>
      </c>
      <c r="Q77" s="246">
        <v>0</v>
      </c>
      <c r="R77" s="246">
        <v>0</v>
      </c>
      <c r="S77" s="246">
        <v>0</v>
      </c>
      <c r="T77" s="246">
        <v>12954.73</v>
      </c>
      <c r="U77" s="246">
        <v>0</v>
      </c>
      <c r="V77" s="246">
        <v>0</v>
      </c>
      <c r="W77" s="246">
        <v>0</v>
      </c>
      <c r="X77" s="246">
        <v>0</v>
      </c>
      <c r="Y77" s="246">
        <v>0</v>
      </c>
      <c r="Z77" s="246">
        <v>0</v>
      </c>
      <c r="AA77" s="246">
        <v>0</v>
      </c>
      <c r="AB77" s="246">
        <v>0</v>
      </c>
      <c r="AC77" s="246">
        <v>0</v>
      </c>
      <c r="AD77" s="246">
        <v>0</v>
      </c>
      <c r="AE77" s="246">
        <v>0</v>
      </c>
      <c r="AF77" s="246">
        <v>0</v>
      </c>
      <c r="AG77" s="246">
        <v>0</v>
      </c>
      <c r="AH77" s="246">
        <v>0</v>
      </c>
      <c r="AI77" s="246">
        <v>0</v>
      </c>
      <c r="AJ77" s="246">
        <v>0</v>
      </c>
      <c r="AK77" s="246">
        <v>0</v>
      </c>
      <c r="AL77" s="246">
        <v>0</v>
      </c>
      <c r="AM77" s="246">
        <v>0</v>
      </c>
      <c r="AN77" s="246">
        <v>68077.679999999993</v>
      </c>
      <c r="AO77" s="246">
        <v>0</v>
      </c>
      <c r="AP77" s="246">
        <v>0</v>
      </c>
      <c r="AQ77" s="246">
        <v>0</v>
      </c>
      <c r="AR77" s="246">
        <v>0</v>
      </c>
      <c r="AS77" s="246">
        <v>0</v>
      </c>
      <c r="AT77" s="246">
        <v>12954.73</v>
      </c>
      <c r="AU77" s="246">
        <v>0</v>
      </c>
      <c r="AV77" s="246">
        <v>0</v>
      </c>
      <c r="AW77" s="246">
        <v>1.1399999999999999</v>
      </c>
      <c r="AX77" s="246">
        <v>0</v>
      </c>
      <c r="AY77" s="246">
        <v>0</v>
      </c>
      <c r="AZ77" s="246">
        <v>0</v>
      </c>
      <c r="BA77" s="246">
        <v>0</v>
      </c>
      <c r="BB77" s="246">
        <v>0</v>
      </c>
      <c r="BC77" s="246">
        <v>0</v>
      </c>
      <c r="BD77" s="246">
        <v>0</v>
      </c>
      <c r="BE77" s="246">
        <v>0</v>
      </c>
      <c r="BF77" s="246">
        <v>0</v>
      </c>
      <c r="BG77" s="246">
        <v>0</v>
      </c>
      <c r="BH77" s="246">
        <v>0</v>
      </c>
      <c r="BI77" s="246">
        <v>0</v>
      </c>
      <c r="BJ77" s="246">
        <v>0</v>
      </c>
      <c r="BK77" s="246">
        <v>0</v>
      </c>
      <c r="BL77" s="246">
        <v>0</v>
      </c>
      <c r="BM77" s="246">
        <v>0</v>
      </c>
      <c r="BN77" s="246">
        <v>0</v>
      </c>
      <c r="BO77" s="246">
        <v>6213.26</v>
      </c>
      <c r="BP77" s="246">
        <v>0</v>
      </c>
      <c r="BQ77" s="246">
        <v>0</v>
      </c>
      <c r="BR77" s="246">
        <v>0</v>
      </c>
      <c r="BS77" s="246">
        <v>0</v>
      </c>
      <c r="BT77" s="246">
        <v>0</v>
      </c>
      <c r="BU77" s="246">
        <v>0</v>
      </c>
      <c r="BV77" s="246">
        <v>0</v>
      </c>
      <c r="BW77" s="246">
        <v>0</v>
      </c>
      <c r="BX77" s="246">
        <v>0</v>
      </c>
      <c r="BY77" s="246">
        <v>0</v>
      </c>
      <c r="BZ77" s="246">
        <v>0</v>
      </c>
      <c r="CA77" s="246">
        <v>0</v>
      </c>
      <c r="CB77" s="246">
        <v>0</v>
      </c>
      <c r="CC77" s="246">
        <v>0</v>
      </c>
      <c r="CD77" s="246">
        <v>3200</v>
      </c>
      <c r="CE77" s="246">
        <v>3512.61</v>
      </c>
      <c r="CF77" s="246">
        <v>0</v>
      </c>
      <c r="CG77" s="246">
        <v>0</v>
      </c>
      <c r="CH77" s="246">
        <v>0</v>
      </c>
      <c r="CI77" s="246">
        <v>0</v>
      </c>
      <c r="CJ77" s="246">
        <v>0</v>
      </c>
      <c r="CK77" s="246">
        <v>27.72</v>
      </c>
      <c r="CL77" s="246">
        <v>0</v>
      </c>
      <c r="CM77" s="246">
        <v>0</v>
      </c>
      <c r="CN77" s="246">
        <v>0</v>
      </c>
      <c r="CO77" s="246">
        <v>0</v>
      </c>
      <c r="CP77" s="246">
        <v>0</v>
      </c>
      <c r="CQ77" s="246">
        <v>0</v>
      </c>
      <c r="CR77" s="246">
        <v>0</v>
      </c>
      <c r="CS77" s="246">
        <v>0</v>
      </c>
      <c r="CT77" s="246">
        <v>0</v>
      </c>
      <c r="CU77" s="246">
        <v>0</v>
      </c>
      <c r="CV77" s="246">
        <v>0</v>
      </c>
      <c r="CW77" s="246">
        <v>0</v>
      </c>
      <c r="CX77" s="246">
        <v>0</v>
      </c>
      <c r="CY77" s="246">
        <v>0</v>
      </c>
      <c r="CZ77" s="246">
        <v>0</v>
      </c>
      <c r="DA77" s="246">
        <v>0</v>
      </c>
      <c r="DB77" s="246">
        <v>0</v>
      </c>
      <c r="DC77" s="246">
        <v>0</v>
      </c>
      <c r="DD77" s="246">
        <v>0</v>
      </c>
      <c r="DE77" s="246">
        <v>0</v>
      </c>
      <c r="DF77" s="246">
        <v>0</v>
      </c>
      <c r="DG77" s="246">
        <v>0</v>
      </c>
      <c r="DH77" s="246">
        <v>0</v>
      </c>
      <c r="DI77" s="246">
        <v>0</v>
      </c>
      <c r="DJ77" s="246">
        <v>0</v>
      </c>
      <c r="DK77" s="246">
        <v>0</v>
      </c>
      <c r="DL77" s="246">
        <v>0</v>
      </c>
    </row>
    <row r="78" spans="1:116" s="242" customFormat="1" ht="11.25" customHeight="1">
      <c r="A78" s="243" t="s">
        <v>50</v>
      </c>
      <c r="B78" s="246">
        <v>252117.43</v>
      </c>
      <c r="C78" s="246">
        <v>241441.25</v>
      </c>
      <c r="D78" s="246">
        <v>9684.6500000000106</v>
      </c>
      <c r="E78" s="246">
        <v>991.53</v>
      </c>
      <c r="F78" s="246">
        <v>0</v>
      </c>
      <c r="G78" s="246">
        <v>0</v>
      </c>
      <c r="H78" s="246">
        <v>0</v>
      </c>
      <c r="I78" s="246">
        <v>0</v>
      </c>
      <c r="J78" s="246">
        <v>0</v>
      </c>
      <c r="K78" s="246">
        <v>0</v>
      </c>
      <c r="L78" s="246">
        <v>0</v>
      </c>
      <c r="M78" s="246">
        <v>0</v>
      </c>
      <c r="N78" s="246">
        <v>0</v>
      </c>
      <c r="O78" s="246">
        <v>0</v>
      </c>
      <c r="P78" s="246">
        <v>68077.679999999993</v>
      </c>
      <c r="Q78" s="246">
        <v>0</v>
      </c>
      <c r="R78" s="246">
        <v>0</v>
      </c>
      <c r="S78" s="246">
        <v>0</v>
      </c>
      <c r="T78" s="246">
        <v>173363.57</v>
      </c>
      <c r="U78" s="246">
        <v>0</v>
      </c>
      <c r="V78" s="246">
        <v>0</v>
      </c>
      <c r="W78" s="246">
        <v>0</v>
      </c>
      <c r="X78" s="246">
        <v>0</v>
      </c>
      <c r="Y78" s="246">
        <v>0</v>
      </c>
      <c r="Z78" s="246">
        <v>0</v>
      </c>
      <c r="AA78" s="246">
        <v>0</v>
      </c>
      <c r="AB78" s="246">
        <v>0</v>
      </c>
      <c r="AC78" s="246">
        <v>0</v>
      </c>
      <c r="AD78" s="246">
        <v>0</v>
      </c>
      <c r="AE78" s="246">
        <v>0</v>
      </c>
      <c r="AF78" s="246">
        <v>0</v>
      </c>
      <c r="AG78" s="246">
        <v>0</v>
      </c>
      <c r="AH78" s="246">
        <v>0</v>
      </c>
      <c r="AI78" s="246">
        <v>0</v>
      </c>
      <c r="AJ78" s="246">
        <v>0</v>
      </c>
      <c r="AK78" s="246">
        <v>0</v>
      </c>
      <c r="AL78" s="246">
        <v>0</v>
      </c>
      <c r="AM78" s="246">
        <v>0</v>
      </c>
      <c r="AN78" s="246">
        <v>68077.679999999993</v>
      </c>
      <c r="AO78" s="246">
        <v>0</v>
      </c>
      <c r="AP78" s="246">
        <v>0</v>
      </c>
      <c r="AQ78" s="246">
        <v>0</v>
      </c>
      <c r="AR78" s="246">
        <v>0</v>
      </c>
      <c r="AS78" s="246">
        <v>0</v>
      </c>
      <c r="AT78" s="246">
        <v>173363.57</v>
      </c>
      <c r="AU78" s="246">
        <v>0</v>
      </c>
      <c r="AV78" s="246">
        <v>0</v>
      </c>
      <c r="AW78" s="246">
        <v>0</v>
      </c>
      <c r="AX78" s="246">
        <v>0</v>
      </c>
      <c r="AY78" s="246">
        <v>0</v>
      </c>
      <c r="AZ78" s="246">
        <v>0</v>
      </c>
      <c r="BA78" s="246">
        <v>0</v>
      </c>
      <c r="BB78" s="246">
        <v>0</v>
      </c>
      <c r="BC78" s="246">
        <v>0</v>
      </c>
      <c r="BD78" s="246">
        <v>0</v>
      </c>
      <c r="BE78" s="246">
        <v>0</v>
      </c>
      <c r="BF78" s="246">
        <v>0</v>
      </c>
      <c r="BG78" s="246">
        <v>0</v>
      </c>
      <c r="BH78" s="246">
        <v>0</v>
      </c>
      <c r="BI78" s="246">
        <v>0</v>
      </c>
      <c r="BJ78" s="246">
        <v>25913.55</v>
      </c>
      <c r="BK78" s="246">
        <v>0</v>
      </c>
      <c r="BL78" s="246">
        <v>137696.43</v>
      </c>
      <c r="BM78" s="246">
        <v>0</v>
      </c>
      <c r="BN78" s="246">
        <v>0</v>
      </c>
      <c r="BO78" s="246">
        <v>6213.26</v>
      </c>
      <c r="BP78" s="246">
        <v>0</v>
      </c>
      <c r="BQ78" s="246">
        <v>0</v>
      </c>
      <c r="BR78" s="246">
        <v>0</v>
      </c>
      <c r="BS78" s="246">
        <v>0</v>
      </c>
      <c r="BT78" s="246">
        <v>0</v>
      </c>
      <c r="BU78" s="246">
        <v>0</v>
      </c>
      <c r="BV78" s="246">
        <v>0</v>
      </c>
      <c r="BW78" s="246">
        <v>0</v>
      </c>
      <c r="BX78" s="246">
        <v>0</v>
      </c>
      <c r="BY78" s="246">
        <v>0</v>
      </c>
      <c r="BZ78" s="246">
        <v>0</v>
      </c>
      <c r="CA78" s="246">
        <v>0</v>
      </c>
      <c r="CB78" s="246">
        <v>0</v>
      </c>
      <c r="CC78" s="246">
        <v>0</v>
      </c>
      <c r="CD78" s="246">
        <v>0</v>
      </c>
      <c r="CE78" s="246">
        <v>3512.61</v>
      </c>
      <c r="CF78" s="246">
        <v>0</v>
      </c>
      <c r="CG78" s="246">
        <v>0</v>
      </c>
      <c r="CH78" s="246">
        <v>0</v>
      </c>
      <c r="CI78" s="246">
        <v>0</v>
      </c>
      <c r="CJ78" s="246">
        <v>0</v>
      </c>
      <c r="CK78" s="246">
        <v>27.72</v>
      </c>
      <c r="CL78" s="246">
        <v>0</v>
      </c>
      <c r="CM78" s="246">
        <v>0</v>
      </c>
      <c r="CN78" s="246">
        <v>0</v>
      </c>
      <c r="CO78" s="246">
        <v>0</v>
      </c>
      <c r="CP78" s="246">
        <v>0</v>
      </c>
      <c r="CQ78" s="246">
        <v>0</v>
      </c>
      <c r="CR78" s="246">
        <v>0</v>
      </c>
      <c r="CS78" s="246">
        <v>0</v>
      </c>
      <c r="CT78" s="246">
        <v>0</v>
      </c>
      <c r="CU78" s="246">
        <v>0</v>
      </c>
      <c r="CV78" s="246">
        <v>0</v>
      </c>
      <c r="CW78" s="246">
        <v>0</v>
      </c>
      <c r="CX78" s="246">
        <v>0</v>
      </c>
      <c r="CY78" s="246">
        <v>0</v>
      </c>
      <c r="CZ78" s="246">
        <v>0</v>
      </c>
      <c r="DA78" s="246">
        <v>0</v>
      </c>
      <c r="DB78" s="246">
        <v>0</v>
      </c>
      <c r="DC78" s="246">
        <v>0</v>
      </c>
      <c r="DD78" s="246">
        <v>0</v>
      </c>
      <c r="DE78" s="246">
        <v>0</v>
      </c>
      <c r="DF78" s="246">
        <v>0</v>
      </c>
      <c r="DG78" s="246">
        <v>0</v>
      </c>
      <c r="DH78" s="246">
        <v>0</v>
      </c>
      <c r="DI78" s="246">
        <v>0</v>
      </c>
      <c r="DJ78" s="246">
        <v>0</v>
      </c>
      <c r="DK78" s="246">
        <v>0</v>
      </c>
      <c r="DL78" s="246">
        <v>0</v>
      </c>
    </row>
    <row r="79" spans="1:116" s="242" customFormat="1" ht="11.25" customHeight="1">
      <c r="A79" s="245" t="s">
        <v>51</v>
      </c>
      <c r="B79" s="246">
        <v>-24134917.800000198</v>
      </c>
      <c r="C79" s="246">
        <v>-368895405.23000002</v>
      </c>
      <c r="D79" s="246">
        <v>-892084.95999999903</v>
      </c>
      <c r="E79" s="246">
        <v>-100836.819999999</v>
      </c>
      <c r="F79" s="246">
        <v>117090.620000001</v>
      </c>
      <c r="G79" s="246">
        <v>-64748623.140000001</v>
      </c>
      <c r="H79" s="246">
        <v>410384941.73000002</v>
      </c>
      <c r="I79" s="246">
        <v>-65048819</v>
      </c>
      <c r="J79" s="246">
        <v>11823.0600000001</v>
      </c>
      <c r="K79" s="246">
        <v>0</v>
      </c>
      <c r="L79" s="246">
        <v>25552781.09</v>
      </c>
      <c r="M79" s="246">
        <v>10059523.35</v>
      </c>
      <c r="N79" s="246">
        <v>-386284050.13</v>
      </c>
      <c r="O79" s="246">
        <v>-921128.09</v>
      </c>
      <c r="P79" s="246">
        <v>-447018.76</v>
      </c>
      <c r="Q79" s="246">
        <v>-301510.64</v>
      </c>
      <c r="R79" s="246">
        <v>0</v>
      </c>
      <c r="S79" s="246">
        <v>-838098.56999999902</v>
      </c>
      <c r="T79" s="246">
        <v>49321092.460000001</v>
      </c>
      <c r="U79" s="246">
        <v>-3057629.44</v>
      </c>
      <c r="V79" s="246">
        <v>9835987.3699999992</v>
      </c>
      <c r="W79" s="246">
        <v>-1020571.09</v>
      </c>
      <c r="X79" s="246">
        <v>18158567.809999999</v>
      </c>
      <c r="Y79" s="246">
        <v>3108750.48</v>
      </c>
      <c r="Z79" s="246">
        <v>-1426234.78</v>
      </c>
      <c r="AA79" s="246">
        <v>-46089.26</v>
      </c>
      <c r="AB79" s="246">
        <v>-634869.22</v>
      </c>
      <c r="AC79" s="246">
        <v>7605361.8200000003</v>
      </c>
      <c r="AD79" s="246">
        <v>-1178805.2</v>
      </c>
      <c r="AE79" s="246">
        <v>-1024777.65</v>
      </c>
      <c r="AF79" s="246">
        <v>-34451.110000000102</v>
      </c>
      <c r="AG79" s="246">
        <v>5493265.4800000004</v>
      </c>
      <c r="AH79" s="246">
        <v>-166200.76999999999</v>
      </c>
      <c r="AI79" s="246">
        <v>0</v>
      </c>
      <c r="AJ79" s="246">
        <v>73120.639999999898</v>
      </c>
      <c r="AK79" s="246">
        <v>-257080.64</v>
      </c>
      <c r="AL79" s="246">
        <v>-387617557.39999998</v>
      </c>
      <c r="AM79" s="246">
        <v>1517467.27</v>
      </c>
      <c r="AN79" s="246">
        <v>-398990.04</v>
      </c>
      <c r="AO79" s="246">
        <v>-48028.72</v>
      </c>
      <c r="AP79" s="246">
        <v>-5519323.6799999997</v>
      </c>
      <c r="AQ79" s="246">
        <v>-373061.66</v>
      </c>
      <c r="AR79" s="246">
        <v>34338823.159999996</v>
      </c>
      <c r="AS79" s="246">
        <v>-329668.59000000003</v>
      </c>
      <c r="AT79" s="246">
        <v>21204323.23</v>
      </c>
      <c r="AU79" s="246">
        <v>698651.01</v>
      </c>
      <c r="AV79" s="246">
        <v>580516.26</v>
      </c>
      <c r="AW79" s="246">
        <v>520345.11</v>
      </c>
      <c r="AX79" s="246">
        <v>474175.33</v>
      </c>
      <c r="AY79" s="246">
        <v>1136776.3</v>
      </c>
      <c r="AZ79" s="246">
        <v>955652.950000001</v>
      </c>
      <c r="BA79" s="246">
        <v>246043.84</v>
      </c>
      <c r="BB79" s="246">
        <v>1136686.3899999999</v>
      </c>
      <c r="BC79" s="246">
        <v>162721.20000000001</v>
      </c>
      <c r="BD79" s="246">
        <v>107251.61</v>
      </c>
      <c r="BE79" s="246">
        <v>894744.2</v>
      </c>
      <c r="BF79" s="246">
        <v>4526564.1900000004</v>
      </c>
      <c r="BG79" s="246">
        <v>-410168.81</v>
      </c>
      <c r="BH79" s="246">
        <v>264860.58</v>
      </c>
      <c r="BI79" s="246">
        <v>182578.76</v>
      </c>
      <c r="BJ79" s="246">
        <v>243033.99</v>
      </c>
      <c r="BK79" s="246">
        <v>216926.88</v>
      </c>
      <c r="BL79" s="246">
        <v>80024.680000000095</v>
      </c>
      <c r="BM79" s="246">
        <v>226279.63</v>
      </c>
      <c r="BN79" s="246">
        <v>102982.05</v>
      </c>
      <c r="BO79" s="246">
        <v>150615.76</v>
      </c>
      <c r="BP79" s="246">
        <v>162915.22</v>
      </c>
      <c r="BQ79" s="246">
        <v>-48276.58</v>
      </c>
      <c r="BR79" s="246">
        <v>47986.97</v>
      </c>
      <c r="BS79" s="246">
        <v>-30248.27</v>
      </c>
      <c r="BT79" s="246">
        <v>-9814.1</v>
      </c>
      <c r="BU79" s="246">
        <v>4018.44</v>
      </c>
      <c r="BV79" s="246">
        <v>25070.99</v>
      </c>
      <c r="BW79" s="246">
        <v>19172.84</v>
      </c>
      <c r="BX79" s="246">
        <v>-124629.34</v>
      </c>
      <c r="BY79" s="246">
        <v>-61089.760000000002</v>
      </c>
      <c r="BZ79" s="246">
        <v>-81669.09</v>
      </c>
      <c r="CA79" s="246">
        <v>-3996.29000000004</v>
      </c>
      <c r="CB79" s="246">
        <v>497.33000000000197</v>
      </c>
      <c r="CC79" s="246">
        <v>48652.26</v>
      </c>
      <c r="CD79" s="246">
        <v>140482.35</v>
      </c>
      <c r="CE79" s="246">
        <v>9781458.7599999998</v>
      </c>
      <c r="CF79" s="246">
        <v>-42577.62</v>
      </c>
      <c r="CG79" s="246">
        <v>-72162.31</v>
      </c>
      <c r="CH79" s="246">
        <v>-17871.400000000001</v>
      </c>
      <c r="CI79" s="246">
        <v>-67657.19</v>
      </c>
      <c r="CJ79" s="246">
        <v>-41456.769999999997</v>
      </c>
      <c r="CK79" s="246">
        <v>-48243.26</v>
      </c>
      <c r="CL79" s="246">
        <v>-45197.14</v>
      </c>
      <c r="CM79" s="246">
        <v>-196667.65</v>
      </c>
      <c r="CN79" s="246">
        <v>-80621.06</v>
      </c>
      <c r="CO79" s="246">
        <v>-102360.42</v>
      </c>
      <c r="CP79" s="246">
        <v>-101857.26</v>
      </c>
      <c r="CQ79" s="246">
        <v>-113890.1</v>
      </c>
      <c r="CR79" s="246">
        <v>-16111.88</v>
      </c>
      <c r="CS79" s="246">
        <v>-137460.17000000001</v>
      </c>
      <c r="CT79" s="246">
        <v>-55689.120000000003</v>
      </c>
      <c r="CU79" s="246">
        <v>-67648.39</v>
      </c>
      <c r="CV79" s="246">
        <v>-68647.520000000004</v>
      </c>
      <c r="CW79" s="246">
        <v>-70402.429999999993</v>
      </c>
      <c r="CX79" s="246">
        <v>-70943.14</v>
      </c>
      <c r="CY79" s="246">
        <v>-118585.18</v>
      </c>
      <c r="CZ79" s="246">
        <v>-47583.96</v>
      </c>
      <c r="DA79" s="246">
        <v>-82293.19</v>
      </c>
      <c r="DB79" s="246">
        <v>-72848.06</v>
      </c>
      <c r="DC79" s="246">
        <v>-234921.78</v>
      </c>
      <c r="DD79" s="246">
        <v>-18773.439999999999</v>
      </c>
      <c r="DE79" s="246">
        <v>-131060.59</v>
      </c>
      <c r="DF79" s="246">
        <v>-65900.320000000007</v>
      </c>
      <c r="DG79" s="246">
        <v>1123941.17</v>
      </c>
      <c r="DH79" s="246">
        <v>901.84000000002595</v>
      </c>
      <c r="DI79" s="246">
        <v>-25789.07</v>
      </c>
      <c r="DJ79" s="246">
        <v>-15922.08</v>
      </c>
      <c r="DK79" s="246">
        <v>-40616.019999999997</v>
      </c>
      <c r="DL79" s="246">
        <v>-16554.900000000001</v>
      </c>
    </row>
    <row r="80" spans="1:116" s="242" customFormat="1" ht="11.25" customHeight="1">
      <c r="A80" s="243" t="s">
        <v>1094</v>
      </c>
      <c r="B80" s="246">
        <v>7274936.3799999403</v>
      </c>
      <c r="C80" s="246">
        <v>-78750842.769999996</v>
      </c>
      <c r="D80" s="246">
        <v>-223021.23</v>
      </c>
      <c r="E80" s="246">
        <v>-190025.39</v>
      </c>
      <c r="F80" s="246">
        <v>38338.180000000102</v>
      </c>
      <c r="G80" s="246">
        <v>0</v>
      </c>
      <c r="H80" s="246">
        <v>86400487.589999899</v>
      </c>
      <c r="I80" s="246">
        <v>-78750842.769999996</v>
      </c>
      <c r="J80" s="246">
        <v>0</v>
      </c>
      <c r="K80" s="246">
        <v>0</v>
      </c>
      <c r="L80" s="246">
        <v>0</v>
      </c>
      <c r="M80" s="246">
        <v>0</v>
      </c>
      <c r="N80" s="246">
        <v>0</v>
      </c>
      <c r="O80" s="246">
        <v>0</v>
      </c>
      <c r="P80" s="246">
        <v>0</v>
      </c>
      <c r="Q80" s="246">
        <v>0</v>
      </c>
      <c r="R80" s="246">
        <v>0</v>
      </c>
      <c r="S80" s="246">
        <v>0</v>
      </c>
      <c r="T80" s="246">
        <v>0</v>
      </c>
      <c r="U80" s="246">
        <v>0</v>
      </c>
      <c r="V80" s="246">
        <v>0</v>
      </c>
      <c r="W80" s="246">
        <v>0</v>
      </c>
      <c r="X80" s="246">
        <v>0</v>
      </c>
      <c r="Y80" s="246">
        <v>0</v>
      </c>
      <c r="Z80" s="246">
        <v>0</v>
      </c>
      <c r="AA80" s="246">
        <v>0</v>
      </c>
      <c r="AB80" s="246">
        <v>0</v>
      </c>
      <c r="AC80" s="246">
        <v>0</v>
      </c>
      <c r="AD80" s="246">
        <v>0</v>
      </c>
      <c r="AE80" s="246">
        <v>0</v>
      </c>
      <c r="AF80" s="246">
        <v>0</v>
      </c>
      <c r="AG80" s="246">
        <v>0</v>
      </c>
      <c r="AH80" s="246">
        <v>0</v>
      </c>
      <c r="AI80" s="246">
        <v>0</v>
      </c>
      <c r="AJ80" s="246">
        <v>0</v>
      </c>
      <c r="AK80" s="246">
        <v>0</v>
      </c>
      <c r="AL80" s="246">
        <v>0</v>
      </c>
      <c r="AM80" s="246">
        <v>0</v>
      </c>
      <c r="AN80" s="246">
        <v>0</v>
      </c>
      <c r="AO80" s="246">
        <v>0</v>
      </c>
      <c r="AP80" s="246">
        <v>0</v>
      </c>
      <c r="AQ80" s="246">
        <v>0</v>
      </c>
      <c r="AR80" s="246">
        <v>0</v>
      </c>
      <c r="AS80" s="246">
        <v>0</v>
      </c>
      <c r="AT80" s="246">
        <v>0</v>
      </c>
      <c r="AU80" s="246">
        <v>0</v>
      </c>
      <c r="AV80" s="246">
        <v>0</v>
      </c>
      <c r="AW80" s="246">
        <v>0</v>
      </c>
      <c r="AX80" s="246">
        <v>0</v>
      </c>
      <c r="AY80" s="246">
        <v>0</v>
      </c>
      <c r="AZ80" s="246">
        <v>0</v>
      </c>
      <c r="BA80" s="246">
        <v>0</v>
      </c>
      <c r="BB80" s="246">
        <v>0</v>
      </c>
      <c r="BC80" s="246">
        <v>0</v>
      </c>
      <c r="BD80" s="246">
        <v>0</v>
      </c>
      <c r="BE80" s="246">
        <v>0</v>
      </c>
      <c r="BF80" s="246">
        <v>0</v>
      </c>
      <c r="BG80" s="246">
        <v>0</v>
      </c>
      <c r="BH80" s="246">
        <v>0</v>
      </c>
      <c r="BI80" s="246">
        <v>0</v>
      </c>
      <c r="BJ80" s="246">
        <v>0</v>
      </c>
      <c r="BK80" s="246">
        <v>0</v>
      </c>
      <c r="BL80" s="246">
        <v>0</v>
      </c>
      <c r="BM80" s="246">
        <v>0</v>
      </c>
      <c r="BN80" s="246">
        <v>0</v>
      </c>
      <c r="BO80" s="246">
        <v>0</v>
      </c>
      <c r="BP80" s="246">
        <v>0</v>
      </c>
      <c r="BQ80" s="246">
        <v>0</v>
      </c>
      <c r="BR80" s="246">
        <v>0</v>
      </c>
      <c r="BS80" s="246">
        <v>0</v>
      </c>
      <c r="BT80" s="246">
        <v>0</v>
      </c>
      <c r="BU80" s="246">
        <v>0</v>
      </c>
      <c r="BV80" s="246">
        <v>0</v>
      </c>
      <c r="BW80" s="246">
        <v>0</v>
      </c>
      <c r="BX80" s="246">
        <v>0</v>
      </c>
      <c r="BY80" s="246">
        <v>0</v>
      </c>
      <c r="BZ80" s="246">
        <v>0</v>
      </c>
      <c r="CA80" s="246">
        <v>0</v>
      </c>
      <c r="CB80" s="246">
        <v>0</v>
      </c>
      <c r="CC80" s="246">
        <v>0</v>
      </c>
      <c r="CD80" s="246">
        <v>0</v>
      </c>
      <c r="CE80" s="246">
        <v>0</v>
      </c>
      <c r="CF80" s="246">
        <v>0</v>
      </c>
      <c r="CG80" s="246">
        <v>0</v>
      </c>
      <c r="CH80" s="246">
        <v>0</v>
      </c>
      <c r="CI80" s="246">
        <v>0</v>
      </c>
      <c r="CJ80" s="246">
        <v>0</v>
      </c>
      <c r="CK80" s="246">
        <v>0</v>
      </c>
      <c r="CL80" s="246">
        <v>0</v>
      </c>
      <c r="CM80" s="246">
        <v>0</v>
      </c>
      <c r="CN80" s="246">
        <v>0</v>
      </c>
      <c r="CO80" s="246">
        <v>0</v>
      </c>
      <c r="CP80" s="246">
        <v>0</v>
      </c>
      <c r="CQ80" s="246">
        <v>0</v>
      </c>
      <c r="CR80" s="246">
        <v>0</v>
      </c>
      <c r="CS80" s="246">
        <v>0</v>
      </c>
      <c r="CT80" s="246">
        <v>0</v>
      </c>
      <c r="CU80" s="246">
        <v>0</v>
      </c>
      <c r="CV80" s="246">
        <v>0</v>
      </c>
      <c r="CW80" s="246">
        <v>0</v>
      </c>
      <c r="CX80" s="246">
        <v>0</v>
      </c>
      <c r="CY80" s="246">
        <v>0</v>
      </c>
      <c r="CZ80" s="246">
        <v>0</v>
      </c>
      <c r="DA80" s="246">
        <v>0</v>
      </c>
      <c r="DB80" s="246">
        <v>0</v>
      </c>
      <c r="DC80" s="246">
        <v>0</v>
      </c>
      <c r="DD80" s="246">
        <v>0</v>
      </c>
      <c r="DE80" s="246">
        <v>0</v>
      </c>
      <c r="DF80" s="246">
        <v>0</v>
      </c>
      <c r="DG80" s="246">
        <v>0</v>
      </c>
      <c r="DH80" s="246">
        <v>0</v>
      </c>
      <c r="DI80" s="246">
        <v>0</v>
      </c>
      <c r="DJ80" s="246">
        <v>0</v>
      </c>
      <c r="DK80" s="246">
        <v>0</v>
      </c>
      <c r="DL80" s="246">
        <v>0</v>
      </c>
    </row>
    <row r="81" spans="1:116" s="242" customFormat="1" ht="11.25" customHeight="1">
      <c r="A81" s="245" t="s">
        <v>53</v>
      </c>
      <c r="B81" s="246">
        <v>-31409854.1800001</v>
      </c>
      <c r="C81" s="246">
        <v>-290144562.45999998</v>
      </c>
      <c r="D81" s="246">
        <v>-669063.72999999905</v>
      </c>
      <c r="E81" s="246">
        <v>89188.570000000298</v>
      </c>
      <c r="F81" s="246">
        <v>78752.440000000905</v>
      </c>
      <c r="G81" s="246">
        <v>-64748623.140000001</v>
      </c>
      <c r="H81" s="246">
        <v>323984454.13999999</v>
      </c>
      <c r="I81" s="246">
        <v>13702023.77</v>
      </c>
      <c r="J81" s="246">
        <v>11823.0600000001</v>
      </c>
      <c r="K81" s="246">
        <v>0</v>
      </c>
      <c r="L81" s="246">
        <v>25552781.09</v>
      </c>
      <c r="M81" s="246">
        <v>10059523.35</v>
      </c>
      <c r="N81" s="246">
        <v>-386284050.13</v>
      </c>
      <c r="O81" s="246">
        <v>-921128.09</v>
      </c>
      <c r="P81" s="246">
        <v>-447018.76</v>
      </c>
      <c r="Q81" s="246">
        <v>-301510.64</v>
      </c>
      <c r="R81" s="246">
        <v>0</v>
      </c>
      <c r="S81" s="246">
        <v>-838098.56999999902</v>
      </c>
      <c r="T81" s="246">
        <v>49321092.460000001</v>
      </c>
      <c r="U81" s="246">
        <v>-3057629.44</v>
      </c>
      <c r="V81" s="246">
        <v>9835987.3699999992</v>
      </c>
      <c r="W81" s="246">
        <v>-1020571.09</v>
      </c>
      <c r="X81" s="246">
        <v>18158567.809999999</v>
      </c>
      <c r="Y81" s="246">
        <v>3108750.48</v>
      </c>
      <c r="Z81" s="246">
        <v>-1426234.78</v>
      </c>
      <c r="AA81" s="246">
        <v>-46089.26</v>
      </c>
      <c r="AB81" s="246">
        <v>-634869.22</v>
      </c>
      <c r="AC81" s="246">
        <v>7605361.8200000003</v>
      </c>
      <c r="AD81" s="246">
        <v>-1178805.2</v>
      </c>
      <c r="AE81" s="246">
        <v>-1024777.65</v>
      </c>
      <c r="AF81" s="246">
        <v>-34451.110000000102</v>
      </c>
      <c r="AG81" s="246">
        <v>5493265.4800000004</v>
      </c>
      <c r="AH81" s="246">
        <v>-166200.76999999999</v>
      </c>
      <c r="AI81" s="246">
        <v>0</v>
      </c>
      <c r="AJ81" s="246">
        <v>73120.639999999898</v>
      </c>
      <c r="AK81" s="246">
        <v>-257080.64</v>
      </c>
      <c r="AL81" s="246">
        <v>-387617557.39999998</v>
      </c>
      <c r="AM81" s="246">
        <v>1517467.27</v>
      </c>
      <c r="AN81" s="246">
        <v>-398990.04</v>
      </c>
      <c r="AO81" s="246">
        <v>-48028.72</v>
      </c>
      <c r="AP81" s="246">
        <v>-5519323.6799999997</v>
      </c>
      <c r="AQ81" s="246">
        <v>-373061.66</v>
      </c>
      <c r="AR81" s="246">
        <v>34338823.159999996</v>
      </c>
      <c r="AS81" s="246">
        <v>-329668.59000000003</v>
      </c>
      <c r="AT81" s="246">
        <v>21204323.23</v>
      </c>
      <c r="AU81" s="246">
        <v>698651.01</v>
      </c>
      <c r="AV81" s="246">
        <v>580516.26</v>
      </c>
      <c r="AW81" s="246">
        <v>520345.11</v>
      </c>
      <c r="AX81" s="246">
        <v>474175.33</v>
      </c>
      <c r="AY81" s="246">
        <v>1136776.3</v>
      </c>
      <c r="AZ81" s="246">
        <v>955652.950000001</v>
      </c>
      <c r="BA81" s="246">
        <v>246043.84</v>
      </c>
      <c r="BB81" s="246">
        <v>1136686.3899999999</v>
      </c>
      <c r="BC81" s="246">
        <v>162721.20000000001</v>
      </c>
      <c r="BD81" s="246">
        <v>107251.61</v>
      </c>
      <c r="BE81" s="246">
        <v>894744.2</v>
      </c>
      <c r="BF81" s="246">
        <v>4526564.1900000004</v>
      </c>
      <c r="BG81" s="246">
        <v>-410168.81</v>
      </c>
      <c r="BH81" s="246">
        <v>264860.58</v>
      </c>
      <c r="BI81" s="246">
        <v>182578.76</v>
      </c>
      <c r="BJ81" s="246">
        <v>243033.99</v>
      </c>
      <c r="BK81" s="246">
        <v>216926.88</v>
      </c>
      <c r="BL81" s="246">
        <v>80024.680000000095</v>
      </c>
      <c r="BM81" s="246">
        <v>226279.63</v>
      </c>
      <c r="BN81" s="246">
        <v>102982.05</v>
      </c>
      <c r="BO81" s="246">
        <v>150615.76</v>
      </c>
      <c r="BP81" s="246">
        <v>162915.22</v>
      </c>
      <c r="BQ81" s="246">
        <v>-48276.58</v>
      </c>
      <c r="BR81" s="246">
        <v>47986.97</v>
      </c>
      <c r="BS81" s="246">
        <v>-30248.27</v>
      </c>
      <c r="BT81" s="246">
        <v>-9814.1</v>
      </c>
      <c r="BU81" s="246">
        <v>4018.44</v>
      </c>
      <c r="BV81" s="246">
        <v>25070.99</v>
      </c>
      <c r="BW81" s="246">
        <v>19172.84</v>
      </c>
      <c r="BX81" s="246">
        <v>-124629.34</v>
      </c>
      <c r="BY81" s="246">
        <v>-61089.760000000002</v>
      </c>
      <c r="BZ81" s="246">
        <v>-81669.09</v>
      </c>
      <c r="CA81" s="246">
        <v>-3996.29000000004</v>
      </c>
      <c r="CB81" s="246">
        <v>497.33000000000197</v>
      </c>
      <c r="CC81" s="246">
        <v>48652.26</v>
      </c>
      <c r="CD81" s="246">
        <v>140482.35</v>
      </c>
      <c r="CE81" s="246">
        <v>9781458.7599999998</v>
      </c>
      <c r="CF81" s="246">
        <v>-42577.62</v>
      </c>
      <c r="CG81" s="246">
        <v>-72162.31</v>
      </c>
      <c r="CH81" s="246">
        <v>-17871.400000000001</v>
      </c>
      <c r="CI81" s="246">
        <v>-67657.19</v>
      </c>
      <c r="CJ81" s="246">
        <v>-41456.769999999997</v>
      </c>
      <c r="CK81" s="246">
        <v>-48243.26</v>
      </c>
      <c r="CL81" s="246">
        <v>-45197.14</v>
      </c>
      <c r="CM81" s="246">
        <v>-196667.65</v>
      </c>
      <c r="CN81" s="246">
        <v>-80621.06</v>
      </c>
      <c r="CO81" s="246">
        <v>-102360.42</v>
      </c>
      <c r="CP81" s="246">
        <v>-101857.26</v>
      </c>
      <c r="CQ81" s="246">
        <v>-113890.1</v>
      </c>
      <c r="CR81" s="246">
        <v>-16111.88</v>
      </c>
      <c r="CS81" s="246">
        <v>-137460.17000000001</v>
      </c>
      <c r="CT81" s="246">
        <v>-55689.120000000003</v>
      </c>
      <c r="CU81" s="246">
        <v>-67648.39</v>
      </c>
      <c r="CV81" s="246">
        <v>-68647.520000000004</v>
      </c>
      <c r="CW81" s="246">
        <v>-70402.429999999993</v>
      </c>
      <c r="CX81" s="246">
        <v>-70943.14</v>
      </c>
      <c r="CY81" s="246">
        <v>-118585.18</v>
      </c>
      <c r="CZ81" s="246">
        <v>-47583.96</v>
      </c>
      <c r="DA81" s="246">
        <v>-82293.19</v>
      </c>
      <c r="DB81" s="246">
        <v>-72848.06</v>
      </c>
      <c r="DC81" s="246">
        <v>-234921.78</v>
      </c>
      <c r="DD81" s="246">
        <v>-18773.439999999999</v>
      </c>
      <c r="DE81" s="246">
        <v>-131060.59</v>
      </c>
      <c r="DF81" s="246">
        <v>-65900.320000000007</v>
      </c>
      <c r="DG81" s="246">
        <v>1123941.17</v>
      </c>
      <c r="DH81" s="246">
        <v>901.84000000002595</v>
      </c>
      <c r="DI81" s="246">
        <v>-25789.07</v>
      </c>
      <c r="DJ81" s="246">
        <v>-15922.08</v>
      </c>
      <c r="DK81" s="246">
        <v>-40616.019999999997</v>
      </c>
      <c r="DL81" s="246">
        <v>-16554.900000000001</v>
      </c>
    </row>
    <row r="82" spans="1:116" s="242" customFormat="1" ht="11.25" customHeight="1">
      <c r="A82" s="245" t="s">
        <v>811</v>
      </c>
      <c r="B82" s="246">
        <v>0</v>
      </c>
      <c r="C82" s="246">
        <v>0</v>
      </c>
      <c r="D82" s="246">
        <v>0</v>
      </c>
      <c r="E82" s="246">
        <v>0</v>
      </c>
      <c r="F82" s="246">
        <v>0</v>
      </c>
      <c r="G82" s="246">
        <v>0</v>
      </c>
      <c r="H82" s="246">
        <v>0</v>
      </c>
      <c r="I82" s="246">
        <v>0</v>
      </c>
      <c r="J82" s="246">
        <v>0</v>
      </c>
      <c r="K82" s="246">
        <v>0</v>
      </c>
      <c r="L82" s="246">
        <v>0</v>
      </c>
      <c r="M82" s="246">
        <v>0</v>
      </c>
      <c r="N82" s="246">
        <v>0</v>
      </c>
      <c r="O82" s="246">
        <v>0</v>
      </c>
      <c r="P82" s="246">
        <v>0</v>
      </c>
      <c r="Q82" s="246">
        <v>0</v>
      </c>
      <c r="R82" s="246">
        <v>0</v>
      </c>
      <c r="S82" s="246">
        <v>0</v>
      </c>
      <c r="T82" s="246">
        <v>0</v>
      </c>
      <c r="U82" s="246">
        <v>0</v>
      </c>
      <c r="V82" s="246">
        <v>0</v>
      </c>
      <c r="W82" s="246">
        <v>0</v>
      </c>
      <c r="X82" s="246">
        <v>0</v>
      </c>
      <c r="Y82" s="246">
        <v>0</v>
      </c>
      <c r="Z82" s="246">
        <v>0</v>
      </c>
      <c r="AA82" s="246">
        <v>0</v>
      </c>
      <c r="AB82" s="246">
        <v>0</v>
      </c>
      <c r="AC82" s="246">
        <v>0</v>
      </c>
      <c r="AD82" s="246">
        <v>0</v>
      </c>
      <c r="AE82" s="246">
        <v>0</v>
      </c>
      <c r="AF82" s="246">
        <v>0</v>
      </c>
      <c r="AG82" s="246">
        <v>0</v>
      </c>
      <c r="AH82" s="246">
        <v>0</v>
      </c>
      <c r="AI82" s="246">
        <v>0</v>
      </c>
      <c r="AJ82" s="246">
        <v>0</v>
      </c>
      <c r="AK82" s="246">
        <v>0</v>
      </c>
      <c r="AL82" s="246">
        <v>0</v>
      </c>
      <c r="AM82" s="246">
        <v>0</v>
      </c>
      <c r="AN82" s="246">
        <v>0</v>
      </c>
      <c r="AO82" s="246">
        <v>0</v>
      </c>
      <c r="AP82" s="246">
        <v>0</v>
      </c>
      <c r="AQ82" s="246">
        <v>0</v>
      </c>
      <c r="AR82" s="246">
        <v>0</v>
      </c>
      <c r="AS82" s="246">
        <v>0</v>
      </c>
      <c r="AT82" s="246">
        <v>0</v>
      </c>
      <c r="AU82" s="246">
        <v>0</v>
      </c>
      <c r="AV82" s="246">
        <v>0</v>
      </c>
      <c r="AW82" s="246">
        <v>0</v>
      </c>
      <c r="AX82" s="246">
        <v>0</v>
      </c>
      <c r="AY82" s="246">
        <v>0</v>
      </c>
      <c r="AZ82" s="246">
        <v>0</v>
      </c>
      <c r="BA82" s="246">
        <v>0</v>
      </c>
      <c r="BB82" s="246">
        <v>0</v>
      </c>
      <c r="BC82" s="246">
        <v>0</v>
      </c>
      <c r="BD82" s="246">
        <v>0</v>
      </c>
      <c r="BE82" s="246">
        <v>0</v>
      </c>
      <c r="BF82" s="246">
        <v>0</v>
      </c>
      <c r="BG82" s="246">
        <v>0</v>
      </c>
      <c r="BH82" s="246">
        <v>0</v>
      </c>
      <c r="BI82" s="246">
        <v>0</v>
      </c>
      <c r="BJ82" s="246">
        <v>0</v>
      </c>
      <c r="BK82" s="246">
        <v>0</v>
      </c>
      <c r="BL82" s="246">
        <v>0</v>
      </c>
      <c r="BM82" s="246">
        <v>0</v>
      </c>
      <c r="BN82" s="246">
        <v>0</v>
      </c>
      <c r="BO82" s="246">
        <v>0</v>
      </c>
      <c r="BP82" s="246">
        <v>0</v>
      </c>
      <c r="BQ82" s="246">
        <v>0</v>
      </c>
      <c r="BR82" s="246">
        <v>0</v>
      </c>
      <c r="BS82" s="246">
        <v>0</v>
      </c>
      <c r="BT82" s="246">
        <v>0</v>
      </c>
      <c r="BU82" s="246">
        <v>0</v>
      </c>
      <c r="BV82" s="246">
        <v>0</v>
      </c>
      <c r="BW82" s="246">
        <v>0</v>
      </c>
      <c r="BX82" s="246">
        <v>0</v>
      </c>
      <c r="BY82" s="246">
        <v>0</v>
      </c>
      <c r="BZ82" s="246">
        <v>0</v>
      </c>
      <c r="CA82" s="246">
        <v>0</v>
      </c>
      <c r="CB82" s="246">
        <v>0</v>
      </c>
      <c r="CC82" s="246">
        <v>0</v>
      </c>
      <c r="CD82" s="246">
        <v>0</v>
      </c>
      <c r="CE82" s="246">
        <v>0</v>
      </c>
      <c r="CF82" s="246">
        <v>0</v>
      </c>
      <c r="CG82" s="246">
        <v>0</v>
      </c>
      <c r="CH82" s="246">
        <v>0</v>
      </c>
      <c r="CI82" s="246">
        <v>0</v>
      </c>
      <c r="CJ82" s="246">
        <v>0</v>
      </c>
      <c r="CK82" s="246">
        <v>0</v>
      </c>
      <c r="CL82" s="246">
        <v>0</v>
      </c>
      <c r="CM82" s="246">
        <v>0</v>
      </c>
      <c r="CN82" s="246">
        <v>0</v>
      </c>
      <c r="CO82" s="246">
        <v>0</v>
      </c>
      <c r="CP82" s="246">
        <v>0</v>
      </c>
      <c r="CQ82" s="246">
        <v>0</v>
      </c>
      <c r="CR82" s="246">
        <v>0</v>
      </c>
      <c r="CS82" s="246">
        <v>0</v>
      </c>
      <c r="CT82" s="246">
        <v>0</v>
      </c>
      <c r="CU82" s="246">
        <v>0</v>
      </c>
      <c r="CV82" s="246">
        <v>0</v>
      </c>
      <c r="CW82" s="246">
        <v>0</v>
      </c>
      <c r="CX82" s="246">
        <v>0</v>
      </c>
      <c r="CY82" s="246">
        <v>0</v>
      </c>
      <c r="CZ82" s="246">
        <v>0</v>
      </c>
      <c r="DA82" s="246">
        <v>0</v>
      </c>
      <c r="DB82" s="246">
        <v>0</v>
      </c>
      <c r="DC82" s="246">
        <v>0</v>
      </c>
      <c r="DD82" s="246">
        <v>0</v>
      </c>
      <c r="DE82" s="246">
        <v>0</v>
      </c>
      <c r="DF82" s="246">
        <v>0</v>
      </c>
      <c r="DG82" s="246">
        <v>0</v>
      </c>
      <c r="DH82" s="246">
        <v>0</v>
      </c>
      <c r="DI82" s="246">
        <v>0</v>
      </c>
      <c r="DJ82" s="246">
        <v>0</v>
      </c>
      <c r="DK82" s="246">
        <v>0</v>
      </c>
      <c r="DL82" s="246">
        <v>0</v>
      </c>
    </row>
    <row r="83" spans="1:116" s="242" customFormat="1" ht="11.25" customHeight="1">
      <c r="A83" s="243" t="s">
        <v>812</v>
      </c>
      <c r="B83" s="246">
        <v>0</v>
      </c>
      <c r="C83" s="246">
        <v>0</v>
      </c>
      <c r="D83" s="246">
        <v>0</v>
      </c>
      <c r="E83" s="246">
        <v>0</v>
      </c>
      <c r="F83" s="246">
        <v>0</v>
      </c>
      <c r="G83" s="246">
        <v>0</v>
      </c>
      <c r="H83" s="246">
        <v>0</v>
      </c>
      <c r="I83" s="246">
        <v>0</v>
      </c>
      <c r="J83" s="246">
        <v>0</v>
      </c>
      <c r="K83" s="246">
        <v>0</v>
      </c>
      <c r="L83" s="246">
        <v>0</v>
      </c>
      <c r="M83" s="246">
        <v>0</v>
      </c>
      <c r="N83" s="246">
        <v>0</v>
      </c>
      <c r="O83" s="246">
        <v>0</v>
      </c>
      <c r="P83" s="246">
        <v>0</v>
      </c>
      <c r="Q83" s="246">
        <v>0</v>
      </c>
      <c r="R83" s="246">
        <v>0</v>
      </c>
      <c r="S83" s="246">
        <v>0</v>
      </c>
      <c r="T83" s="246">
        <v>0</v>
      </c>
      <c r="U83" s="246">
        <v>0</v>
      </c>
      <c r="V83" s="246">
        <v>0</v>
      </c>
      <c r="W83" s="246">
        <v>0</v>
      </c>
      <c r="X83" s="246">
        <v>0</v>
      </c>
      <c r="Y83" s="246">
        <v>0</v>
      </c>
      <c r="Z83" s="246">
        <v>0</v>
      </c>
      <c r="AA83" s="246">
        <v>0</v>
      </c>
      <c r="AB83" s="246">
        <v>0</v>
      </c>
      <c r="AC83" s="246">
        <v>0</v>
      </c>
      <c r="AD83" s="246">
        <v>0</v>
      </c>
      <c r="AE83" s="246">
        <v>0</v>
      </c>
      <c r="AF83" s="246">
        <v>0</v>
      </c>
      <c r="AG83" s="246">
        <v>0</v>
      </c>
      <c r="AH83" s="246">
        <v>0</v>
      </c>
      <c r="AI83" s="246">
        <v>0</v>
      </c>
      <c r="AJ83" s="246">
        <v>0</v>
      </c>
      <c r="AK83" s="246">
        <v>0</v>
      </c>
      <c r="AL83" s="246">
        <v>0</v>
      </c>
      <c r="AM83" s="246">
        <v>0</v>
      </c>
      <c r="AN83" s="246">
        <v>0</v>
      </c>
      <c r="AO83" s="246">
        <v>0</v>
      </c>
      <c r="AP83" s="246">
        <v>0</v>
      </c>
      <c r="AQ83" s="246">
        <v>0</v>
      </c>
      <c r="AR83" s="246">
        <v>0</v>
      </c>
      <c r="AS83" s="246">
        <v>0</v>
      </c>
      <c r="AT83" s="246">
        <v>0</v>
      </c>
      <c r="AU83" s="246">
        <v>0</v>
      </c>
      <c r="AV83" s="246">
        <v>0</v>
      </c>
      <c r="AW83" s="246">
        <v>0</v>
      </c>
      <c r="AX83" s="246">
        <v>0</v>
      </c>
      <c r="AY83" s="246">
        <v>0</v>
      </c>
      <c r="AZ83" s="246">
        <v>0</v>
      </c>
      <c r="BA83" s="246">
        <v>0</v>
      </c>
      <c r="BB83" s="246">
        <v>0</v>
      </c>
      <c r="BC83" s="246">
        <v>0</v>
      </c>
      <c r="BD83" s="246">
        <v>0</v>
      </c>
      <c r="BE83" s="246">
        <v>0</v>
      </c>
      <c r="BF83" s="246">
        <v>0</v>
      </c>
      <c r="BG83" s="246">
        <v>0</v>
      </c>
      <c r="BH83" s="246">
        <v>0</v>
      </c>
      <c r="BI83" s="246">
        <v>0</v>
      </c>
      <c r="BJ83" s="246">
        <v>0</v>
      </c>
      <c r="BK83" s="246">
        <v>0</v>
      </c>
      <c r="BL83" s="246">
        <v>0</v>
      </c>
      <c r="BM83" s="246">
        <v>0</v>
      </c>
      <c r="BN83" s="246">
        <v>0</v>
      </c>
      <c r="BO83" s="246">
        <v>0</v>
      </c>
      <c r="BP83" s="246">
        <v>0</v>
      </c>
      <c r="BQ83" s="246">
        <v>0</v>
      </c>
      <c r="BR83" s="246">
        <v>0</v>
      </c>
      <c r="BS83" s="246">
        <v>0</v>
      </c>
      <c r="BT83" s="246">
        <v>0</v>
      </c>
      <c r="BU83" s="246">
        <v>0</v>
      </c>
      <c r="BV83" s="246">
        <v>0</v>
      </c>
      <c r="BW83" s="246">
        <v>0</v>
      </c>
      <c r="BX83" s="246">
        <v>0</v>
      </c>
      <c r="BY83" s="246">
        <v>0</v>
      </c>
      <c r="BZ83" s="246">
        <v>0</v>
      </c>
      <c r="CA83" s="246">
        <v>0</v>
      </c>
      <c r="CB83" s="246">
        <v>0</v>
      </c>
      <c r="CC83" s="246">
        <v>0</v>
      </c>
      <c r="CD83" s="246">
        <v>0</v>
      </c>
      <c r="CE83" s="246">
        <v>0</v>
      </c>
      <c r="CF83" s="246">
        <v>0</v>
      </c>
      <c r="CG83" s="246">
        <v>0</v>
      </c>
      <c r="CH83" s="246">
        <v>0</v>
      </c>
      <c r="CI83" s="246">
        <v>0</v>
      </c>
      <c r="CJ83" s="246">
        <v>0</v>
      </c>
      <c r="CK83" s="246">
        <v>0</v>
      </c>
      <c r="CL83" s="246">
        <v>0</v>
      </c>
      <c r="CM83" s="246">
        <v>0</v>
      </c>
      <c r="CN83" s="246">
        <v>0</v>
      </c>
      <c r="CO83" s="246">
        <v>0</v>
      </c>
      <c r="CP83" s="246">
        <v>0</v>
      </c>
      <c r="CQ83" s="246">
        <v>0</v>
      </c>
      <c r="CR83" s="246">
        <v>0</v>
      </c>
      <c r="CS83" s="246">
        <v>0</v>
      </c>
      <c r="CT83" s="246">
        <v>0</v>
      </c>
      <c r="CU83" s="246">
        <v>0</v>
      </c>
      <c r="CV83" s="246">
        <v>0</v>
      </c>
      <c r="CW83" s="246">
        <v>0</v>
      </c>
      <c r="CX83" s="246">
        <v>0</v>
      </c>
      <c r="CY83" s="246">
        <v>0</v>
      </c>
      <c r="CZ83" s="246">
        <v>0</v>
      </c>
      <c r="DA83" s="246">
        <v>0</v>
      </c>
      <c r="DB83" s="246">
        <v>0</v>
      </c>
      <c r="DC83" s="246">
        <v>0</v>
      </c>
      <c r="DD83" s="246">
        <v>0</v>
      </c>
      <c r="DE83" s="246">
        <v>0</v>
      </c>
      <c r="DF83" s="246">
        <v>0</v>
      </c>
      <c r="DG83" s="246">
        <v>0</v>
      </c>
      <c r="DH83" s="246">
        <v>0</v>
      </c>
      <c r="DI83" s="246">
        <v>0</v>
      </c>
      <c r="DJ83" s="246">
        <v>0</v>
      </c>
      <c r="DK83" s="246">
        <v>0</v>
      </c>
      <c r="DL83" s="246">
        <v>0</v>
      </c>
    </row>
    <row r="84" spans="1:116" s="242" customFormat="1" ht="11.25" customHeight="1">
      <c r="A84" s="245" t="s">
        <v>813</v>
      </c>
      <c r="B84" s="246">
        <v>-31409854.1800001</v>
      </c>
      <c r="C84" s="246">
        <v>-290144562.45999998</v>
      </c>
      <c r="D84" s="246">
        <v>-669063.72999999905</v>
      </c>
      <c r="E84" s="246">
        <v>89188.570000000298</v>
      </c>
      <c r="F84" s="246">
        <v>78752.440000000905</v>
      </c>
      <c r="G84" s="246">
        <v>-64748623.140000001</v>
      </c>
      <c r="H84" s="246">
        <v>323984454.13999999</v>
      </c>
      <c r="I84" s="246">
        <v>13702023.77</v>
      </c>
      <c r="J84" s="246">
        <v>11823.0600000001</v>
      </c>
      <c r="K84" s="246">
        <v>0</v>
      </c>
      <c r="L84" s="246">
        <v>25552781.09</v>
      </c>
      <c r="M84" s="246">
        <v>10059523.35</v>
      </c>
      <c r="N84" s="246">
        <v>-386284050.13</v>
      </c>
      <c r="O84" s="246">
        <v>-921128.09</v>
      </c>
      <c r="P84" s="246">
        <v>-447018.76</v>
      </c>
      <c r="Q84" s="246">
        <v>-301510.64</v>
      </c>
      <c r="R84" s="246">
        <v>0</v>
      </c>
      <c r="S84" s="246">
        <v>-838098.56999999902</v>
      </c>
      <c r="T84" s="246">
        <v>49321092.460000001</v>
      </c>
      <c r="U84" s="246">
        <v>-3057629.44</v>
      </c>
      <c r="V84" s="246">
        <v>9835987.3699999992</v>
      </c>
      <c r="W84" s="246">
        <v>-1020571.09</v>
      </c>
      <c r="X84" s="246">
        <v>18158567.809999999</v>
      </c>
      <c r="Y84" s="246">
        <v>3108750.48</v>
      </c>
      <c r="Z84" s="246">
        <v>-1426234.78</v>
      </c>
      <c r="AA84" s="246">
        <v>-46089.26</v>
      </c>
      <c r="AB84" s="246">
        <v>-634869.22</v>
      </c>
      <c r="AC84" s="246">
        <v>7605361.8200000003</v>
      </c>
      <c r="AD84" s="246">
        <v>-1178805.2</v>
      </c>
      <c r="AE84" s="246">
        <v>-1024777.65</v>
      </c>
      <c r="AF84" s="246">
        <v>-34451.110000000102</v>
      </c>
      <c r="AG84" s="246">
        <v>5493265.4800000004</v>
      </c>
      <c r="AH84" s="246">
        <v>-166200.76999999999</v>
      </c>
      <c r="AI84" s="246">
        <v>0</v>
      </c>
      <c r="AJ84" s="246">
        <v>73120.639999999898</v>
      </c>
      <c r="AK84" s="246">
        <v>-257080.64</v>
      </c>
      <c r="AL84" s="246">
        <v>-387617557.39999998</v>
      </c>
      <c r="AM84" s="246">
        <v>1517467.27</v>
      </c>
      <c r="AN84" s="246">
        <v>-398990.04</v>
      </c>
      <c r="AO84" s="246">
        <v>-48028.72</v>
      </c>
      <c r="AP84" s="246">
        <v>-5519323.6799999997</v>
      </c>
      <c r="AQ84" s="246">
        <v>-373061.66</v>
      </c>
      <c r="AR84" s="246">
        <v>34338823.159999996</v>
      </c>
      <c r="AS84" s="246">
        <v>-329668.59000000003</v>
      </c>
      <c r="AT84" s="246">
        <v>21204323.23</v>
      </c>
      <c r="AU84" s="246">
        <v>698651.01</v>
      </c>
      <c r="AV84" s="246">
        <v>580516.26</v>
      </c>
      <c r="AW84" s="246">
        <v>520345.11</v>
      </c>
      <c r="AX84" s="246">
        <v>474175.33</v>
      </c>
      <c r="AY84" s="246">
        <v>1136776.3</v>
      </c>
      <c r="AZ84" s="246">
        <v>955652.950000001</v>
      </c>
      <c r="BA84" s="246">
        <v>246043.84</v>
      </c>
      <c r="BB84" s="246">
        <v>1136686.3899999999</v>
      </c>
      <c r="BC84" s="246">
        <v>162721.20000000001</v>
      </c>
      <c r="BD84" s="246">
        <v>107251.61</v>
      </c>
      <c r="BE84" s="246">
        <v>894744.2</v>
      </c>
      <c r="BF84" s="246">
        <v>4526564.1900000004</v>
      </c>
      <c r="BG84" s="246">
        <v>-410168.81</v>
      </c>
      <c r="BH84" s="246">
        <v>264860.58</v>
      </c>
      <c r="BI84" s="246">
        <v>182578.76</v>
      </c>
      <c r="BJ84" s="246">
        <v>243033.99</v>
      </c>
      <c r="BK84" s="246">
        <v>216926.88</v>
      </c>
      <c r="BL84" s="246">
        <v>80024.680000000095</v>
      </c>
      <c r="BM84" s="246">
        <v>226279.63</v>
      </c>
      <c r="BN84" s="246">
        <v>102982.05</v>
      </c>
      <c r="BO84" s="246">
        <v>150615.76</v>
      </c>
      <c r="BP84" s="246">
        <v>162915.22</v>
      </c>
      <c r="BQ84" s="246">
        <v>-48276.58</v>
      </c>
      <c r="BR84" s="246">
        <v>47986.97</v>
      </c>
      <c r="BS84" s="246">
        <v>-30248.27</v>
      </c>
      <c r="BT84" s="246">
        <v>-9814.1</v>
      </c>
      <c r="BU84" s="246">
        <v>4018.44</v>
      </c>
      <c r="BV84" s="246">
        <v>25070.99</v>
      </c>
      <c r="BW84" s="246">
        <v>19172.84</v>
      </c>
      <c r="BX84" s="246">
        <v>-124629.34</v>
      </c>
      <c r="BY84" s="246">
        <v>-61089.760000000002</v>
      </c>
      <c r="BZ84" s="246">
        <v>-81669.09</v>
      </c>
      <c r="CA84" s="246">
        <v>-3996.29000000004</v>
      </c>
      <c r="CB84" s="246">
        <v>497.33000000000197</v>
      </c>
      <c r="CC84" s="246">
        <v>48652.26</v>
      </c>
      <c r="CD84" s="246">
        <v>140482.35</v>
      </c>
      <c r="CE84" s="246">
        <v>9781458.7599999998</v>
      </c>
      <c r="CF84" s="246">
        <v>-42577.62</v>
      </c>
      <c r="CG84" s="246">
        <v>-72162.31</v>
      </c>
      <c r="CH84" s="246">
        <v>-17871.400000000001</v>
      </c>
      <c r="CI84" s="246">
        <v>-67657.19</v>
      </c>
      <c r="CJ84" s="246">
        <v>-41456.769999999997</v>
      </c>
      <c r="CK84" s="246">
        <v>-48243.26</v>
      </c>
      <c r="CL84" s="246">
        <v>-45197.14</v>
      </c>
      <c r="CM84" s="246">
        <v>-196667.65</v>
      </c>
      <c r="CN84" s="246">
        <v>-80621.06</v>
      </c>
      <c r="CO84" s="246">
        <v>-102360.42</v>
      </c>
      <c r="CP84" s="246">
        <v>-101857.26</v>
      </c>
      <c r="CQ84" s="246">
        <v>-113890.1</v>
      </c>
      <c r="CR84" s="246">
        <v>-16111.88</v>
      </c>
      <c r="CS84" s="246">
        <v>-137460.17000000001</v>
      </c>
      <c r="CT84" s="246">
        <v>-55689.120000000003</v>
      </c>
      <c r="CU84" s="246">
        <v>-67648.39</v>
      </c>
      <c r="CV84" s="246">
        <v>-68647.520000000004</v>
      </c>
      <c r="CW84" s="246">
        <v>-70402.429999999993</v>
      </c>
      <c r="CX84" s="246">
        <v>-70943.14</v>
      </c>
      <c r="CY84" s="246">
        <v>-118585.18</v>
      </c>
      <c r="CZ84" s="246">
        <v>-47583.96</v>
      </c>
      <c r="DA84" s="246">
        <v>-82293.19</v>
      </c>
      <c r="DB84" s="246">
        <v>-72848.06</v>
      </c>
      <c r="DC84" s="246">
        <v>-234921.78</v>
      </c>
      <c r="DD84" s="246">
        <v>-18773.439999999999</v>
      </c>
      <c r="DE84" s="246">
        <v>-131060.59</v>
      </c>
      <c r="DF84" s="246">
        <v>-65900.320000000007</v>
      </c>
      <c r="DG84" s="246">
        <v>1123941.17</v>
      </c>
      <c r="DH84" s="246">
        <v>901.84000000002595</v>
      </c>
      <c r="DI84" s="246">
        <v>-25789.07</v>
      </c>
      <c r="DJ84" s="246">
        <v>-15922.08</v>
      </c>
      <c r="DK84" s="246">
        <v>-40616.019999999997</v>
      </c>
      <c r="DL84" s="246">
        <v>-16554.900000000001</v>
      </c>
    </row>
    <row r="85" spans="1:116" s="242" customFormat="1" ht="11.25" customHeight="1">
      <c r="A85" s="245" t="s">
        <v>814</v>
      </c>
      <c r="B85" s="246">
        <v>0</v>
      </c>
      <c r="C85" s="246">
        <v>0</v>
      </c>
      <c r="D85" s="246">
        <v>0</v>
      </c>
      <c r="E85" s="246">
        <v>0</v>
      </c>
      <c r="F85" s="246">
        <v>0</v>
      </c>
      <c r="G85" s="246">
        <v>0</v>
      </c>
      <c r="H85" s="246">
        <v>0</v>
      </c>
      <c r="I85" s="246">
        <v>0</v>
      </c>
      <c r="J85" s="246">
        <v>0</v>
      </c>
      <c r="K85" s="246">
        <v>0</v>
      </c>
      <c r="L85" s="246">
        <v>0</v>
      </c>
      <c r="M85" s="246">
        <v>0</v>
      </c>
      <c r="N85" s="246">
        <v>0</v>
      </c>
      <c r="O85" s="246">
        <v>0</v>
      </c>
      <c r="P85" s="246">
        <v>0</v>
      </c>
      <c r="Q85" s="246">
        <v>0</v>
      </c>
      <c r="R85" s="246">
        <v>0</v>
      </c>
      <c r="S85" s="246">
        <v>0</v>
      </c>
      <c r="T85" s="246">
        <v>0</v>
      </c>
      <c r="U85" s="246">
        <v>0</v>
      </c>
      <c r="V85" s="246">
        <v>0</v>
      </c>
      <c r="W85" s="246">
        <v>0</v>
      </c>
      <c r="X85" s="246">
        <v>0</v>
      </c>
      <c r="Y85" s="246">
        <v>0</v>
      </c>
      <c r="Z85" s="246">
        <v>0</v>
      </c>
      <c r="AA85" s="246">
        <v>0</v>
      </c>
      <c r="AB85" s="246">
        <v>0</v>
      </c>
      <c r="AC85" s="246">
        <v>0</v>
      </c>
      <c r="AD85" s="246">
        <v>0</v>
      </c>
      <c r="AE85" s="246">
        <v>0</v>
      </c>
      <c r="AF85" s="246">
        <v>0</v>
      </c>
      <c r="AG85" s="246">
        <v>0</v>
      </c>
      <c r="AH85" s="246">
        <v>0</v>
      </c>
      <c r="AI85" s="246">
        <v>0</v>
      </c>
      <c r="AJ85" s="246">
        <v>0</v>
      </c>
      <c r="AK85" s="246">
        <v>0</v>
      </c>
      <c r="AL85" s="246">
        <v>0</v>
      </c>
      <c r="AM85" s="246">
        <v>0</v>
      </c>
      <c r="AN85" s="246">
        <v>0</v>
      </c>
      <c r="AO85" s="246">
        <v>0</v>
      </c>
      <c r="AP85" s="246">
        <v>0</v>
      </c>
      <c r="AQ85" s="246">
        <v>0</v>
      </c>
      <c r="AR85" s="246">
        <v>0</v>
      </c>
      <c r="AS85" s="246">
        <v>0</v>
      </c>
      <c r="AT85" s="246">
        <v>0</v>
      </c>
      <c r="AU85" s="246">
        <v>0</v>
      </c>
      <c r="AV85" s="246">
        <v>0</v>
      </c>
      <c r="AW85" s="246">
        <v>0</v>
      </c>
      <c r="AX85" s="246">
        <v>0</v>
      </c>
      <c r="AY85" s="246">
        <v>0</v>
      </c>
      <c r="AZ85" s="246">
        <v>0</v>
      </c>
      <c r="BA85" s="246">
        <v>0</v>
      </c>
      <c r="BB85" s="246">
        <v>0</v>
      </c>
      <c r="BC85" s="246">
        <v>0</v>
      </c>
      <c r="BD85" s="246">
        <v>0</v>
      </c>
      <c r="BE85" s="246">
        <v>0</v>
      </c>
      <c r="BF85" s="246">
        <v>0</v>
      </c>
      <c r="BG85" s="246">
        <v>0</v>
      </c>
      <c r="BH85" s="246">
        <v>0</v>
      </c>
      <c r="BI85" s="246">
        <v>0</v>
      </c>
      <c r="BJ85" s="246">
        <v>0</v>
      </c>
      <c r="BK85" s="246">
        <v>0</v>
      </c>
      <c r="BL85" s="246">
        <v>0</v>
      </c>
      <c r="BM85" s="246">
        <v>0</v>
      </c>
      <c r="BN85" s="246">
        <v>0</v>
      </c>
      <c r="BO85" s="246">
        <v>0</v>
      </c>
      <c r="BP85" s="246">
        <v>0</v>
      </c>
      <c r="BQ85" s="246">
        <v>0</v>
      </c>
      <c r="BR85" s="246">
        <v>0</v>
      </c>
      <c r="BS85" s="246">
        <v>0</v>
      </c>
      <c r="BT85" s="246">
        <v>0</v>
      </c>
      <c r="BU85" s="246">
        <v>0</v>
      </c>
      <c r="BV85" s="246">
        <v>0</v>
      </c>
      <c r="BW85" s="246">
        <v>0</v>
      </c>
      <c r="BX85" s="246">
        <v>0</v>
      </c>
      <c r="BY85" s="246">
        <v>0</v>
      </c>
      <c r="BZ85" s="246">
        <v>0</v>
      </c>
      <c r="CA85" s="246">
        <v>0</v>
      </c>
      <c r="CB85" s="246">
        <v>0</v>
      </c>
      <c r="CC85" s="246">
        <v>0</v>
      </c>
      <c r="CD85" s="246">
        <v>0</v>
      </c>
      <c r="CE85" s="246">
        <v>0</v>
      </c>
      <c r="CF85" s="246">
        <v>0</v>
      </c>
      <c r="CG85" s="246">
        <v>0</v>
      </c>
      <c r="CH85" s="246">
        <v>0</v>
      </c>
      <c r="CI85" s="246">
        <v>0</v>
      </c>
      <c r="CJ85" s="246">
        <v>0</v>
      </c>
      <c r="CK85" s="246">
        <v>0</v>
      </c>
      <c r="CL85" s="246">
        <v>0</v>
      </c>
      <c r="CM85" s="246">
        <v>0</v>
      </c>
      <c r="CN85" s="246">
        <v>0</v>
      </c>
      <c r="CO85" s="246">
        <v>0</v>
      </c>
      <c r="CP85" s="246">
        <v>0</v>
      </c>
      <c r="CQ85" s="246">
        <v>0</v>
      </c>
      <c r="CR85" s="246">
        <v>0</v>
      </c>
      <c r="CS85" s="246">
        <v>0</v>
      </c>
      <c r="CT85" s="246">
        <v>0</v>
      </c>
      <c r="CU85" s="246">
        <v>0</v>
      </c>
      <c r="CV85" s="246">
        <v>0</v>
      </c>
      <c r="CW85" s="246">
        <v>0</v>
      </c>
      <c r="CX85" s="246">
        <v>0</v>
      </c>
      <c r="CY85" s="246">
        <v>0</v>
      </c>
      <c r="CZ85" s="246">
        <v>0</v>
      </c>
      <c r="DA85" s="246">
        <v>0</v>
      </c>
      <c r="DB85" s="246">
        <v>0</v>
      </c>
      <c r="DC85" s="246">
        <v>0</v>
      </c>
      <c r="DD85" s="246">
        <v>0</v>
      </c>
      <c r="DE85" s="246">
        <v>0</v>
      </c>
      <c r="DF85" s="246">
        <v>0</v>
      </c>
      <c r="DG85" s="246">
        <v>0</v>
      </c>
      <c r="DH85" s="246">
        <v>0</v>
      </c>
      <c r="DI85" s="246">
        <v>0</v>
      </c>
      <c r="DJ85" s="246">
        <v>0</v>
      </c>
      <c r="DK85" s="246">
        <v>0</v>
      </c>
      <c r="DL85" s="246">
        <v>0</v>
      </c>
    </row>
    <row r="86" spans="1:116" s="242" customFormat="1" ht="11.25" customHeight="1">
      <c r="A86" s="243" t="s">
        <v>815</v>
      </c>
      <c r="B86" s="246">
        <v>0</v>
      </c>
      <c r="C86" s="246">
        <v>0</v>
      </c>
      <c r="D86" s="246">
        <v>0</v>
      </c>
      <c r="E86" s="246">
        <v>0</v>
      </c>
      <c r="F86" s="246">
        <v>0</v>
      </c>
      <c r="G86" s="246">
        <v>0</v>
      </c>
      <c r="H86" s="246">
        <v>0</v>
      </c>
      <c r="I86" s="246">
        <v>0</v>
      </c>
      <c r="J86" s="246">
        <v>0</v>
      </c>
      <c r="K86" s="246">
        <v>0</v>
      </c>
      <c r="L86" s="246">
        <v>0</v>
      </c>
      <c r="M86" s="246">
        <v>0</v>
      </c>
      <c r="N86" s="246">
        <v>0</v>
      </c>
      <c r="O86" s="246">
        <v>0</v>
      </c>
      <c r="P86" s="246">
        <v>0</v>
      </c>
      <c r="Q86" s="246">
        <v>0</v>
      </c>
      <c r="R86" s="246">
        <v>0</v>
      </c>
      <c r="S86" s="246">
        <v>0</v>
      </c>
      <c r="T86" s="246">
        <v>0</v>
      </c>
      <c r="U86" s="246">
        <v>0</v>
      </c>
      <c r="V86" s="246">
        <v>0</v>
      </c>
      <c r="W86" s="246">
        <v>0</v>
      </c>
      <c r="X86" s="246">
        <v>0</v>
      </c>
      <c r="Y86" s="246">
        <v>0</v>
      </c>
      <c r="Z86" s="246">
        <v>0</v>
      </c>
      <c r="AA86" s="246">
        <v>0</v>
      </c>
      <c r="AB86" s="246">
        <v>0</v>
      </c>
      <c r="AC86" s="246">
        <v>0</v>
      </c>
      <c r="AD86" s="246">
        <v>0</v>
      </c>
      <c r="AE86" s="246">
        <v>0</v>
      </c>
      <c r="AF86" s="246">
        <v>0</v>
      </c>
      <c r="AG86" s="246">
        <v>0</v>
      </c>
      <c r="AH86" s="246">
        <v>0</v>
      </c>
      <c r="AI86" s="246">
        <v>0</v>
      </c>
      <c r="AJ86" s="246">
        <v>0</v>
      </c>
      <c r="AK86" s="246">
        <v>0</v>
      </c>
      <c r="AL86" s="246">
        <v>0</v>
      </c>
      <c r="AM86" s="246">
        <v>0</v>
      </c>
      <c r="AN86" s="246">
        <v>0</v>
      </c>
      <c r="AO86" s="246">
        <v>0</v>
      </c>
      <c r="AP86" s="246">
        <v>0</v>
      </c>
      <c r="AQ86" s="246">
        <v>0</v>
      </c>
      <c r="AR86" s="246">
        <v>0</v>
      </c>
      <c r="AS86" s="246">
        <v>0</v>
      </c>
      <c r="AT86" s="246">
        <v>0</v>
      </c>
      <c r="AU86" s="246">
        <v>0</v>
      </c>
      <c r="AV86" s="246">
        <v>0</v>
      </c>
      <c r="AW86" s="246">
        <v>0</v>
      </c>
      <c r="AX86" s="246">
        <v>0</v>
      </c>
      <c r="AY86" s="246">
        <v>0</v>
      </c>
      <c r="AZ86" s="246">
        <v>0</v>
      </c>
      <c r="BA86" s="246">
        <v>0</v>
      </c>
      <c r="BB86" s="246">
        <v>0</v>
      </c>
      <c r="BC86" s="246">
        <v>0</v>
      </c>
      <c r="BD86" s="246">
        <v>0</v>
      </c>
      <c r="BE86" s="246">
        <v>0</v>
      </c>
      <c r="BF86" s="246">
        <v>0</v>
      </c>
      <c r="BG86" s="246">
        <v>0</v>
      </c>
      <c r="BH86" s="246">
        <v>0</v>
      </c>
      <c r="BI86" s="246">
        <v>0</v>
      </c>
      <c r="BJ86" s="246">
        <v>0</v>
      </c>
      <c r="BK86" s="246">
        <v>0</v>
      </c>
      <c r="BL86" s="246">
        <v>0</v>
      </c>
      <c r="BM86" s="246">
        <v>0</v>
      </c>
      <c r="BN86" s="246">
        <v>0</v>
      </c>
      <c r="BO86" s="246">
        <v>0</v>
      </c>
      <c r="BP86" s="246">
        <v>0</v>
      </c>
      <c r="BQ86" s="246">
        <v>0</v>
      </c>
      <c r="BR86" s="246">
        <v>0</v>
      </c>
      <c r="BS86" s="246">
        <v>0</v>
      </c>
      <c r="BT86" s="246">
        <v>0</v>
      </c>
      <c r="BU86" s="246">
        <v>0</v>
      </c>
      <c r="BV86" s="246">
        <v>0</v>
      </c>
      <c r="BW86" s="246">
        <v>0</v>
      </c>
      <c r="BX86" s="246">
        <v>0</v>
      </c>
      <c r="BY86" s="246">
        <v>0</v>
      </c>
      <c r="BZ86" s="246">
        <v>0</v>
      </c>
      <c r="CA86" s="246">
        <v>0</v>
      </c>
      <c r="CB86" s="246">
        <v>0</v>
      </c>
      <c r="CC86" s="246">
        <v>0</v>
      </c>
      <c r="CD86" s="246">
        <v>0</v>
      </c>
      <c r="CE86" s="246">
        <v>0</v>
      </c>
      <c r="CF86" s="246">
        <v>0</v>
      </c>
      <c r="CG86" s="246">
        <v>0</v>
      </c>
      <c r="CH86" s="246">
        <v>0</v>
      </c>
      <c r="CI86" s="246">
        <v>0</v>
      </c>
      <c r="CJ86" s="246">
        <v>0</v>
      </c>
      <c r="CK86" s="246">
        <v>0</v>
      </c>
      <c r="CL86" s="246">
        <v>0</v>
      </c>
      <c r="CM86" s="246">
        <v>0</v>
      </c>
      <c r="CN86" s="246">
        <v>0</v>
      </c>
      <c r="CO86" s="246">
        <v>0</v>
      </c>
      <c r="CP86" s="246">
        <v>0</v>
      </c>
      <c r="CQ86" s="246">
        <v>0</v>
      </c>
      <c r="CR86" s="246">
        <v>0</v>
      </c>
      <c r="CS86" s="246">
        <v>0</v>
      </c>
      <c r="CT86" s="246">
        <v>0</v>
      </c>
      <c r="CU86" s="246">
        <v>0</v>
      </c>
      <c r="CV86" s="246">
        <v>0</v>
      </c>
      <c r="CW86" s="246">
        <v>0</v>
      </c>
      <c r="CX86" s="246">
        <v>0</v>
      </c>
      <c r="CY86" s="246">
        <v>0</v>
      </c>
      <c r="CZ86" s="246">
        <v>0</v>
      </c>
      <c r="DA86" s="246">
        <v>0</v>
      </c>
      <c r="DB86" s="246">
        <v>0</v>
      </c>
      <c r="DC86" s="246">
        <v>0</v>
      </c>
      <c r="DD86" s="246">
        <v>0</v>
      </c>
      <c r="DE86" s="246">
        <v>0</v>
      </c>
      <c r="DF86" s="246">
        <v>0</v>
      </c>
      <c r="DG86" s="246">
        <v>0</v>
      </c>
      <c r="DH86" s="246">
        <v>0</v>
      </c>
      <c r="DI86" s="246">
        <v>0</v>
      </c>
      <c r="DJ86" s="246">
        <v>0</v>
      </c>
      <c r="DK86" s="246">
        <v>0</v>
      </c>
      <c r="DL86" s="246">
        <v>0</v>
      </c>
    </row>
    <row r="87" spans="1:116" s="242" customFormat="1" ht="11.25" customHeight="1">
      <c r="A87" s="245" t="s">
        <v>816</v>
      </c>
      <c r="B87" s="246">
        <v>0</v>
      </c>
      <c r="C87" s="246">
        <v>0</v>
      </c>
      <c r="D87" s="246">
        <v>0</v>
      </c>
      <c r="E87" s="246">
        <v>-34.999999999996398</v>
      </c>
      <c r="F87" s="246">
        <v>0</v>
      </c>
      <c r="G87" s="246">
        <v>0</v>
      </c>
      <c r="H87" s="246">
        <v>34.999999999996398</v>
      </c>
      <c r="I87" s="246">
        <v>0</v>
      </c>
      <c r="J87" s="246">
        <v>0</v>
      </c>
      <c r="K87" s="246">
        <v>0</v>
      </c>
      <c r="L87" s="246">
        <v>0</v>
      </c>
      <c r="M87" s="246">
        <v>0</v>
      </c>
      <c r="N87" s="246">
        <v>0</v>
      </c>
      <c r="O87" s="246">
        <v>0</v>
      </c>
      <c r="P87" s="246">
        <v>0</v>
      </c>
      <c r="Q87" s="246">
        <v>0</v>
      </c>
      <c r="R87" s="246">
        <v>0</v>
      </c>
      <c r="S87" s="246">
        <v>0</v>
      </c>
      <c r="T87" s="246">
        <v>0</v>
      </c>
      <c r="U87" s="246">
        <v>0</v>
      </c>
      <c r="V87" s="246">
        <v>0</v>
      </c>
      <c r="W87" s="246">
        <v>0</v>
      </c>
      <c r="X87" s="246">
        <v>0</v>
      </c>
      <c r="Y87" s="246">
        <v>0</v>
      </c>
      <c r="Z87" s="246">
        <v>0</v>
      </c>
      <c r="AA87" s="246">
        <v>0</v>
      </c>
      <c r="AB87" s="246">
        <v>0</v>
      </c>
      <c r="AC87" s="246">
        <v>0</v>
      </c>
      <c r="AD87" s="246">
        <v>0</v>
      </c>
      <c r="AE87" s="246">
        <v>0</v>
      </c>
      <c r="AF87" s="246">
        <v>0</v>
      </c>
      <c r="AG87" s="246">
        <v>0</v>
      </c>
      <c r="AH87" s="246">
        <v>0</v>
      </c>
      <c r="AI87" s="246">
        <v>0</v>
      </c>
      <c r="AJ87" s="246">
        <v>0</v>
      </c>
      <c r="AK87" s="246">
        <v>0</v>
      </c>
      <c r="AL87" s="246">
        <v>0</v>
      </c>
      <c r="AM87" s="246">
        <v>0</v>
      </c>
      <c r="AN87" s="246">
        <v>0</v>
      </c>
      <c r="AO87" s="246">
        <v>0</v>
      </c>
      <c r="AP87" s="246">
        <v>0</v>
      </c>
      <c r="AQ87" s="246">
        <v>0</v>
      </c>
      <c r="AR87" s="246">
        <v>0</v>
      </c>
      <c r="AS87" s="246">
        <v>0</v>
      </c>
      <c r="AT87" s="246">
        <v>0</v>
      </c>
      <c r="AU87" s="246">
        <v>0</v>
      </c>
      <c r="AV87" s="246">
        <v>0</v>
      </c>
      <c r="AW87" s="246">
        <v>0</v>
      </c>
      <c r="AX87" s="246">
        <v>0</v>
      </c>
      <c r="AY87" s="246">
        <v>0</v>
      </c>
      <c r="AZ87" s="246">
        <v>0</v>
      </c>
      <c r="BA87" s="246">
        <v>0</v>
      </c>
      <c r="BB87" s="246">
        <v>0</v>
      </c>
      <c r="BC87" s="246">
        <v>0</v>
      </c>
      <c r="BD87" s="246">
        <v>0</v>
      </c>
      <c r="BE87" s="246">
        <v>0</v>
      </c>
      <c r="BF87" s="246">
        <v>0</v>
      </c>
      <c r="BG87" s="246">
        <v>0</v>
      </c>
      <c r="BH87" s="246">
        <v>0</v>
      </c>
      <c r="BI87" s="246">
        <v>0</v>
      </c>
      <c r="BJ87" s="246">
        <v>0</v>
      </c>
      <c r="BK87" s="246">
        <v>0</v>
      </c>
      <c r="BL87" s="246">
        <v>0</v>
      </c>
      <c r="BM87" s="246">
        <v>0</v>
      </c>
      <c r="BN87" s="246">
        <v>0</v>
      </c>
      <c r="BO87" s="246">
        <v>0</v>
      </c>
      <c r="BP87" s="246">
        <v>0</v>
      </c>
      <c r="BQ87" s="246">
        <v>0</v>
      </c>
      <c r="BR87" s="246">
        <v>0</v>
      </c>
      <c r="BS87" s="246">
        <v>0</v>
      </c>
      <c r="BT87" s="246">
        <v>0</v>
      </c>
      <c r="BU87" s="246">
        <v>0</v>
      </c>
      <c r="BV87" s="246">
        <v>0</v>
      </c>
      <c r="BW87" s="246">
        <v>0</v>
      </c>
      <c r="BX87" s="246">
        <v>0</v>
      </c>
      <c r="BY87" s="246">
        <v>0</v>
      </c>
      <c r="BZ87" s="246">
        <v>0</v>
      </c>
      <c r="CA87" s="246">
        <v>0</v>
      </c>
      <c r="CB87" s="246">
        <v>0</v>
      </c>
      <c r="CC87" s="246">
        <v>0</v>
      </c>
      <c r="CD87" s="246">
        <v>0</v>
      </c>
      <c r="CE87" s="246">
        <v>0</v>
      </c>
      <c r="CF87" s="246">
        <v>0</v>
      </c>
      <c r="CG87" s="246">
        <v>0</v>
      </c>
      <c r="CH87" s="246">
        <v>0</v>
      </c>
      <c r="CI87" s="246">
        <v>0</v>
      </c>
      <c r="CJ87" s="246">
        <v>0</v>
      </c>
      <c r="CK87" s="246">
        <v>0</v>
      </c>
      <c r="CL87" s="246">
        <v>0</v>
      </c>
      <c r="CM87" s="246">
        <v>0</v>
      </c>
      <c r="CN87" s="246">
        <v>0</v>
      </c>
      <c r="CO87" s="246">
        <v>0</v>
      </c>
      <c r="CP87" s="246">
        <v>0</v>
      </c>
      <c r="CQ87" s="246">
        <v>0</v>
      </c>
      <c r="CR87" s="246">
        <v>0</v>
      </c>
      <c r="CS87" s="246">
        <v>0</v>
      </c>
      <c r="CT87" s="246">
        <v>0</v>
      </c>
      <c r="CU87" s="246">
        <v>0</v>
      </c>
      <c r="CV87" s="246">
        <v>0</v>
      </c>
      <c r="CW87" s="246">
        <v>0</v>
      </c>
      <c r="CX87" s="246">
        <v>0</v>
      </c>
      <c r="CY87" s="246">
        <v>0</v>
      </c>
      <c r="CZ87" s="246">
        <v>0</v>
      </c>
      <c r="DA87" s="246">
        <v>0</v>
      </c>
      <c r="DB87" s="246">
        <v>0</v>
      </c>
      <c r="DC87" s="246">
        <v>0</v>
      </c>
      <c r="DD87" s="246">
        <v>0</v>
      </c>
      <c r="DE87" s="246">
        <v>0</v>
      </c>
      <c r="DF87" s="246">
        <v>0</v>
      </c>
      <c r="DG87" s="246">
        <v>0</v>
      </c>
      <c r="DH87" s="246">
        <v>0</v>
      </c>
      <c r="DI87" s="246">
        <v>0</v>
      </c>
      <c r="DJ87" s="246">
        <v>0</v>
      </c>
      <c r="DK87" s="246">
        <v>0</v>
      </c>
      <c r="DL87" s="246">
        <v>0</v>
      </c>
    </row>
    <row r="88" spans="1:116" s="242" customFormat="1" ht="11.25" customHeight="1">
      <c r="A88" s="243" t="s">
        <v>817</v>
      </c>
      <c r="B88" s="246">
        <v>-31409854.180000201</v>
      </c>
      <c r="C88" s="246">
        <v>-290144562.45999998</v>
      </c>
      <c r="D88" s="246">
        <v>-669063.72999999905</v>
      </c>
      <c r="E88" s="246">
        <v>89223.570000000298</v>
      </c>
      <c r="F88" s="246">
        <v>78752.440000001297</v>
      </c>
      <c r="G88" s="246">
        <v>-64748623.140000001</v>
      </c>
      <c r="H88" s="246">
        <v>323984419.13999999</v>
      </c>
      <c r="I88" s="246">
        <v>13702023.77</v>
      </c>
      <c r="J88" s="246">
        <v>11823.0600000001</v>
      </c>
      <c r="K88" s="246">
        <v>0</v>
      </c>
      <c r="L88" s="246">
        <v>25552781.09</v>
      </c>
      <c r="M88" s="246">
        <v>10059523.35</v>
      </c>
      <c r="N88" s="246">
        <v>-386284050.13</v>
      </c>
      <c r="O88" s="246">
        <v>-921128.09</v>
      </c>
      <c r="P88" s="246">
        <v>-447018.76</v>
      </c>
      <c r="Q88" s="246">
        <v>-301510.64</v>
      </c>
      <c r="R88" s="246">
        <v>0</v>
      </c>
      <c r="S88" s="246">
        <v>-838098.56999999902</v>
      </c>
      <c r="T88" s="246">
        <v>49321092.460000001</v>
      </c>
      <c r="U88" s="246">
        <v>-3057629.44</v>
      </c>
      <c r="V88" s="246">
        <v>9835987.3699999992</v>
      </c>
      <c r="W88" s="246">
        <v>-1020571.09</v>
      </c>
      <c r="X88" s="246">
        <v>18158567.809999999</v>
      </c>
      <c r="Y88" s="246">
        <v>3108750.48</v>
      </c>
      <c r="Z88" s="246">
        <v>-1426234.78</v>
      </c>
      <c r="AA88" s="246">
        <v>-46089.26</v>
      </c>
      <c r="AB88" s="246">
        <v>-634869.22</v>
      </c>
      <c r="AC88" s="246">
        <v>7605361.8200000003</v>
      </c>
      <c r="AD88" s="246">
        <v>-1178805.2</v>
      </c>
      <c r="AE88" s="246">
        <v>-1024777.65</v>
      </c>
      <c r="AF88" s="246">
        <v>-34451.110000000102</v>
      </c>
      <c r="AG88" s="246">
        <v>5493265.4800000004</v>
      </c>
      <c r="AH88" s="246">
        <v>-166200.76999999999</v>
      </c>
      <c r="AI88" s="246">
        <v>0</v>
      </c>
      <c r="AJ88" s="246">
        <v>73120.639999999898</v>
      </c>
      <c r="AK88" s="246">
        <v>-257080.64</v>
      </c>
      <c r="AL88" s="246">
        <v>-387617557.39999998</v>
      </c>
      <c r="AM88" s="246">
        <v>1517467.27</v>
      </c>
      <c r="AN88" s="246">
        <v>-398990.04</v>
      </c>
      <c r="AO88" s="246">
        <v>-48028.72</v>
      </c>
      <c r="AP88" s="246">
        <v>-5519323.6799999997</v>
      </c>
      <c r="AQ88" s="246">
        <v>-373061.66</v>
      </c>
      <c r="AR88" s="246">
        <v>34338823.159999996</v>
      </c>
      <c r="AS88" s="246">
        <v>-329668.59000000003</v>
      </c>
      <c r="AT88" s="246">
        <v>21204323.23</v>
      </c>
      <c r="AU88" s="246">
        <v>698651.01</v>
      </c>
      <c r="AV88" s="246">
        <v>580516.26</v>
      </c>
      <c r="AW88" s="246">
        <v>520345.11</v>
      </c>
      <c r="AX88" s="246">
        <v>474175.33</v>
      </c>
      <c r="AY88" s="246">
        <v>1136776.3</v>
      </c>
      <c r="AZ88" s="246">
        <v>955652.950000001</v>
      </c>
      <c r="BA88" s="246">
        <v>246043.84</v>
      </c>
      <c r="BB88" s="246">
        <v>1136686.3899999999</v>
      </c>
      <c r="BC88" s="246">
        <v>162721.20000000001</v>
      </c>
      <c r="BD88" s="246">
        <v>107251.61</v>
      </c>
      <c r="BE88" s="246">
        <v>894744.2</v>
      </c>
      <c r="BF88" s="246">
        <v>4526564.1900000004</v>
      </c>
      <c r="BG88" s="246">
        <v>-410168.81</v>
      </c>
      <c r="BH88" s="246">
        <v>264860.58</v>
      </c>
      <c r="BI88" s="246">
        <v>182578.76</v>
      </c>
      <c r="BJ88" s="246">
        <v>243033.99</v>
      </c>
      <c r="BK88" s="246">
        <v>216926.88</v>
      </c>
      <c r="BL88" s="246">
        <v>80024.680000000095</v>
      </c>
      <c r="BM88" s="246">
        <v>226279.63</v>
      </c>
      <c r="BN88" s="246">
        <v>102982.05</v>
      </c>
      <c r="BO88" s="246">
        <v>150615.76</v>
      </c>
      <c r="BP88" s="246">
        <v>162915.22</v>
      </c>
      <c r="BQ88" s="246">
        <v>-48276.58</v>
      </c>
      <c r="BR88" s="246">
        <v>47986.97</v>
      </c>
      <c r="BS88" s="246">
        <v>-30248.27</v>
      </c>
      <c r="BT88" s="246">
        <v>-9814.1</v>
      </c>
      <c r="BU88" s="246">
        <v>4018.44</v>
      </c>
      <c r="BV88" s="246">
        <v>25070.99</v>
      </c>
      <c r="BW88" s="246">
        <v>19172.84</v>
      </c>
      <c r="BX88" s="246">
        <v>-124629.34</v>
      </c>
      <c r="BY88" s="246">
        <v>-61089.760000000002</v>
      </c>
      <c r="BZ88" s="246">
        <v>-81669.09</v>
      </c>
      <c r="CA88" s="246">
        <v>-3996.29000000004</v>
      </c>
      <c r="CB88" s="246">
        <v>497.33000000000197</v>
      </c>
      <c r="CC88" s="246">
        <v>48652.26</v>
      </c>
      <c r="CD88" s="246">
        <v>140482.35</v>
      </c>
      <c r="CE88" s="246">
        <v>9781458.7599999998</v>
      </c>
      <c r="CF88" s="246">
        <v>-42577.62</v>
      </c>
      <c r="CG88" s="246">
        <v>-72162.31</v>
      </c>
      <c r="CH88" s="246">
        <v>-17871.400000000001</v>
      </c>
      <c r="CI88" s="246">
        <v>-67657.19</v>
      </c>
      <c r="CJ88" s="246">
        <v>-41456.769999999997</v>
      </c>
      <c r="CK88" s="246">
        <v>-48243.26</v>
      </c>
      <c r="CL88" s="246">
        <v>-45197.14</v>
      </c>
      <c r="CM88" s="246">
        <v>-196667.65</v>
      </c>
      <c r="CN88" s="246">
        <v>-80621.06</v>
      </c>
      <c r="CO88" s="246">
        <v>-102360.42</v>
      </c>
      <c r="CP88" s="246">
        <v>-101857.26</v>
      </c>
      <c r="CQ88" s="246">
        <v>-113890.1</v>
      </c>
      <c r="CR88" s="246">
        <v>-16111.88</v>
      </c>
      <c r="CS88" s="246">
        <v>-137460.17000000001</v>
      </c>
      <c r="CT88" s="246">
        <v>-55689.120000000003</v>
      </c>
      <c r="CU88" s="246">
        <v>-67648.39</v>
      </c>
      <c r="CV88" s="246">
        <v>-68647.520000000004</v>
      </c>
      <c r="CW88" s="246">
        <v>-70402.429999999993</v>
      </c>
      <c r="CX88" s="246">
        <v>-70943.14</v>
      </c>
      <c r="CY88" s="246">
        <v>-118585.18</v>
      </c>
      <c r="CZ88" s="246">
        <v>-47583.96</v>
      </c>
      <c r="DA88" s="246">
        <v>-82293.19</v>
      </c>
      <c r="DB88" s="246">
        <v>-72848.06</v>
      </c>
      <c r="DC88" s="246">
        <v>-234921.78</v>
      </c>
      <c r="DD88" s="246">
        <v>-18773.439999999999</v>
      </c>
      <c r="DE88" s="246">
        <v>-131060.59</v>
      </c>
      <c r="DF88" s="246">
        <v>-65900.320000000007</v>
      </c>
      <c r="DG88" s="246">
        <v>1123941.17</v>
      </c>
      <c r="DH88" s="246">
        <v>901.84000000002595</v>
      </c>
      <c r="DI88" s="246">
        <v>-25789.07</v>
      </c>
      <c r="DJ88" s="246">
        <v>-15922.08</v>
      </c>
      <c r="DK88" s="246">
        <v>-40616.019999999997</v>
      </c>
      <c r="DL88" s="246">
        <v>-16554.900000000001</v>
      </c>
    </row>
    <row r="89" spans="1:116" s="68" customFormat="1" ht="12" customHeight="1" thickBot="1">
      <c r="A89" s="243" t="s">
        <v>54</v>
      </c>
      <c r="B89" s="246">
        <v>4887439.66</v>
      </c>
      <c r="C89" s="246">
        <v>271867588.04000002</v>
      </c>
      <c r="D89" s="246">
        <v>97873.669999999896</v>
      </c>
      <c r="E89" s="246">
        <v>-10632809.359999999</v>
      </c>
      <c r="F89" s="246">
        <v>0</v>
      </c>
      <c r="G89" s="246">
        <v>0</v>
      </c>
      <c r="H89" s="246">
        <v>-256445212.69</v>
      </c>
      <c r="I89" s="246">
        <v>0</v>
      </c>
      <c r="J89" s="246">
        <v>0</v>
      </c>
      <c r="K89" s="246">
        <v>0</v>
      </c>
      <c r="L89" s="246">
        <v>-12806448.23</v>
      </c>
      <c r="M89" s="246">
        <v>0</v>
      </c>
      <c r="N89" s="246">
        <v>284585836.26999998</v>
      </c>
      <c r="O89" s="246">
        <v>0</v>
      </c>
      <c r="P89" s="246">
        <v>0</v>
      </c>
      <c r="Q89" s="246">
        <v>0</v>
      </c>
      <c r="R89" s="246">
        <v>0</v>
      </c>
      <c r="S89" s="246">
        <v>0</v>
      </c>
      <c r="T89" s="246">
        <v>88200</v>
      </c>
      <c r="U89" s="246">
        <v>0</v>
      </c>
      <c r="V89" s="246">
        <v>-9502243.7300000004</v>
      </c>
      <c r="W89" s="246">
        <v>0</v>
      </c>
      <c r="X89" s="246">
        <v>-3304204.5</v>
      </c>
      <c r="Y89" s="246">
        <v>0</v>
      </c>
      <c r="Z89" s="246">
        <v>0</v>
      </c>
      <c r="AA89" s="246">
        <v>0</v>
      </c>
      <c r="AB89" s="246">
        <v>0</v>
      </c>
      <c r="AC89" s="246">
        <v>0</v>
      </c>
      <c r="AD89" s="246">
        <v>0</v>
      </c>
      <c r="AE89" s="246">
        <v>0</v>
      </c>
      <c r="AF89" s="246">
        <v>0</v>
      </c>
      <c r="AG89" s="246">
        <v>0</v>
      </c>
      <c r="AH89" s="246">
        <v>0</v>
      </c>
      <c r="AI89" s="246">
        <v>0</v>
      </c>
      <c r="AJ89" s="246">
        <v>-607127.02</v>
      </c>
      <c r="AK89" s="246">
        <v>4577.24</v>
      </c>
      <c r="AL89" s="246">
        <v>284999618.38</v>
      </c>
      <c r="AM89" s="246">
        <v>188767.67</v>
      </c>
      <c r="AN89" s="246">
        <v>0</v>
      </c>
      <c r="AO89" s="246">
        <v>0</v>
      </c>
      <c r="AP89" s="246">
        <v>0</v>
      </c>
      <c r="AQ89" s="246">
        <v>0</v>
      </c>
      <c r="AR89" s="246">
        <v>88200</v>
      </c>
      <c r="AS89" s="246">
        <v>0</v>
      </c>
      <c r="AT89" s="246">
        <v>0</v>
      </c>
      <c r="AU89" s="246">
        <v>0</v>
      </c>
      <c r="AV89" s="246">
        <v>0</v>
      </c>
      <c r="AW89" s="246">
        <v>0</v>
      </c>
      <c r="AX89" s="246">
        <v>0</v>
      </c>
      <c r="AY89" s="246">
        <v>0</v>
      </c>
      <c r="AZ89" s="246">
        <v>0</v>
      </c>
      <c r="BA89" s="246">
        <v>0</v>
      </c>
      <c r="BB89" s="246">
        <v>0</v>
      </c>
      <c r="BC89" s="246">
        <v>0</v>
      </c>
      <c r="BD89" s="246">
        <v>0</v>
      </c>
      <c r="BE89" s="246">
        <v>0</v>
      </c>
      <c r="BF89" s="246">
        <v>0</v>
      </c>
      <c r="BG89" s="246">
        <v>0</v>
      </c>
      <c r="BH89" s="246">
        <v>0</v>
      </c>
      <c r="BI89" s="246">
        <v>0</v>
      </c>
      <c r="BJ89" s="246">
        <v>0</v>
      </c>
      <c r="BK89" s="246">
        <v>0</v>
      </c>
      <c r="BL89" s="246">
        <v>0</v>
      </c>
      <c r="BM89" s="246">
        <v>0</v>
      </c>
      <c r="BN89" s="246">
        <v>0</v>
      </c>
      <c r="BO89" s="246">
        <v>0</v>
      </c>
      <c r="BP89" s="246">
        <v>0</v>
      </c>
      <c r="BQ89" s="246">
        <v>0</v>
      </c>
      <c r="BR89" s="246">
        <v>0</v>
      </c>
      <c r="BS89" s="246">
        <v>0</v>
      </c>
      <c r="BT89" s="246">
        <v>0</v>
      </c>
      <c r="BU89" s="246">
        <v>0</v>
      </c>
      <c r="BV89" s="246">
        <v>0</v>
      </c>
      <c r="BW89" s="246">
        <v>0</v>
      </c>
      <c r="BX89" s="246">
        <v>0</v>
      </c>
      <c r="BY89" s="246">
        <v>0</v>
      </c>
      <c r="BZ89" s="246">
        <v>0</v>
      </c>
      <c r="CA89" s="246">
        <v>0</v>
      </c>
      <c r="CB89" s="246">
        <v>0</v>
      </c>
      <c r="CC89" s="246">
        <v>0</v>
      </c>
      <c r="CD89" s="246">
        <v>0</v>
      </c>
      <c r="CE89" s="246">
        <v>0</v>
      </c>
      <c r="CF89" s="246">
        <v>0</v>
      </c>
      <c r="CG89" s="246">
        <v>0</v>
      </c>
      <c r="CH89" s="246">
        <v>0</v>
      </c>
      <c r="CI89" s="246">
        <v>0</v>
      </c>
      <c r="CJ89" s="246">
        <v>0</v>
      </c>
      <c r="CK89" s="246">
        <v>0</v>
      </c>
      <c r="CL89" s="246">
        <v>0</v>
      </c>
      <c r="CM89" s="246">
        <v>0</v>
      </c>
      <c r="CN89" s="246">
        <v>0</v>
      </c>
      <c r="CO89" s="246">
        <v>0</v>
      </c>
      <c r="CP89" s="246">
        <v>0</v>
      </c>
      <c r="CQ89" s="246">
        <v>0</v>
      </c>
      <c r="CR89" s="246">
        <v>0</v>
      </c>
      <c r="CS89" s="246">
        <v>0</v>
      </c>
      <c r="CT89" s="246">
        <v>0</v>
      </c>
      <c r="CU89" s="246">
        <v>0</v>
      </c>
      <c r="CV89" s="246">
        <v>0</v>
      </c>
      <c r="CW89" s="246">
        <v>0</v>
      </c>
      <c r="CX89" s="246">
        <v>0</v>
      </c>
      <c r="CY89" s="246">
        <v>0</v>
      </c>
      <c r="CZ89" s="246">
        <v>0</v>
      </c>
      <c r="DA89" s="246">
        <v>0</v>
      </c>
      <c r="DB89" s="246">
        <v>0</v>
      </c>
      <c r="DC89" s="246">
        <v>0</v>
      </c>
      <c r="DD89" s="246">
        <v>0</v>
      </c>
      <c r="DE89" s="246">
        <v>0</v>
      </c>
      <c r="DF89" s="246">
        <v>0</v>
      </c>
      <c r="DG89" s="246">
        <v>0</v>
      </c>
      <c r="DH89" s="246">
        <v>0</v>
      </c>
      <c r="DI89" s="246">
        <v>0</v>
      </c>
      <c r="DJ89" s="246">
        <v>0</v>
      </c>
      <c r="DK89" s="246">
        <v>0</v>
      </c>
      <c r="DL89" s="246">
        <v>0</v>
      </c>
    </row>
    <row r="90" spans="1:116" ht="11.25" customHeight="1">
      <c r="A90" s="243" t="s">
        <v>818</v>
      </c>
      <c r="B90" s="246">
        <v>4887439.66</v>
      </c>
      <c r="C90" s="246">
        <v>271867588.04000002</v>
      </c>
      <c r="D90" s="246">
        <v>97873.669999999896</v>
      </c>
      <c r="E90" s="246">
        <v>-10632809.359999999</v>
      </c>
      <c r="F90" s="246">
        <v>0</v>
      </c>
      <c r="G90" s="246">
        <v>0</v>
      </c>
      <c r="H90" s="246">
        <v>-256445212.69</v>
      </c>
      <c r="I90" s="246">
        <v>0</v>
      </c>
      <c r="J90" s="246">
        <v>0</v>
      </c>
      <c r="K90" s="246">
        <v>0</v>
      </c>
      <c r="L90" s="246">
        <v>-12806448.23</v>
      </c>
      <c r="M90" s="246">
        <v>0</v>
      </c>
      <c r="N90" s="246">
        <v>284585836.26999998</v>
      </c>
      <c r="O90" s="246">
        <v>0</v>
      </c>
      <c r="P90" s="246">
        <v>0</v>
      </c>
      <c r="Q90" s="246">
        <v>0</v>
      </c>
      <c r="R90" s="246">
        <v>0</v>
      </c>
      <c r="S90" s="246">
        <v>0</v>
      </c>
      <c r="T90" s="246">
        <v>88200</v>
      </c>
      <c r="U90" s="246">
        <v>0</v>
      </c>
      <c r="V90" s="246">
        <v>-9502243.7300000004</v>
      </c>
      <c r="W90" s="246">
        <v>0</v>
      </c>
      <c r="X90" s="246">
        <v>-3304204.5</v>
      </c>
      <c r="Y90" s="246">
        <v>0</v>
      </c>
      <c r="Z90" s="246">
        <v>0</v>
      </c>
      <c r="AA90" s="246">
        <v>0</v>
      </c>
      <c r="AB90" s="246">
        <v>0</v>
      </c>
      <c r="AC90" s="246">
        <v>0</v>
      </c>
      <c r="AD90" s="246">
        <v>0</v>
      </c>
      <c r="AE90" s="246">
        <v>0</v>
      </c>
      <c r="AF90" s="246">
        <v>0</v>
      </c>
      <c r="AG90" s="246">
        <v>0</v>
      </c>
      <c r="AH90" s="246">
        <v>0</v>
      </c>
      <c r="AI90" s="246">
        <v>0</v>
      </c>
      <c r="AJ90" s="246">
        <v>-607127.02</v>
      </c>
      <c r="AK90" s="246">
        <v>4577.24</v>
      </c>
      <c r="AL90" s="246">
        <v>284999618.38</v>
      </c>
      <c r="AM90" s="246">
        <v>188767.67</v>
      </c>
      <c r="AN90" s="246">
        <v>0</v>
      </c>
      <c r="AO90" s="246">
        <v>0</v>
      </c>
      <c r="AP90" s="246">
        <v>0</v>
      </c>
      <c r="AQ90" s="246">
        <v>0</v>
      </c>
      <c r="AR90" s="246">
        <v>88200</v>
      </c>
      <c r="AS90" s="246">
        <v>0</v>
      </c>
      <c r="AT90" s="246">
        <v>0</v>
      </c>
      <c r="AU90" s="246">
        <v>0</v>
      </c>
      <c r="AV90" s="246">
        <v>0</v>
      </c>
      <c r="AW90" s="246">
        <v>0</v>
      </c>
      <c r="AX90" s="246">
        <v>0</v>
      </c>
      <c r="AY90" s="246">
        <v>0</v>
      </c>
      <c r="AZ90" s="246">
        <v>0</v>
      </c>
      <c r="BA90" s="246">
        <v>0</v>
      </c>
      <c r="BB90" s="246">
        <v>0</v>
      </c>
      <c r="BC90" s="246">
        <v>0</v>
      </c>
      <c r="BD90" s="246">
        <v>0</v>
      </c>
      <c r="BE90" s="246">
        <v>0</v>
      </c>
      <c r="BF90" s="246">
        <v>0</v>
      </c>
      <c r="BG90" s="246">
        <v>0</v>
      </c>
      <c r="BH90" s="246">
        <v>0</v>
      </c>
      <c r="BI90" s="246">
        <v>0</v>
      </c>
      <c r="BJ90" s="246">
        <v>0</v>
      </c>
      <c r="BK90" s="246">
        <v>0</v>
      </c>
      <c r="BL90" s="246">
        <v>0</v>
      </c>
      <c r="BM90" s="246">
        <v>0</v>
      </c>
      <c r="BN90" s="246">
        <v>0</v>
      </c>
      <c r="BO90" s="246">
        <v>0</v>
      </c>
      <c r="BP90" s="246">
        <v>0</v>
      </c>
      <c r="BQ90" s="246">
        <v>0</v>
      </c>
      <c r="BR90" s="246">
        <v>0</v>
      </c>
      <c r="BS90" s="246">
        <v>0</v>
      </c>
      <c r="BT90" s="246">
        <v>0</v>
      </c>
      <c r="BU90" s="246">
        <v>0</v>
      </c>
      <c r="BV90" s="246">
        <v>0</v>
      </c>
      <c r="BW90" s="246">
        <v>0</v>
      </c>
      <c r="BX90" s="246">
        <v>0</v>
      </c>
      <c r="BY90" s="246">
        <v>0</v>
      </c>
      <c r="BZ90" s="246">
        <v>0</v>
      </c>
      <c r="CA90" s="246">
        <v>0</v>
      </c>
      <c r="CB90" s="246">
        <v>0</v>
      </c>
      <c r="CC90" s="246">
        <v>0</v>
      </c>
      <c r="CD90" s="246">
        <v>0</v>
      </c>
      <c r="CE90" s="246">
        <v>0</v>
      </c>
      <c r="CF90" s="246">
        <v>0</v>
      </c>
      <c r="CG90" s="246">
        <v>0</v>
      </c>
      <c r="CH90" s="246">
        <v>0</v>
      </c>
      <c r="CI90" s="246">
        <v>0</v>
      </c>
      <c r="CJ90" s="246">
        <v>0</v>
      </c>
      <c r="CK90" s="246">
        <v>0</v>
      </c>
      <c r="CL90" s="246">
        <v>0</v>
      </c>
      <c r="CM90" s="246">
        <v>0</v>
      </c>
      <c r="CN90" s="246">
        <v>0</v>
      </c>
      <c r="CO90" s="246">
        <v>0</v>
      </c>
      <c r="CP90" s="246">
        <v>0</v>
      </c>
      <c r="CQ90" s="246">
        <v>0</v>
      </c>
      <c r="CR90" s="246">
        <v>0</v>
      </c>
      <c r="CS90" s="246">
        <v>0</v>
      </c>
      <c r="CT90" s="246">
        <v>0</v>
      </c>
      <c r="CU90" s="246">
        <v>0</v>
      </c>
      <c r="CV90" s="246">
        <v>0</v>
      </c>
      <c r="CW90" s="246">
        <v>0</v>
      </c>
      <c r="CX90" s="246">
        <v>0</v>
      </c>
      <c r="CY90" s="246">
        <v>0</v>
      </c>
      <c r="CZ90" s="246">
        <v>0</v>
      </c>
      <c r="DA90" s="246">
        <v>0</v>
      </c>
      <c r="DB90" s="246">
        <v>0</v>
      </c>
      <c r="DC90" s="246">
        <v>0</v>
      </c>
      <c r="DD90" s="246">
        <v>0</v>
      </c>
      <c r="DE90" s="246">
        <v>0</v>
      </c>
      <c r="DF90" s="246">
        <v>0</v>
      </c>
      <c r="DG90" s="246">
        <v>0</v>
      </c>
      <c r="DH90" s="246">
        <v>0</v>
      </c>
      <c r="DI90" s="246">
        <v>0</v>
      </c>
      <c r="DJ90" s="246">
        <v>0</v>
      </c>
      <c r="DK90" s="246">
        <v>0</v>
      </c>
      <c r="DL90" s="246">
        <v>0</v>
      </c>
    </row>
    <row r="91" spans="1:116" ht="12" customHeight="1" thickBot="1">
      <c r="A91" s="243" t="s">
        <v>819</v>
      </c>
      <c r="B91" s="246">
        <v>0</v>
      </c>
      <c r="C91" s="246">
        <v>0</v>
      </c>
      <c r="D91" s="246">
        <v>0</v>
      </c>
      <c r="E91" s="246">
        <v>0</v>
      </c>
      <c r="F91" s="246">
        <v>0</v>
      </c>
      <c r="G91" s="246">
        <v>0</v>
      </c>
      <c r="H91" s="246">
        <v>0</v>
      </c>
      <c r="I91" s="246">
        <v>0</v>
      </c>
      <c r="J91" s="246">
        <v>0</v>
      </c>
      <c r="K91" s="246">
        <v>0</v>
      </c>
      <c r="L91" s="246">
        <v>0</v>
      </c>
      <c r="M91" s="246">
        <v>0</v>
      </c>
      <c r="N91" s="246">
        <v>0</v>
      </c>
      <c r="O91" s="246">
        <v>0</v>
      </c>
      <c r="P91" s="246">
        <v>0</v>
      </c>
      <c r="Q91" s="246">
        <v>0</v>
      </c>
      <c r="R91" s="246">
        <v>0</v>
      </c>
      <c r="S91" s="246">
        <v>0</v>
      </c>
      <c r="T91" s="246">
        <v>0</v>
      </c>
      <c r="U91" s="246">
        <v>0</v>
      </c>
      <c r="V91" s="246">
        <v>0</v>
      </c>
      <c r="W91" s="246">
        <v>0</v>
      </c>
      <c r="X91" s="246">
        <v>0</v>
      </c>
      <c r="Y91" s="246">
        <v>0</v>
      </c>
      <c r="Z91" s="246">
        <v>0</v>
      </c>
      <c r="AA91" s="246">
        <v>0</v>
      </c>
      <c r="AB91" s="246">
        <v>0</v>
      </c>
      <c r="AC91" s="246">
        <v>0</v>
      </c>
      <c r="AD91" s="246">
        <v>0</v>
      </c>
      <c r="AE91" s="246">
        <v>0</v>
      </c>
      <c r="AF91" s="246">
        <v>0</v>
      </c>
      <c r="AG91" s="246">
        <v>0</v>
      </c>
      <c r="AH91" s="246">
        <v>0</v>
      </c>
      <c r="AI91" s="246">
        <v>0</v>
      </c>
      <c r="AJ91" s="246">
        <v>0</v>
      </c>
      <c r="AK91" s="246">
        <v>0</v>
      </c>
      <c r="AL91" s="246">
        <v>0</v>
      </c>
      <c r="AM91" s="246">
        <v>0</v>
      </c>
      <c r="AN91" s="246">
        <v>0</v>
      </c>
      <c r="AO91" s="246">
        <v>0</v>
      </c>
      <c r="AP91" s="246">
        <v>0</v>
      </c>
      <c r="AQ91" s="246">
        <v>0</v>
      </c>
      <c r="AR91" s="246">
        <v>0</v>
      </c>
      <c r="AS91" s="246">
        <v>0</v>
      </c>
      <c r="AT91" s="246">
        <v>0</v>
      </c>
      <c r="AU91" s="246">
        <v>0</v>
      </c>
      <c r="AV91" s="246">
        <v>0</v>
      </c>
      <c r="AW91" s="246">
        <v>0</v>
      </c>
      <c r="AX91" s="246">
        <v>0</v>
      </c>
      <c r="AY91" s="246">
        <v>0</v>
      </c>
      <c r="AZ91" s="246">
        <v>0</v>
      </c>
      <c r="BA91" s="246">
        <v>0</v>
      </c>
      <c r="BB91" s="246">
        <v>0</v>
      </c>
      <c r="BC91" s="246">
        <v>0</v>
      </c>
      <c r="BD91" s="246">
        <v>0</v>
      </c>
      <c r="BE91" s="246">
        <v>0</v>
      </c>
      <c r="BF91" s="246">
        <v>0</v>
      </c>
      <c r="BG91" s="246">
        <v>0</v>
      </c>
      <c r="BH91" s="246">
        <v>0</v>
      </c>
      <c r="BI91" s="246">
        <v>0</v>
      </c>
      <c r="BJ91" s="246">
        <v>0</v>
      </c>
      <c r="BK91" s="246">
        <v>0</v>
      </c>
      <c r="BL91" s="246">
        <v>0</v>
      </c>
      <c r="BM91" s="246">
        <v>0</v>
      </c>
      <c r="BN91" s="246">
        <v>0</v>
      </c>
      <c r="BO91" s="246">
        <v>0</v>
      </c>
      <c r="BP91" s="246">
        <v>0</v>
      </c>
      <c r="BQ91" s="246">
        <v>0</v>
      </c>
      <c r="BR91" s="246">
        <v>0</v>
      </c>
      <c r="BS91" s="246">
        <v>0</v>
      </c>
      <c r="BT91" s="246">
        <v>0</v>
      </c>
      <c r="BU91" s="246">
        <v>0</v>
      </c>
      <c r="BV91" s="246">
        <v>0</v>
      </c>
      <c r="BW91" s="246">
        <v>0</v>
      </c>
      <c r="BX91" s="246">
        <v>0</v>
      </c>
      <c r="BY91" s="246">
        <v>0</v>
      </c>
      <c r="BZ91" s="246">
        <v>0</v>
      </c>
      <c r="CA91" s="246">
        <v>0</v>
      </c>
      <c r="CB91" s="246">
        <v>0</v>
      </c>
      <c r="CC91" s="246">
        <v>0</v>
      </c>
      <c r="CD91" s="246">
        <v>0</v>
      </c>
      <c r="CE91" s="246">
        <v>0</v>
      </c>
      <c r="CF91" s="246">
        <v>0</v>
      </c>
      <c r="CG91" s="246">
        <v>0</v>
      </c>
      <c r="CH91" s="246">
        <v>0</v>
      </c>
      <c r="CI91" s="246">
        <v>0</v>
      </c>
      <c r="CJ91" s="246">
        <v>0</v>
      </c>
      <c r="CK91" s="246">
        <v>0</v>
      </c>
      <c r="CL91" s="246">
        <v>0</v>
      </c>
      <c r="CM91" s="246">
        <v>0</v>
      </c>
      <c r="CN91" s="246">
        <v>0</v>
      </c>
      <c r="CO91" s="246">
        <v>0</v>
      </c>
      <c r="CP91" s="246">
        <v>0</v>
      </c>
      <c r="CQ91" s="246">
        <v>0</v>
      </c>
      <c r="CR91" s="246">
        <v>0</v>
      </c>
      <c r="CS91" s="246">
        <v>0</v>
      </c>
      <c r="CT91" s="246">
        <v>0</v>
      </c>
      <c r="CU91" s="246">
        <v>0</v>
      </c>
      <c r="CV91" s="246">
        <v>0</v>
      </c>
      <c r="CW91" s="246">
        <v>0</v>
      </c>
      <c r="CX91" s="246">
        <v>0</v>
      </c>
      <c r="CY91" s="246">
        <v>0</v>
      </c>
      <c r="CZ91" s="246">
        <v>0</v>
      </c>
      <c r="DA91" s="246">
        <v>0</v>
      </c>
      <c r="DB91" s="246">
        <v>0</v>
      </c>
      <c r="DC91" s="246">
        <v>0</v>
      </c>
      <c r="DD91" s="246">
        <v>0</v>
      </c>
      <c r="DE91" s="246">
        <v>0</v>
      </c>
      <c r="DF91" s="246">
        <v>0</v>
      </c>
      <c r="DG91" s="246">
        <v>0</v>
      </c>
      <c r="DH91" s="246">
        <v>0</v>
      </c>
      <c r="DI91" s="246">
        <v>0</v>
      </c>
      <c r="DJ91" s="246">
        <v>0</v>
      </c>
      <c r="DK91" s="246">
        <v>0</v>
      </c>
      <c r="DL91" s="246">
        <v>0</v>
      </c>
    </row>
    <row r="92" spans="1:116" s="67" customFormat="1" ht="11.25" customHeight="1">
      <c r="A92" s="243" t="s">
        <v>820</v>
      </c>
      <c r="B92" s="246">
        <v>0</v>
      </c>
      <c r="C92" s="246">
        <v>0</v>
      </c>
      <c r="D92" s="246">
        <v>0</v>
      </c>
      <c r="E92" s="246">
        <v>0</v>
      </c>
      <c r="F92" s="246">
        <v>0</v>
      </c>
      <c r="G92" s="246">
        <v>0</v>
      </c>
      <c r="H92" s="246">
        <v>0</v>
      </c>
      <c r="I92" s="246">
        <v>0</v>
      </c>
      <c r="J92" s="246">
        <v>0</v>
      </c>
      <c r="K92" s="246">
        <v>0</v>
      </c>
      <c r="L92" s="246">
        <v>0</v>
      </c>
      <c r="M92" s="246">
        <v>0</v>
      </c>
      <c r="N92" s="246">
        <v>0</v>
      </c>
      <c r="O92" s="246">
        <v>0</v>
      </c>
      <c r="P92" s="246">
        <v>0</v>
      </c>
      <c r="Q92" s="246">
        <v>0</v>
      </c>
      <c r="R92" s="246">
        <v>0</v>
      </c>
      <c r="S92" s="246">
        <v>0</v>
      </c>
      <c r="T92" s="246">
        <v>0</v>
      </c>
      <c r="U92" s="246">
        <v>0</v>
      </c>
      <c r="V92" s="246">
        <v>0</v>
      </c>
      <c r="W92" s="246">
        <v>0</v>
      </c>
      <c r="X92" s="246">
        <v>0</v>
      </c>
      <c r="Y92" s="246">
        <v>0</v>
      </c>
      <c r="Z92" s="246">
        <v>0</v>
      </c>
      <c r="AA92" s="246">
        <v>0</v>
      </c>
      <c r="AB92" s="246">
        <v>0</v>
      </c>
      <c r="AC92" s="246">
        <v>0</v>
      </c>
      <c r="AD92" s="246">
        <v>0</v>
      </c>
      <c r="AE92" s="246">
        <v>0</v>
      </c>
      <c r="AF92" s="246">
        <v>0</v>
      </c>
      <c r="AG92" s="246">
        <v>0</v>
      </c>
      <c r="AH92" s="246">
        <v>0</v>
      </c>
      <c r="AI92" s="246">
        <v>0</v>
      </c>
      <c r="AJ92" s="246">
        <v>0</v>
      </c>
      <c r="AK92" s="246">
        <v>0</v>
      </c>
      <c r="AL92" s="246">
        <v>0</v>
      </c>
      <c r="AM92" s="246">
        <v>0</v>
      </c>
      <c r="AN92" s="246">
        <v>0</v>
      </c>
      <c r="AO92" s="246">
        <v>0</v>
      </c>
      <c r="AP92" s="246">
        <v>0</v>
      </c>
      <c r="AQ92" s="246">
        <v>0</v>
      </c>
      <c r="AR92" s="246">
        <v>0</v>
      </c>
      <c r="AS92" s="246">
        <v>0</v>
      </c>
      <c r="AT92" s="246">
        <v>0</v>
      </c>
      <c r="AU92" s="246">
        <v>0</v>
      </c>
      <c r="AV92" s="246">
        <v>0</v>
      </c>
      <c r="AW92" s="246">
        <v>0</v>
      </c>
      <c r="AX92" s="246">
        <v>0</v>
      </c>
      <c r="AY92" s="246">
        <v>0</v>
      </c>
      <c r="AZ92" s="246">
        <v>0</v>
      </c>
      <c r="BA92" s="246">
        <v>0</v>
      </c>
      <c r="BB92" s="246">
        <v>0</v>
      </c>
      <c r="BC92" s="246">
        <v>0</v>
      </c>
      <c r="BD92" s="246">
        <v>0</v>
      </c>
      <c r="BE92" s="246">
        <v>0</v>
      </c>
      <c r="BF92" s="246">
        <v>0</v>
      </c>
      <c r="BG92" s="246">
        <v>0</v>
      </c>
      <c r="BH92" s="246">
        <v>0</v>
      </c>
      <c r="BI92" s="246">
        <v>0</v>
      </c>
      <c r="BJ92" s="246">
        <v>0</v>
      </c>
      <c r="BK92" s="246">
        <v>0</v>
      </c>
      <c r="BL92" s="246">
        <v>0</v>
      </c>
      <c r="BM92" s="246">
        <v>0</v>
      </c>
      <c r="BN92" s="246">
        <v>0</v>
      </c>
      <c r="BO92" s="246">
        <v>0</v>
      </c>
      <c r="BP92" s="246">
        <v>0</v>
      </c>
      <c r="BQ92" s="246">
        <v>0</v>
      </c>
      <c r="BR92" s="246">
        <v>0</v>
      </c>
      <c r="BS92" s="246">
        <v>0</v>
      </c>
      <c r="BT92" s="246">
        <v>0</v>
      </c>
      <c r="BU92" s="246">
        <v>0</v>
      </c>
      <c r="BV92" s="246">
        <v>0</v>
      </c>
      <c r="BW92" s="246">
        <v>0</v>
      </c>
      <c r="BX92" s="246">
        <v>0</v>
      </c>
      <c r="BY92" s="246">
        <v>0</v>
      </c>
      <c r="BZ92" s="246">
        <v>0</v>
      </c>
      <c r="CA92" s="246">
        <v>0</v>
      </c>
      <c r="CB92" s="246">
        <v>0</v>
      </c>
      <c r="CC92" s="246">
        <v>0</v>
      </c>
      <c r="CD92" s="246">
        <v>0</v>
      </c>
      <c r="CE92" s="246">
        <v>0</v>
      </c>
      <c r="CF92" s="246">
        <v>0</v>
      </c>
      <c r="CG92" s="246">
        <v>0</v>
      </c>
      <c r="CH92" s="246">
        <v>0</v>
      </c>
      <c r="CI92" s="246">
        <v>0</v>
      </c>
      <c r="CJ92" s="246">
        <v>0</v>
      </c>
      <c r="CK92" s="246">
        <v>0</v>
      </c>
      <c r="CL92" s="246">
        <v>0</v>
      </c>
      <c r="CM92" s="246">
        <v>0</v>
      </c>
      <c r="CN92" s="246">
        <v>0</v>
      </c>
      <c r="CO92" s="246">
        <v>0</v>
      </c>
      <c r="CP92" s="246">
        <v>0</v>
      </c>
      <c r="CQ92" s="246">
        <v>0</v>
      </c>
      <c r="CR92" s="246">
        <v>0</v>
      </c>
      <c r="CS92" s="246">
        <v>0</v>
      </c>
      <c r="CT92" s="246">
        <v>0</v>
      </c>
      <c r="CU92" s="246">
        <v>0</v>
      </c>
      <c r="CV92" s="246">
        <v>0</v>
      </c>
      <c r="CW92" s="246">
        <v>0</v>
      </c>
      <c r="CX92" s="246">
        <v>0</v>
      </c>
      <c r="CY92" s="246">
        <v>0</v>
      </c>
      <c r="CZ92" s="246">
        <v>0</v>
      </c>
      <c r="DA92" s="246">
        <v>0</v>
      </c>
      <c r="DB92" s="246">
        <v>0</v>
      </c>
      <c r="DC92" s="246">
        <v>0</v>
      </c>
      <c r="DD92" s="246">
        <v>0</v>
      </c>
      <c r="DE92" s="246">
        <v>0</v>
      </c>
      <c r="DF92" s="246">
        <v>0</v>
      </c>
      <c r="DG92" s="246">
        <v>0</v>
      </c>
      <c r="DH92" s="246">
        <v>0</v>
      </c>
      <c r="DI92" s="246">
        <v>0</v>
      </c>
      <c r="DJ92" s="246">
        <v>0</v>
      </c>
      <c r="DK92" s="246">
        <v>0</v>
      </c>
      <c r="DL92" s="246">
        <v>0</v>
      </c>
    </row>
    <row r="93" spans="1:116" s="242" customFormat="1" ht="11.25" customHeight="1">
      <c r="A93" s="243" t="s">
        <v>821</v>
      </c>
      <c r="B93" s="246">
        <v>0</v>
      </c>
      <c r="C93" s="246">
        <v>0</v>
      </c>
      <c r="D93" s="246">
        <v>0</v>
      </c>
      <c r="E93" s="246">
        <v>0</v>
      </c>
      <c r="F93" s="246">
        <v>0</v>
      </c>
      <c r="G93" s="246">
        <v>0</v>
      </c>
      <c r="H93" s="246">
        <v>0</v>
      </c>
      <c r="I93" s="246">
        <v>0</v>
      </c>
      <c r="J93" s="246">
        <v>0</v>
      </c>
      <c r="K93" s="246">
        <v>0</v>
      </c>
      <c r="L93" s="246">
        <v>0</v>
      </c>
      <c r="M93" s="246">
        <v>0</v>
      </c>
      <c r="N93" s="246">
        <v>0</v>
      </c>
      <c r="O93" s="246">
        <v>0</v>
      </c>
      <c r="P93" s="246">
        <v>0</v>
      </c>
      <c r="Q93" s="246">
        <v>0</v>
      </c>
      <c r="R93" s="246">
        <v>0</v>
      </c>
      <c r="S93" s="246">
        <v>0</v>
      </c>
      <c r="T93" s="246">
        <v>0</v>
      </c>
      <c r="U93" s="246">
        <v>0</v>
      </c>
      <c r="V93" s="246">
        <v>0</v>
      </c>
      <c r="W93" s="246">
        <v>0</v>
      </c>
      <c r="X93" s="246">
        <v>0</v>
      </c>
      <c r="Y93" s="246">
        <v>0</v>
      </c>
      <c r="Z93" s="246">
        <v>0</v>
      </c>
      <c r="AA93" s="246">
        <v>0</v>
      </c>
      <c r="AB93" s="246">
        <v>0</v>
      </c>
      <c r="AC93" s="246">
        <v>0</v>
      </c>
      <c r="AD93" s="246">
        <v>0</v>
      </c>
      <c r="AE93" s="246">
        <v>0</v>
      </c>
      <c r="AF93" s="246">
        <v>0</v>
      </c>
      <c r="AG93" s="246">
        <v>0</v>
      </c>
      <c r="AH93" s="246">
        <v>0</v>
      </c>
      <c r="AI93" s="246">
        <v>0</v>
      </c>
      <c r="AJ93" s="246">
        <v>0</v>
      </c>
      <c r="AK93" s="246">
        <v>0</v>
      </c>
      <c r="AL93" s="246">
        <v>0</v>
      </c>
      <c r="AM93" s="246">
        <v>0</v>
      </c>
      <c r="AN93" s="246">
        <v>0</v>
      </c>
      <c r="AO93" s="246">
        <v>0</v>
      </c>
      <c r="AP93" s="246">
        <v>0</v>
      </c>
      <c r="AQ93" s="246">
        <v>0</v>
      </c>
      <c r="AR93" s="246">
        <v>0</v>
      </c>
      <c r="AS93" s="246">
        <v>0</v>
      </c>
      <c r="AT93" s="246">
        <v>0</v>
      </c>
      <c r="AU93" s="246">
        <v>0</v>
      </c>
      <c r="AV93" s="246">
        <v>0</v>
      </c>
      <c r="AW93" s="246">
        <v>0</v>
      </c>
      <c r="AX93" s="246">
        <v>0</v>
      </c>
      <c r="AY93" s="246">
        <v>0</v>
      </c>
      <c r="AZ93" s="246">
        <v>0</v>
      </c>
      <c r="BA93" s="246">
        <v>0</v>
      </c>
      <c r="BB93" s="246">
        <v>0</v>
      </c>
      <c r="BC93" s="246">
        <v>0</v>
      </c>
      <c r="BD93" s="246">
        <v>0</v>
      </c>
      <c r="BE93" s="246">
        <v>0</v>
      </c>
      <c r="BF93" s="246">
        <v>0</v>
      </c>
      <c r="BG93" s="246">
        <v>0</v>
      </c>
      <c r="BH93" s="246">
        <v>0</v>
      </c>
      <c r="BI93" s="246">
        <v>0</v>
      </c>
      <c r="BJ93" s="246">
        <v>0</v>
      </c>
      <c r="BK93" s="246">
        <v>0</v>
      </c>
      <c r="BL93" s="246">
        <v>0</v>
      </c>
      <c r="BM93" s="246">
        <v>0</v>
      </c>
      <c r="BN93" s="246">
        <v>0</v>
      </c>
      <c r="BO93" s="246">
        <v>0</v>
      </c>
      <c r="BP93" s="246">
        <v>0</v>
      </c>
      <c r="BQ93" s="246">
        <v>0</v>
      </c>
      <c r="BR93" s="246">
        <v>0</v>
      </c>
      <c r="BS93" s="246">
        <v>0</v>
      </c>
      <c r="BT93" s="246">
        <v>0</v>
      </c>
      <c r="BU93" s="246">
        <v>0</v>
      </c>
      <c r="BV93" s="246">
        <v>0</v>
      </c>
      <c r="BW93" s="246">
        <v>0</v>
      </c>
      <c r="BX93" s="246">
        <v>0</v>
      </c>
      <c r="BY93" s="246">
        <v>0</v>
      </c>
      <c r="BZ93" s="246">
        <v>0</v>
      </c>
      <c r="CA93" s="246">
        <v>0</v>
      </c>
      <c r="CB93" s="246">
        <v>0</v>
      </c>
      <c r="CC93" s="246">
        <v>0</v>
      </c>
      <c r="CD93" s="246">
        <v>0</v>
      </c>
      <c r="CE93" s="246">
        <v>0</v>
      </c>
      <c r="CF93" s="246">
        <v>0</v>
      </c>
      <c r="CG93" s="246">
        <v>0</v>
      </c>
      <c r="CH93" s="246">
        <v>0</v>
      </c>
      <c r="CI93" s="246">
        <v>0</v>
      </c>
      <c r="CJ93" s="246">
        <v>0</v>
      </c>
      <c r="CK93" s="246">
        <v>0</v>
      </c>
      <c r="CL93" s="246">
        <v>0</v>
      </c>
      <c r="CM93" s="246">
        <v>0</v>
      </c>
      <c r="CN93" s="246">
        <v>0</v>
      </c>
      <c r="CO93" s="246">
        <v>0</v>
      </c>
      <c r="CP93" s="246">
        <v>0</v>
      </c>
      <c r="CQ93" s="246">
        <v>0</v>
      </c>
      <c r="CR93" s="246">
        <v>0</v>
      </c>
      <c r="CS93" s="246">
        <v>0</v>
      </c>
      <c r="CT93" s="246">
        <v>0</v>
      </c>
      <c r="CU93" s="246">
        <v>0</v>
      </c>
      <c r="CV93" s="246">
        <v>0</v>
      </c>
      <c r="CW93" s="246">
        <v>0</v>
      </c>
      <c r="CX93" s="246">
        <v>0</v>
      </c>
      <c r="CY93" s="246">
        <v>0</v>
      </c>
      <c r="CZ93" s="246">
        <v>0</v>
      </c>
      <c r="DA93" s="246">
        <v>0</v>
      </c>
      <c r="DB93" s="246">
        <v>0</v>
      </c>
      <c r="DC93" s="246">
        <v>0</v>
      </c>
      <c r="DD93" s="246">
        <v>0</v>
      </c>
      <c r="DE93" s="246">
        <v>0</v>
      </c>
      <c r="DF93" s="246">
        <v>0</v>
      </c>
      <c r="DG93" s="246">
        <v>0</v>
      </c>
      <c r="DH93" s="246">
        <v>0</v>
      </c>
      <c r="DI93" s="246">
        <v>0</v>
      </c>
      <c r="DJ93" s="246">
        <v>0</v>
      </c>
      <c r="DK93" s="246">
        <v>0</v>
      </c>
      <c r="DL93" s="246">
        <v>0</v>
      </c>
    </row>
    <row r="94" spans="1:116" s="242" customFormat="1" ht="11.25" customHeight="1">
      <c r="A94" s="245" t="s">
        <v>822</v>
      </c>
      <c r="B94" s="246">
        <v>4887439.66</v>
      </c>
      <c r="C94" s="246">
        <v>271867588.04000002</v>
      </c>
      <c r="D94" s="246">
        <v>97873.669999999896</v>
      </c>
      <c r="E94" s="246">
        <v>-10632809.359999999</v>
      </c>
      <c r="F94" s="246">
        <v>0</v>
      </c>
      <c r="G94" s="246">
        <v>0</v>
      </c>
      <c r="H94" s="246">
        <v>-256445212.69</v>
      </c>
      <c r="I94" s="246">
        <v>0</v>
      </c>
      <c r="J94" s="246">
        <v>0</v>
      </c>
      <c r="K94" s="246">
        <v>0</v>
      </c>
      <c r="L94" s="246">
        <v>-12806448.23</v>
      </c>
      <c r="M94" s="246">
        <v>0</v>
      </c>
      <c r="N94" s="246">
        <v>284585836.26999998</v>
      </c>
      <c r="O94" s="246">
        <v>0</v>
      </c>
      <c r="P94" s="246">
        <v>0</v>
      </c>
      <c r="Q94" s="246">
        <v>0</v>
      </c>
      <c r="R94" s="246">
        <v>0</v>
      </c>
      <c r="S94" s="246">
        <v>0</v>
      </c>
      <c r="T94" s="246">
        <v>88200</v>
      </c>
      <c r="U94" s="246">
        <v>0</v>
      </c>
      <c r="V94" s="246">
        <v>-9502243.7300000004</v>
      </c>
      <c r="W94" s="246">
        <v>0</v>
      </c>
      <c r="X94" s="246">
        <v>-3304204.5</v>
      </c>
      <c r="Y94" s="246">
        <v>0</v>
      </c>
      <c r="Z94" s="246">
        <v>0</v>
      </c>
      <c r="AA94" s="246">
        <v>0</v>
      </c>
      <c r="AB94" s="246">
        <v>0</v>
      </c>
      <c r="AC94" s="246">
        <v>0</v>
      </c>
      <c r="AD94" s="246">
        <v>0</v>
      </c>
      <c r="AE94" s="246">
        <v>0</v>
      </c>
      <c r="AF94" s="246">
        <v>0</v>
      </c>
      <c r="AG94" s="246">
        <v>0</v>
      </c>
      <c r="AH94" s="246">
        <v>0</v>
      </c>
      <c r="AI94" s="246">
        <v>0</v>
      </c>
      <c r="AJ94" s="246">
        <v>-607127.02</v>
      </c>
      <c r="AK94" s="246">
        <v>4577.24</v>
      </c>
      <c r="AL94" s="246">
        <v>284999618.38</v>
      </c>
      <c r="AM94" s="246">
        <v>188767.67</v>
      </c>
      <c r="AN94" s="246">
        <v>0</v>
      </c>
      <c r="AO94" s="246">
        <v>0</v>
      </c>
      <c r="AP94" s="246">
        <v>0</v>
      </c>
      <c r="AQ94" s="246">
        <v>0</v>
      </c>
      <c r="AR94" s="246">
        <v>88200</v>
      </c>
      <c r="AS94" s="246">
        <v>0</v>
      </c>
      <c r="AT94" s="246">
        <v>0</v>
      </c>
      <c r="AU94" s="246">
        <v>0</v>
      </c>
      <c r="AV94" s="246">
        <v>0</v>
      </c>
      <c r="AW94" s="246">
        <v>0</v>
      </c>
      <c r="AX94" s="246">
        <v>0</v>
      </c>
      <c r="AY94" s="246">
        <v>0</v>
      </c>
      <c r="AZ94" s="246">
        <v>0</v>
      </c>
      <c r="BA94" s="246">
        <v>0</v>
      </c>
      <c r="BB94" s="246">
        <v>0</v>
      </c>
      <c r="BC94" s="246">
        <v>0</v>
      </c>
      <c r="BD94" s="246">
        <v>0</v>
      </c>
      <c r="BE94" s="246">
        <v>0</v>
      </c>
      <c r="BF94" s="246">
        <v>0</v>
      </c>
      <c r="BG94" s="246">
        <v>0</v>
      </c>
      <c r="BH94" s="246">
        <v>0</v>
      </c>
      <c r="BI94" s="246">
        <v>0</v>
      </c>
      <c r="BJ94" s="246">
        <v>0</v>
      </c>
      <c r="BK94" s="246">
        <v>0</v>
      </c>
      <c r="BL94" s="246">
        <v>0</v>
      </c>
      <c r="BM94" s="246">
        <v>0</v>
      </c>
      <c r="BN94" s="246">
        <v>0</v>
      </c>
      <c r="BO94" s="246">
        <v>0</v>
      </c>
      <c r="BP94" s="246">
        <v>0</v>
      </c>
      <c r="BQ94" s="246">
        <v>0</v>
      </c>
      <c r="BR94" s="246">
        <v>0</v>
      </c>
      <c r="BS94" s="246">
        <v>0</v>
      </c>
      <c r="BT94" s="246">
        <v>0</v>
      </c>
      <c r="BU94" s="246">
        <v>0</v>
      </c>
      <c r="BV94" s="246">
        <v>0</v>
      </c>
      <c r="BW94" s="246">
        <v>0</v>
      </c>
      <c r="BX94" s="246">
        <v>0</v>
      </c>
      <c r="BY94" s="246">
        <v>0</v>
      </c>
      <c r="BZ94" s="246">
        <v>0</v>
      </c>
      <c r="CA94" s="246">
        <v>0</v>
      </c>
      <c r="CB94" s="246">
        <v>0</v>
      </c>
      <c r="CC94" s="246">
        <v>0</v>
      </c>
      <c r="CD94" s="246">
        <v>0</v>
      </c>
      <c r="CE94" s="246">
        <v>0</v>
      </c>
      <c r="CF94" s="246">
        <v>0</v>
      </c>
      <c r="CG94" s="246">
        <v>0</v>
      </c>
      <c r="CH94" s="246">
        <v>0</v>
      </c>
      <c r="CI94" s="246">
        <v>0</v>
      </c>
      <c r="CJ94" s="246">
        <v>0</v>
      </c>
      <c r="CK94" s="246">
        <v>0</v>
      </c>
      <c r="CL94" s="246">
        <v>0</v>
      </c>
      <c r="CM94" s="246">
        <v>0</v>
      </c>
      <c r="CN94" s="246">
        <v>0</v>
      </c>
      <c r="CO94" s="246">
        <v>0</v>
      </c>
      <c r="CP94" s="246">
        <v>0</v>
      </c>
      <c r="CQ94" s="246">
        <v>0</v>
      </c>
      <c r="CR94" s="246">
        <v>0</v>
      </c>
      <c r="CS94" s="246">
        <v>0</v>
      </c>
      <c r="CT94" s="246">
        <v>0</v>
      </c>
      <c r="CU94" s="246">
        <v>0</v>
      </c>
      <c r="CV94" s="246">
        <v>0</v>
      </c>
      <c r="CW94" s="246">
        <v>0</v>
      </c>
      <c r="CX94" s="246">
        <v>0</v>
      </c>
      <c r="CY94" s="246">
        <v>0</v>
      </c>
      <c r="CZ94" s="246">
        <v>0</v>
      </c>
      <c r="DA94" s="246">
        <v>0</v>
      </c>
      <c r="DB94" s="246">
        <v>0</v>
      </c>
      <c r="DC94" s="246">
        <v>0</v>
      </c>
      <c r="DD94" s="246">
        <v>0</v>
      </c>
      <c r="DE94" s="246">
        <v>0</v>
      </c>
      <c r="DF94" s="246">
        <v>0</v>
      </c>
      <c r="DG94" s="246">
        <v>0</v>
      </c>
      <c r="DH94" s="246">
        <v>0</v>
      </c>
      <c r="DI94" s="246">
        <v>0</v>
      </c>
      <c r="DJ94" s="246">
        <v>0</v>
      </c>
      <c r="DK94" s="246">
        <v>0</v>
      </c>
      <c r="DL94" s="246">
        <v>0</v>
      </c>
    </row>
    <row r="95" spans="1:116" s="242" customFormat="1" ht="11.25" customHeight="1">
      <c r="A95" s="243" t="s">
        <v>823</v>
      </c>
      <c r="B95" s="246">
        <v>-74152.679999999993</v>
      </c>
      <c r="C95" s="246">
        <v>0</v>
      </c>
      <c r="D95" s="246">
        <v>0</v>
      </c>
      <c r="E95" s="246">
        <v>-74152.679999999993</v>
      </c>
      <c r="F95" s="246">
        <v>0</v>
      </c>
      <c r="G95" s="246">
        <v>0</v>
      </c>
      <c r="H95" s="246">
        <v>0</v>
      </c>
      <c r="I95" s="246">
        <v>0</v>
      </c>
      <c r="J95" s="246">
        <v>0</v>
      </c>
      <c r="K95" s="246">
        <v>0</v>
      </c>
      <c r="L95" s="246">
        <v>0</v>
      </c>
      <c r="M95" s="246">
        <v>0</v>
      </c>
      <c r="N95" s="246">
        <v>0</v>
      </c>
      <c r="O95" s="246">
        <v>0</v>
      </c>
      <c r="P95" s="246">
        <v>0</v>
      </c>
      <c r="Q95" s="246">
        <v>0</v>
      </c>
      <c r="R95" s="246">
        <v>0</v>
      </c>
      <c r="S95" s="246">
        <v>0</v>
      </c>
      <c r="T95" s="246">
        <v>0</v>
      </c>
      <c r="U95" s="246">
        <v>0</v>
      </c>
      <c r="V95" s="246">
        <v>0</v>
      </c>
      <c r="W95" s="246">
        <v>0</v>
      </c>
      <c r="X95" s="246">
        <v>0</v>
      </c>
      <c r="Y95" s="246">
        <v>0</v>
      </c>
      <c r="Z95" s="246">
        <v>0</v>
      </c>
      <c r="AA95" s="246">
        <v>0</v>
      </c>
      <c r="AB95" s="246">
        <v>0</v>
      </c>
      <c r="AC95" s="246">
        <v>0</v>
      </c>
      <c r="AD95" s="246">
        <v>0</v>
      </c>
      <c r="AE95" s="246">
        <v>0</v>
      </c>
      <c r="AF95" s="246">
        <v>0</v>
      </c>
      <c r="AG95" s="246">
        <v>0</v>
      </c>
      <c r="AH95" s="246">
        <v>0</v>
      </c>
      <c r="AI95" s="246">
        <v>0</v>
      </c>
      <c r="AJ95" s="246">
        <v>0</v>
      </c>
      <c r="AK95" s="246">
        <v>0</v>
      </c>
      <c r="AL95" s="246">
        <v>0</v>
      </c>
      <c r="AM95" s="246">
        <v>0</v>
      </c>
      <c r="AN95" s="246">
        <v>0</v>
      </c>
      <c r="AO95" s="246">
        <v>0</v>
      </c>
      <c r="AP95" s="246">
        <v>0</v>
      </c>
      <c r="AQ95" s="246">
        <v>0</v>
      </c>
      <c r="AR95" s="246">
        <v>0</v>
      </c>
      <c r="AS95" s="246">
        <v>0</v>
      </c>
      <c r="AT95" s="246">
        <v>0</v>
      </c>
      <c r="AU95" s="246">
        <v>0</v>
      </c>
      <c r="AV95" s="246">
        <v>0</v>
      </c>
      <c r="AW95" s="246">
        <v>0</v>
      </c>
      <c r="AX95" s="246">
        <v>0</v>
      </c>
      <c r="AY95" s="246">
        <v>0</v>
      </c>
      <c r="AZ95" s="246">
        <v>0</v>
      </c>
      <c r="BA95" s="246">
        <v>0</v>
      </c>
      <c r="BB95" s="246">
        <v>0</v>
      </c>
      <c r="BC95" s="246">
        <v>0</v>
      </c>
      <c r="BD95" s="246">
        <v>0</v>
      </c>
      <c r="BE95" s="246">
        <v>0</v>
      </c>
      <c r="BF95" s="246">
        <v>0</v>
      </c>
      <c r="BG95" s="246">
        <v>0</v>
      </c>
      <c r="BH95" s="246">
        <v>0</v>
      </c>
      <c r="BI95" s="246">
        <v>0</v>
      </c>
      <c r="BJ95" s="246">
        <v>0</v>
      </c>
      <c r="BK95" s="246">
        <v>0</v>
      </c>
      <c r="BL95" s="246">
        <v>0</v>
      </c>
      <c r="BM95" s="246">
        <v>0</v>
      </c>
      <c r="BN95" s="246">
        <v>0</v>
      </c>
      <c r="BO95" s="246">
        <v>0</v>
      </c>
      <c r="BP95" s="246">
        <v>0</v>
      </c>
      <c r="BQ95" s="246">
        <v>0</v>
      </c>
      <c r="BR95" s="246">
        <v>0</v>
      </c>
      <c r="BS95" s="246">
        <v>0</v>
      </c>
      <c r="BT95" s="246">
        <v>0</v>
      </c>
      <c r="BU95" s="246">
        <v>0</v>
      </c>
      <c r="BV95" s="246">
        <v>0</v>
      </c>
      <c r="BW95" s="246">
        <v>0</v>
      </c>
      <c r="BX95" s="246">
        <v>0</v>
      </c>
      <c r="BY95" s="246">
        <v>0</v>
      </c>
      <c r="BZ95" s="246">
        <v>0</v>
      </c>
      <c r="CA95" s="246">
        <v>0</v>
      </c>
      <c r="CB95" s="246">
        <v>0</v>
      </c>
      <c r="CC95" s="246">
        <v>0</v>
      </c>
      <c r="CD95" s="246">
        <v>0</v>
      </c>
      <c r="CE95" s="246">
        <v>0</v>
      </c>
      <c r="CF95" s="246">
        <v>0</v>
      </c>
      <c r="CG95" s="246">
        <v>0</v>
      </c>
      <c r="CH95" s="246">
        <v>0</v>
      </c>
      <c r="CI95" s="246">
        <v>0</v>
      </c>
      <c r="CJ95" s="246">
        <v>0</v>
      </c>
      <c r="CK95" s="246">
        <v>0</v>
      </c>
      <c r="CL95" s="246">
        <v>0</v>
      </c>
      <c r="CM95" s="246">
        <v>0</v>
      </c>
      <c r="CN95" s="246">
        <v>0</v>
      </c>
      <c r="CO95" s="246">
        <v>0</v>
      </c>
      <c r="CP95" s="246">
        <v>0</v>
      </c>
      <c r="CQ95" s="246">
        <v>0</v>
      </c>
      <c r="CR95" s="246">
        <v>0</v>
      </c>
      <c r="CS95" s="246">
        <v>0</v>
      </c>
      <c r="CT95" s="246">
        <v>0</v>
      </c>
      <c r="CU95" s="246">
        <v>0</v>
      </c>
      <c r="CV95" s="246">
        <v>0</v>
      </c>
      <c r="CW95" s="246">
        <v>0</v>
      </c>
      <c r="CX95" s="246">
        <v>0</v>
      </c>
      <c r="CY95" s="246">
        <v>0</v>
      </c>
      <c r="CZ95" s="246">
        <v>0</v>
      </c>
      <c r="DA95" s="246">
        <v>0</v>
      </c>
      <c r="DB95" s="246">
        <v>0</v>
      </c>
      <c r="DC95" s="246">
        <v>0</v>
      </c>
      <c r="DD95" s="246">
        <v>0</v>
      </c>
      <c r="DE95" s="246">
        <v>0</v>
      </c>
      <c r="DF95" s="246">
        <v>0</v>
      </c>
      <c r="DG95" s="246">
        <v>0</v>
      </c>
      <c r="DH95" s="246">
        <v>0</v>
      </c>
      <c r="DI95" s="246">
        <v>0</v>
      </c>
      <c r="DJ95" s="246">
        <v>0</v>
      </c>
      <c r="DK95" s="246">
        <v>0</v>
      </c>
      <c r="DL95" s="246">
        <v>0</v>
      </c>
    </row>
    <row r="96" spans="1:116" s="242" customFormat="1" ht="11.25" customHeight="1">
      <c r="A96" s="243" t="s">
        <v>824</v>
      </c>
      <c r="B96" s="246">
        <v>4961592.3400000203</v>
      </c>
      <c r="C96" s="246">
        <v>271867588.04000002</v>
      </c>
      <c r="D96" s="246">
        <v>97873.669999999896</v>
      </c>
      <c r="E96" s="246">
        <v>-10558656.68</v>
      </c>
      <c r="F96" s="246">
        <v>0</v>
      </c>
      <c r="G96" s="246">
        <v>0</v>
      </c>
      <c r="H96" s="246">
        <v>-256445212.69</v>
      </c>
      <c r="I96" s="246">
        <v>0</v>
      </c>
      <c r="J96" s="246">
        <v>0</v>
      </c>
      <c r="K96" s="246">
        <v>0</v>
      </c>
      <c r="L96" s="246">
        <v>-12806448.23</v>
      </c>
      <c r="M96" s="246">
        <v>0</v>
      </c>
      <c r="N96" s="246">
        <v>284585836.26999998</v>
      </c>
      <c r="O96" s="246">
        <v>0</v>
      </c>
      <c r="P96" s="246">
        <v>0</v>
      </c>
      <c r="Q96" s="246">
        <v>0</v>
      </c>
      <c r="R96" s="246">
        <v>0</v>
      </c>
      <c r="S96" s="246">
        <v>0</v>
      </c>
      <c r="T96" s="246">
        <v>88200</v>
      </c>
      <c r="U96" s="246">
        <v>0</v>
      </c>
      <c r="V96" s="246">
        <v>-9502243.7300000004</v>
      </c>
      <c r="W96" s="246">
        <v>0</v>
      </c>
      <c r="X96" s="246">
        <v>-3304204.5</v>
      </c>
      <c r="Y96" s="246">
        <v>0</v>
      </c>
      <c r="Z96" s="246">
        <v>0</v>
      </c>
      <c r="AA96" s="246">
        <v>0</v>
      </c>
      <c r="AB96" s="246">
        <v>0</v>
      </c>
      <c r="AC96" s="246">
        <v>0</v>
      </c>
      <c r="AD96" s="246">
        <v>0</v>
      </c>
      <c r="AE96" s="246">
        <v>0</v>
      </c>
      <c r="AF96" s="246">
        <v>0</v>
      </c>
      <c r="AG96" s="246">
        <v>0</v>
      </c>
      <c r="AH96" s="246">
        <v>0</v>
      </c>
      <c r="AI96" s="246">
        <v>0</v>
      </c>
      <c r="AJ96" s="246">
        <v>-607127.02</v>
      </c>
      <c r="AK96" s="246">
        <v>4577.24</v>
      </c>
      <c r="AL96" s="246">
        <v>284999618.38</v>
      </c>
      <c r="AM96" s="246">
        <v>188767.67</v>
      </c>
      <c r="AN96" s="246">
        <v>0</v>
      </c>
      <c r="AO96" s="246">
        <v>0</v>
      </c>
      <c r="AP96" s="246">
        <v>0</v>
      </c>
      <c r="AQ96" s="246">
        <v>0</v>
      </c>
      <c r="AR96" s="246">
        <v>88200</v>
      </c>
      <c r="AS96" s="246">
        <v>0</v>
      </c>
      <c r="AT96" s="246">
        <v>0</v>
      </c>
      <c r="AU96" s="246">
        <v>0</v>
      </c>
      <c r="AV96" s="246">
        <v>0</v>
      </c>
      <c r="AW96" s="246">
        <v>0</v>
      </c>
      <c r="AX96" s="246">
        <v>0</v>
      </c>
      <c r="AY96" s="246">
        <v>0</v>
      </c>
      <c r="AZ96" s="246">
        <v>0</v>
      </c>
      <c r="BA96" s="246">
        <v>0</v>
      </c>
      <c r="BB96" s="246">
        <v>0</v>
      </c>
      <c r="BC96" s="246">
        <v>0</v>
      </c>
      <c r="BD96" s="246">
        <v>0</v>
      </c>
      <c r="BE96" s="246">
        <v>0</v>
      </c>
      <c r="BF96" s="246">
        <v>0</v>
      </c>
      <c r="BG96" s="246">
        <v>0</v>
      </c>
      <c r="BH96" s="246">
        <v>0</v>
      </c>
      <c r="BI96" s="246">
        <v>0</v>
      </c>
      <c r="BJ96" s="246">
        <v>0</v>
      </c>
      <c r="BK96" s="246">
        <v>0</v>
      </c>
      <c r="BL96" s="246">
        <v>0</v>
      </c>
      <c r="BM96" s="246">
        <v>0</v>
      </c>
      <c r="BN96" s="246">
        <v>0</v>
      </c>
      <c r="BO96" s="246">
        <v>0</v>
      </c>
      <c r="BP96" s="246">
        <v>0</v>
      </c>
      <c r="BQ96" s="246">
        <v>0</v>
      </c>
      <c r="BR96" s="246">
        <v>0</v>
      </c>
      <c r="BS96" s="246">
        <v>0</v>
      </c>
      <c r="BT96" s="246">
        <v>0</v>
      </c>
      <c r="BU96" s="246">
        <v>0</v>
      </c>
      <c r="BV96" s="246">
        <v>0</v>
      </c>
      <c r="BW96" s="246">
        <v>0</v>
      </c>
      <c r="BX96" s="246">
        <v>0</v>
      </c>
      <c r="BY96" s="246">
        <v>0</v>
      </c>
      <c r="BZ96" s="246">
        <v>0</v>
      </c>
      <c r="CA96" s="246">
        <v>0</v>
      </c>
      <c r="CB96" s="246">
        <v>0</v>
      </c>
      <c r="CC96" s="246">
        <v>0</v>
      </c>
      <c r="CD96" s="246">
        <v>0</v>
      </c>
      <c r="CE96" s="246">
        <v>0</v>
      </c>
      <c r="CF96" s="246">
        <v>0</v>
      </c>
      <c r="CG96" s="246">
        <v>0</v>
      </c>
      <c r="CH96" s="246">
        <v>0</v>
      </c>
      <c r="CI96" s="246">
        <v>0</v>
      </c>
      <c r="CJ96" s="246">
        <v>0</v>
      </c>
      <c r="CK96" s="246">
        <v>0</v>
      </c>
      <c r="CL96" s="246">
        <v>0</v>
      </c>
      <c r="CM96" s="246">
        <v>0</v>
      </c>
      <c r="CN96" s="246">
        <v>0</v>
      </c>
      <c r="CO96" s="246">
        <v>0</v>
      </c>
      <c r="CP96" s="246">
        <v>0</v>
      </c>
      <c r="CQ96" s="246">
        <v>0</v>
      </c>
      <c r="CR96" s="246">
        <v>0</v>
      </c>
      <c r="CS96" s="246">
        <v>0</v>
      </c>
      <c r="CT96" s="246">
        <v>0</v>
      </c>
      <c r="CU96" s="246">
        <v>0</v>
      </c>
      <c r="CV96" s="246">
        <v>0</v>
      </c>
      <c r="CW96" s="246">
        <v>0</v>
      </c>
      <c r="CX96" s="246">
        <v>0</v>
      </c>
      <c r="CY96" s="246">
        <v>0</v>
      </c>
      <c r="CZ96" s="246">
        <v>0</v>
      </c>
      <c r="DA96" s="246">
        <v>0</v>
      </c>
      <c r="DB96" s="246">
        <v>0</v>
      </c>
      <c r="DC96" s="246">
        <v>0</v>
      </c>
      <c r="DD96" s="246">
        <v>0</v>
      </c>
      <c r="DE96" s="246">
        <v>0</v>
      </c>
      <c r="DF96" s="246">
        <v>0</v>
      </c>
      <c r="DG96" s="246">
        <v>0</v>
      </c>
      <c r="DH96" s="246">
        <v>0</v>
      </c>
      <c r="DI96" s="246">
        <v>0</v>
      </c>
      <c r="DJ96" s="246">
        <v>0</v>
      </c>
      <c r="DK96" s="246">
        <v>0</v>
      </c>
      <c r="DL96" s="246">
        <v>0</v>
      </c>
    </row>
    <row r="97" spans="1:116" s="242" customFormat="1" ht="11.25" customHeight="1">
      <c r="A97" s="243" t="s">
        <v>825</v>
      </c>
      <c r="B97" s="246">
        <v>0</v>
      </c>
      <c r="C97" s="246">
        <v>0</v>
      </c>
      <c r="D97" s="246">
        <v>0</v>
      </c>
      <c r="E97" s="246">
        <v>0</v>
      </c>
      <c r="F97" s="246">
        <v>0</v>
      </c>
      <c r="G97" s="246">
        <v>0</v>
      </c>
      <c r="H97" s="246">
        <v>0</v>
      </c>
      <c r="I97" s="246">
        <v>0</v>
      </c>
      <c r="J97" s="246">
        <v>0</v>
      </c>
      <c r="K97" s="246">
        <v>0</v>
      </c>
      <c r="L97" s="246">
        <v>0</v>
      </c>
      <c r="M97" s="246">
        <v>0</v>
      </c>
      <c r="N97" s="246">
        <v>0</v>
      </c>
      <c r="O97" s="246">
        <v>0</v>
      </c>
      <c r="P97" s="246">
        <v>0</v>
      </c>
      <c r="Q97" s="246">
        <v>0</v>
      </c>
      <c r="R97" s="246">
        <v>0</v>
      </c>
      <c r="S97" s="246">
        <v>0</v>
      </c>
      <c r="T97" s="246">
        <v>0</v>
      </c>
      <c r="U97" s="246">
        <v>0</v>
      </c>
      <c r="V97" s="246">
        <v>0</v>
      </c>
      <c r="W97" s="246">
        <v>0</v>
      </c>
      <c r="X97" s="246">
        <v>0</v>
      </c>
      <c r="Y97" s="246">
        <v>0</v>
      </c>
      <c r="Z97" s="246">
        <v>0</v>
      </c>
      <c r="AA97" s="246">
        <v>0</v>
      </c>
      <c r="AB97" s="246">
        <v>0</v>
      </c>
      <c r="AC97" s="246">
        <v>0</v>
      </c>
      <c r="AD97" s="246">
        <v>0</v>
      </c>
      <c r="AE97" s="246">
        <v>0</v>
      </c>
      <c r="AF97" s="246">
        <v>0</v>
      </c>
      <c r="AG97" s="246">
        <v>0</v>
      </c>
      <c r="AH97" s="246">
        <v>0</v>
      </c>
      <c r="AI97" s="246">
        <v>0</v>
      </c>
      <c r="AJ97" s="246">
        <v>0</v>
      </c>
      <c r="AK97" s="246">
        <v>0</v>
      </c>
      <c r="AL97" s="246">
        <v>0</v>
      </c>
      <c r="AM97" s="246">
        <v>0</v>
      </c>
      <c r="AN97" s="246">
        <v>0</v>
      </c>
      <c r="AO97" s="246">
        <v>0</v>
      </c>
      <c r="AP97" s="246">
        <v>0</v>
      </c>
      <c r="AQ97" s="246">
        <v>0</v>
      </c>
      <c r="AR97" s="246">
        <v>0</v>
      </c>
      <c r="AS97" s="246">
        <v>0</v>
      </c>
      <c r="AT97" s="246">
        <v>0</v>
      </c>
      <c r="AU97" s="246">
        <v>0</v>
      </c>
      <c r="AV97" s="246">
        <v>0</v>
      </c>
      <c r="AW97" s="246">
        <v>0</v>
      </c>
      <c r="AX97" s="246">
        <v>0</v>
      </c>
      <c r="AY97" s="246">
        <v>0</v>
      </c>
      <c r="AZ97" s="246">
        <v>0</v>
      </c>
      <c r="BA97" s="246">
        <v>0</v>
      </c>
      <c r="BB97" s="246">
        <v>0</v>
      </c>
      <c r="BC97" s="246">
        <v>0</v>
      </c>
      <c r="BD97" s="246">
        <v>0</v>
      </c>
      <c r="BE97" s="246">
        <v>0</v>
      </c>
      <c r="BF97" s="246">
        <v>0</v>
      </c>
      <c r="BG97" s="246">
        <v>0</v>
      </c>
      <c r="BH97" s="246">
        <v>0</v>
      </c>
      <c r="BI97" s="246">
        <v>0</v>
      </c>
      <c r="BJ97" s="246">
        <v>0</v>
      </c>
      <c r="BK97" s="246">
        <v>0</v>
      </c>
      <c r="BL97" s="246">
        <v>0</v>
      </c>
      <c r="BM97" s="246">
        <v>0</v>
      </c>
      <c r="BN97" s="246">
        <v>0</v>
      </c>
      <c r="BO97" s="246">
        <v>0</v>
      </c>
      <c r="BP97" s="246">
        <v>0</v>
      </c>
      <c r="BQ97" s="246">
        <v>0</v>
      </c>
      <c r="BR97" s="246">
        <v>0</v>
      </c>
      <c r="BS97" s="246">
        <v>0</v>
      </c>
      <c r="BT97" s="246">
        <v>0</v>
      </c>
      <c r="BU97" s="246">
        <v>0</v>
      </c>
      <c r="BV97" s="246">
        <v>0</v>
      </c>
      <c r="BW97" s="246">
        <v>0</v>
      </c>
      <c r="BX97" s="246">
        <v>0</v>
      </c>
      <c r="BY97" s="246">
        <v>0</v>
      </c>
      <c r="BZ97" s="246">
        <v>0</v>
      </c>
      <c r="CA97" s="246">
        <v>0</v>
      </c>
      <c r="CB97" s="246">
        <v>0</v>
      </c>
      <c r="CC97" s="246">
        <v>0</v>
      </c>
      <c r="CD97" s="246">
        <v>0</v>
      </c>
      <c r="CE97" s="246">
        <v>0</v>
      </c>
      <c r="CF97" s="246">
        <v>0</v>
      </c>
      <c r="CG97" s="246">
        <v>0</v>
      </c>
      <c r="CH97" s="246">
        <v>0</v>
      </c>
      <c r="CI97" s="246">
        <v>0</v>
      </c>
      <c r="CJ97" s="246">
        <v>0</v>
      </c>
      <c r="CK97" s="246">
        <v>0</v>
      </c>
      <c r="CL97" s="246">
        <v>0</v>
      </c>
      <c r="CM97" s="246">
        <v>0</v>
      </c>
      <c r="CN97" s="246">
        <v>0</v>
      </c>
      <c r="CO97" s="246">
        <v>0</v>
      </c>
      <c r="CP97" s="246">
        <v>0</v>
      </c>
      <c r="CQ97" s="246">
        <v>0</v>
      </c>
      <c r="CR97" s="246">
        <v>0</v>
      </c>
      <c r="CS97" s="246">
        <v>0</v>
      </c>
      <c r="CT97" s="246">
        <v>0</v>
      </c>
      <c r="CU97" s="246">
        <v>0</v>
      </c>
      <c r="CV97" s="246">
        <v>0</v>
      </c>
      <c r="CW97" s="246">
        <v>0</v>
      </c>
      <c r="CX97" s="246">
        <v>0</v>
      </c>
      <c r="CY97" s="246">
        <v>0</v>
      </c>
      <c r="CZ97" s="246">
        <v>0</v>
      </c>
      <c r="DA97" s="246">
        <v>0</v>
      </c>
      <c r="DB97" s="246">
        <v>0</v>
      </c>
      <c r="DC97" s="246">
        <v>0</v>
      </c>
      <c r="DD97" s="246">
        <v>0</v>
      </c>
      <c r="DE97" s="246">
        <v>0</v>
      </c>
      <c r="DF97" s="246">
        <v>0</v>
      </c>
      <c r="DG97" s="246">
        <v>0</v>
      </c>
      <c r="DH97" s="246">
        <v>0</v>
      </c>
      <c r="DI97" s="246">
        <v>0</v>
      </c>
      <c r="DJ97" s="246">
        <v>0</v>
      </c>
      <c r="DK97" s="246">
        <v>0</v>
      </c>
      <c r="DL97" s="246">
        <v>0</v>
      </c>
    </row>
    <row r="98" spans="1:116" s="242" customFormat="1" ht="11.25" customHeight="1">
      <c r="A98" s="243" t="s">
        <v>826</v>
      </c>
      <c r="B98" s="246">
        <v>0</v>
      </c>
      <c r="C98" s="246">
        <v>0</v>
      </c>
      <c r="D98" s="246">
        <v>0</v>
      </c>
      <c r="E98" s="246">
        <v>0</v>
      </c>
      <c r="F98" s="246">
        <v>0</v>
      </c>
      <c r="G98" s="246">
        <v>0</v>
      </c>
      <c r="H98" s="246">
        <v>0</v>
      </c>
      <c r="I98" s="246">
        <v>0</v>
      </c>
      <c r="J98" s="246">
        <v>0</v>
      </c>
      <c r="K98" s="246">
        <v>0</v>
      </c>
      <c r="L98" s="246">
        <v>0</v>
      </c>
      <c r="M98" s="246">
        <v>0</v>
      </c>
      <c r="N98" s="246">
        <v>0</v>
      </c>
      <c r="O98" s="246">
        <v>0</v>
      </c>
      <c r="P98" s="246">
        <v>0</v>
      </c>
      <c r="Q98" s="246">
        <v>0</v>
      </c>
      <c r="R98" s="246">
        <v>0</v>
      </c>
      <c r="S98" s="246">
        <v>0</v>
      </c>
      <c r="T98" s="246">
        <v>0</v>
      </c>
      <c r="U98" s="246">
        <v>0</v>
      </c>
      <c r="V98" s="246">
        <v>0</v>
      </c>
      <c r="W98" s="246">
        <v>0</v>
      </c>
      <c r="X98" s="246">
        <v>0</v>
      </c>
      <c r="Y98" s="246">
        <v>0</v>
      </c>
      <c r="Z98" s="246">
        <v>0</v>
      </c>
      <c r="AA98" s="246">
        <v>0</v>
      </c>
      <c r="AB98" s="246">
        <v>0</v>
      </c>
      <c r="AC98" s="246">
        <v>0</v>
      </c>
      <c r="AD98" s="246">
        <v>0</v>
      </c>
      <c r="AE98" s="246">
        <v>0</v>
      </c>
      <c r="AF98" s="246">
        <v>0</v>
      </c>
      <c r="AG98" s="246">
        <v>0</v>
      </c>
      <c r="AH98" s="246">
        <v>0</v>
      </c>
      <c r="AI98" s="246">
        <v>0</v>
      </c>
      <c r="AJ98" s="246">
        <v>0</v>
      </c>
      <c r="AK98" s="246">
        <v>0</v>
      </c>
      <c r="AL98" s="246">
        <v>0</v>
      </c>
      <c r="AM98" s="246">
        <v>0</v>
      </c>
      <c r="AN98" s="246">
        <v>0</v>
      </c>
      <c r="AO98" s="246">
        <v>0</v>
      </c>
      <c r="AP98" s="246">
        <v>0</v>
      </c>
      <c r="AQ98" s="246">
        <v>0</v>
      </c>
      <c r="AR98" s="246">
        <v>0</v>
      </c>
      <c r="AS98" s="246">
        <v>0</v>
      </c>
      <c r="AT98" s="246">
        <v>0</v>
      </c>
      <c r="AU98" s="246">
        <v>0</v>
      </c>
      <c r="AV98" s="246">
        <v>0</v>
      </c>
      <c r="AW98" s="246">
        <v>0</v>
      </c>
      <c r="AX98" s="246">
        <v>0</v>
      </c>
      <c r="AY98" s="246">
        <v>0</v>
      </c>
      <c r="AZ98" s="246">
        <v>0</v>
      </c>
      <c r="BA98" s="246">
        <v>0</v>
      </c>
      <c r="BB98" s="246">
        <v>0</v>
      </c>
      <c r="BC98" s="246">
        <v>0</v>
      </c>
      <c r="BD98" s="246">
        <v>0</v>
      </c>
      <c r="BE98" s="246">
        <v>0</v>
      </c>
      <c r="BF98" s="246">
        <v>0</v>
      </c>
      <c r="BG98" s="246">
        <v>0</v>
      </c>
      <c r="BH98" s="246">
        <v>0</v>
      </c>
      <c r="BI98" s="246">
        <v>0</v>
      </c>
      <c r="BJ98" s="246">
        <v>0</v>
      </c>
      <c r="BK98" s="246">
        <v>0</v>
      </c>
      <c r="BL98" s="246">
        <v>0</v>
      </c>
      <c r="BM98" s="246">
        <v>0</v>
      </c>
      <c r="BN98" s="246">
        <v>0</v>
      </c>
      <c r="BO98" s="246">
        <v>0</v>
      </c>
      <c r="BP98" s="246">
        <v>0</v>
      </c>
      <c r="BQ98" s="246">
        <v>0</v>
      </c>
      <c r="BR98" s="246">
        <v>0</v>
      </c>
      <c r="BS98" s="246">
        <v>0</v>
      </c>
      <c r="BT98" s="246">
        <v>0</v>
      </c>
      <c r="BU98" s="246">
        <v>0</v>
      </c>
      <c r="BV98" s="246">
        <v>0</v>
      </c>
      <c r="BW98" s="246">
        <v>0</v>
      </c>
      <c r="BX98" s="246">
        <v>0</v>
      </c>
      <c r="BY98" s="246">
        <v>0</v>
      </c>
      <c r="BZ98" s="246">
        <v>0</v>
      </c>
      <c r="CA98" s="246">
        <v>0</v>
      </c>
      <c r="CB98" s="246">
        <v>0</v>
      </c>
      <c r="CC98" s="246">
        <v>0</v>
      </c>
      <c r="CD98" s="246">
        <v>0</v>
      </c>
      <c r="CE98" s="246">
        <v>0</v>
      </c>
      <c r="CF98" s="246">
        <v>0</v>
      </c>
      <c r="CG98" s="246">
        <v>0</v>
      </c>
      <c r="CH98" s="246">
        <v>0</v>
      </c>
      <c r="CI98" s="246">
        <v>0</v>
      </c>
      <c r="CJ98" s="246">
        <v>0</v>
      </c>
      <c r="CK98" s="246">
        <v>0</v>
      </c>
      <c r="CL98" s="246">
        <v>0</v>
      </c>
      <c r="CM98" s="246">
        <v>0</v>
      </c>
      <c r="CN98" s="246">
        <v>0</v>
      </c>
      <c r="CO98" s="246">
        <v>0</v>
      </c>
      <c r="CP98" s="246">
        <v>0</v>
      </c>
      <c r="CQ98" s="246">
        <v>0</v>
      </c>
      <c r="CR98" s="246">
        <v>0</v>
      </c>
      <c r="CS98" s="246">
        <v>0</v>
      </c>
      <c r="CT98" s="246">
        <v>0</v>
      </c>
      <c r="CU98" s="246">
        <v>0</v>
      </c>
      <c r="CV98" s="246">
        <v>0</v>
      </c>
      <c r="CW98" s="246">
        <v>0</v>
      </c>
      <c r="CX98" s="246">
        <v>0</v>
      </c>
      <c r="CY98" s="246">
        <v>0</v>
      </c>
      <c r="CZ98" s="246">
        <v>0</v>
      </c>
      <c r="DA98" s="246">
        <v>0</v>
      </c>
      <c r="DB98" s="246">
        <v>0</v>
      </c>
      <c r="DC98" s="246">
        <v>0</v>
      </c>
      <c r="DD98" s="246">
        <v>0</v>
      </c>
      <c r="DE98" s="246">
        <v>0</v>
      </c>
      <c r="DF98" s="246">
        <v>0</v>
      </c>
      <c r="DG98" s="246">
        <v>0</v>
      </c>
      <c r="DH98" s="246">
        <v>0</v>
      </c>
      <c r="DI98" s="246">
        <v>0</v>
      </c>
      <c r="DJ98" s="246">
        <v>0</v>
      </c>
      <c r="DK98" s="246">
        <v>0</v>
      </c>
      <c r="DL98" s="246">
        <v>0</v>
      </c>
    </row>
    <row r="99" spans="1:116" s="242" customFormat="1" ht="11.25" customHeight="1">
      <c r="A99" s="243" t="s">
        <v>827</v>
      </c>
      <c r="B99" s="246">
        <v>0</v>
      </c>
      <c r="C99" s="246">
        <v>0</v>
      </c>
      <c r="D99" s="246">
        <v>0</v>
      </c>
      <c r="E99" s="246">
        <v>0</v>
      </c>
      <c r="F99" s="246">
        <v>0</v>
      </c>
      <c r="G99" s="246">
        <v>0</v>
      </c>
      <c r="H99" s="246">
        <v>0</v>
      </c>
      <c r="I99" s="246">
        <v>0</v>
      </c>
      <c r="J99" s="246">
        <v>0</v>
      </c>
      <c r="K99" s="246">
        <v>0</v>
      </c>
      <c r="L99" s="246">
        <v>0</v>
      </c>
      <c r="M99" s="246">
        <v>0</v>
      </c>
      <c r="N99" s="246">
        <v>0</v>
      </c>
      <c r="O99" s="246">
        <v>0</v>
      </c>
      <c r="P99" s="246">
        <v>0</v>
      </c>
      <c r="Q99" s="246">
        <v>0</v>
      </c>
      <c r="R99" s="246">
        <v>0</v>
      </c>
      <c r="S99" s="246">
        <v>0</v>
      </c>
      <c r="T99" s="246">
        <v>0</v>
      </c>
      <c r="U99" s="246">
        <v>0</v>
      </c>
      <c r="V99" s="246">
        <v>0</v>
      </c>
      <c r="W99" s="246">
        <v>0</v>
      </c>
      <c r="X99" s="246">
        <v>0</v>
      </c>
      <c r="Y99" s="246">
        <v>0</v>
      </c>
      <c r="Z99" s="246">
        <v>0</v>
      </c>
      <c r="AA99" s="246">
        <v>0</v>
      </c>
      <c r="AB99" s="246">
        <v>0</v>
      </c>
      <c r="AC99" s="246">
        <v>0</v>
      </c>
      <c r="AD99" s="246">
        <v>0</v>
      </c>
      <c r="AE99" s="246">
        <v>0</v>
      </c>
      <c r="AF99" s="246">
        <v>0</v>
      </c>
      <c r="AG99" s="246">
        <v>0</v>
      </c>
      <c r="AH99" s="246">
        <v>0</v>
      </c>
      <c r="AI99" s="246">
        <v>0</v>
      </c>
      <c r="AJ99" s="246">
        <v>0</v>
      </c>
      <c r="AK99" s="246">
        <v>0</v>
      </c>
      <c r="AL99" s="246">
        <v>0</v>
      </c>
      <c r="AM99" s="246">
        <v>0</v>
      </c>
      <c r="AN99" s="246">
        <v>0</v>
      </c>
      <c r="AO99" s="246">
        <v>0</v>
      </c>
      <c r="AP99" s="246">
        <v>0</v>
      </c>
      <c r="AQ99" s="246">
        <v>0</v>
      </c>
      <c r="AR99" s="246">
        <v>0</v>
      </c>
      <c r="AS99" s="246">
        <v>0</v>
      </c>
      <c r="AT99" s="246">
        <v>0</v>
      </c>
      <c r="AU99" s="246">
        <v>0</v>
      </c>
      <c r="AV99" s="246">
        <v>0</v>
      </c>
      <c r="AW99" s="246">
        <v>0</v>
      </c>
      <c r="AX99" s="246">
        <v>0</v>
      </c>
      <c r="AY99" s="246">
        <v>0</v>
      </c>
      <c r="AZ99" s="246">
        <v>0</v>
      </c>
      <c r="BA99" s="246">
        <v>0</v>
      </c>
      <c r="BB99" s="246">
        <v>0</v>
      </c>
      <c r="BC99" s="246">
        <v>0</v>
      </c>
      <c r="BD99" s="246">
        <v>0</v>
      </c>
      <c r="BE99" s="246">
        <v>0</v>
      </c>
      <c r="BF99" s="246">
        <v>0</v>
      </c>
      <c r="BG99" s="246">
        <v>0</v>
      </c>
      <c r="BH99" s="246">
        <v>0</v>
      </c>
      <c r="BI99" s="246">
        <v>0</v>
      </c>
      <c r="BJ99" s="246">
        <v>0</v>
      </c>
      <c r="BK99" s="246">
        <v>0</v>
      </c>
      <c r="BL99" s="246">
        <v>0</v>
      </c>
      <c r="BM99" s="246">
        <v>0</v>
      </c>
      <c r="BN99" s="246">
        <v>0</v>
      </c>
      <c r="BO99" s="246">
        <v>0</v>
      </c>
      <c r="BP99" s="246">
        <v>0</v>
      </c>
      <c r="BQ99" s="246">
        <v>0</v>
      </c>
      <c r="BR99" s="246">
        <v>0</v>
      </c>
      <c r="BS99" s="246">
        <v>0</v>
      </c>
      <c r="BT99" s="246">
        <v>0</v>
      </c>
      <c r="BU99" s="246">
        <v>0</v>
      </c>
      <c r="BV99" s="246">
        <v>0</v>
      </c>
      <c r="BW99" s="246">
        <v>0</v>
      </c>
      <c r="BX99" s="246">
        <v>0</v>
      </c>
      <c r="BY99" s="246">
        <v>0</v>
      </c>
      <c r="BZ99" s="246">
        <v>0</v>
      </c>
      <c r="CA99" s="246">
        <v>0</v>
      </c>
      <c r="CB99" s="246">
        <v>0</v>
      </c>
      <c r="CC99" s="246">
        <v>0</v>
      </c>
      <c r="CD99" s="246">
        <v>0</v>
      </c>
      <c r="CE99" s="246">
        <v>0</v>
      </c>
      <c r="CF99" s="246">
        <v>0</v>
      </c>
      <c r="CG99" s="246">
        <v>0</v>
      </c>
      <c r="CH99" s="246">
        <v>0</v>
      </c>
      <c r="CI99" s="246">
        <v>0</v>
      </c>
      <c r="CJ99" s="246">
        <v>0</v>
      </c>
      <c r="CK99" s="246">
        <v>0</v>
      </c>
      <c r="CL99" s="246">
        <v>0</v>
      </c>
      <c r="CM99" s="246">
        <v>0</v>
      </c>
      <c r="CN99" s="246">
        <v>0</v>
      </c>
      <c r="CO99" s="246">
        <v>0</v>
      </c>
      <c r="CP99" s="246">
        <v>0</v>
      </c>
      <c r="CQ99" s="246">
        <v>0</v>
      </c>
      <c r="CR99" s="246">
        <v>0</v>
      </c>
      <c r="CS99" s="246">
        <v>0</v>
      </c>
      <c r="CT99" s="246">
        <v>0</v>
      </c>
      <c r="CU99" s="246">
        <v>0</v>
      </c>
      <c r="CV99" s="246">
        <v>0</v>
      </c>
      <c r="CW99" s="246">
        <v>0</v>
      </c>
      <c r="CX99" s="246">
        <v>0</v>
      </c>
      <c r="CY99" s="246">
        <v>0</v>
      </c>
      <c r="CZ99" s="246">
        <v>0</v>
      </c>
      <c r="DA99" s="246">
        <v>0</v>
      </c>
      <c r="DB99" s="246">
        <v>0</v>
      </c>
      <c r="DC99" s="246">
        <v>0</v>
      </c>
      <c r="DD99" s="246">
        <v>0</v>
      </c>
      <c r="DE99" s="246">
        <v>0</v>
      </c>
      <c r="DF99" s="246">
        <v>0</v>
      </c>
      <c r="DG99" s="246">
        <v>0</v>
      </c>
      <c r="DH99" s="246">
        <v>0</v>
      </c>
      <c r="DI99" s="246">
        <v>0</v>
      </c>
      <c r="DJ99" s="246">
        <v>0</v>
      </c>
      <c r="DK99" s="246">
        <v>0</v>
      </c>
      <c r="DL99" s="246">
        <v>0</v>
      </c>
    </row>
    <row r="100" spans="1:116" s="242" customFormat="1" ht="11.25" customHeight="1">
      <c r="A100" s="243" t="s">
        <v>828</v>
      </c>
      <c r="B100" s="246">
        <v>0</v>
      </c>
      <c r="C100" s="246">
        <v>0</v>
      </c>
      <c r="D100" s="246">
        <v>0</v>
      </c>
      <c r="E100" s="246">
        <v>0</v>
      </c>
      <c r="F100" s="246">
        <v>0</v>
      </c>
      <c r="G100" s="246">
        <v>0</v>
      </c>
      <c r="H100" s="246">
        <v>0</v>
      </c>
      <c r="I100" s="246">
        <v>0</v>
      </c>
      <c r="J100" s="246">
        <v>0</v>
      </c>
      <c r="K100" s="246">
        <v>0</v>
      </c>
      <c r="L100" s="246">
        <v>0</v>
      </c>
      <c r="M100" s="246">
        <v>0</v>
      </c>
      <c r="N100" s="246">
        <v>0</v>
      </c>
      <c r="O100" s="246">
        <v>0</v>
      </c>
      <c r="P100" s="246">
        <v>0</v>
      </c>
      <c r="Q100" s="246">
        <v>0</v>
      </c>
      <c r="R100" s="246">
        <v>0</v>
      </c>
      <c r="S100" s="246">
        <v>0</v>
      </c>
      <c r="T100" s="246">
        <v>0</v>
      </c>
      <c r="U100" s="246">
        <v>0</v>
      </c>
      <c r="V100" s="246">
        <v>0</v>
      </c>
      <c r="W100" s="246">
        <v>0</v>
      </c>
      <c r="X100" s="246">
        <v>0</v>
      </c>
      <c r="Y100" s="246">
        <v>0</v>
      </c>
      <c r="Z100" s="246">
        <v>0</v>
      </c>
      <c r="AA100" s="246">
        <v>0</v>
      </c>
      <c r="AB100" s="246">
        <v>0</v>
      </c>
      <c r="AC100" s="246">
        <v>0</v>
      </c>
      <c r="AD100" s="246">
        <v>0</v>
      </c>
      <c r="AE100" s="246">
        <v>0</v>
      </c>
      <c r="AF100" s="246">
        <v>0</v>
      </c>
      <c r="AG100" s="246">
        <v>0</v>
      </c>
      <c r="AH100" s="246">
        <v>0</v>
      </c>
      <c r="AI100" s="246">
        <v>0</v>
      </c>
      <c r="AJ100" s="246">
        <v>0</v>
      </c>
      <c r="AK100" s="246">
        <v>0</v>
      </c>
      <c r="AL100" s="246">
        <v>0</v>
      </c>
      <c r="AM100" s="246">
        <v>0</v>
      </c>
      <c r="AN100" s="246">
        <v>0</v>
      </c>
      <c r="AO100" s="246">
        <v>0</v>
      </c>
      <c r="AP100" s="246">
        <v>0</v>
      </c>
      <c r="AQ100" s="246">
        <v>0</v>
      </c>
      <c r="AR100" s="246">
        <v>0</v>
      </c>
      <c r="AS100" s="246">
        <v>0</v>
      </c>
      <c r="AT100" s="246">
        <v>0</v>
      </c>
      <c r="AU100" s="246">
        <v>0</v>
      </c>
      <c r="AV100" s="246">
        <v>0</v>
      </c>
      <c r="AW100" s="246">
        <v>0</v>
      </c>
      <c r="AX100" s="246">
        <v>0</v>
      </c>
      <c r="AY100" s="246">
        <v>0</v>
      </c>
      <c r="AZ100" s="246">
        <v>0</v>
      </c>
      <c r="BA100" s="246">
        <v>0</v>
      </c>
      <c r="BB100" s="246">
        <v>0</v>
      </c>
      <c r="BC100" s="246">
        <v>0</v>
      </c>
      <c r="BD100" s="246">
        <v>0</v>
      </c>
      <c r="BE100" s="246">
        <v>0</v>
      </c>
      <c r="BF100" s="246">
        <v>0</v>
      </c>
      <c r="BG100" s="246">
        <v>0</v>
      </c>
      <c r="BH100" s="246">
        <v>0</v>
      </c>
      <c r="BI100" s="246">
        <v>0</v>
      </c>
      <c r="BJ100" s="246">
        <v>0</v>
      </c>
      <c r="BK100" s="246">
        <v>0</v>
      </c>
      <c r="BL100" s="246">
        <v>0</v>
      </c>
      <c r="BM100" s="246">
        <v>0</v>
      </c>
      <c r="BN100" s="246">
        <v>0</v>
      </c>
      <c r="BO100" s="246">
        <v>0</v>
      </c>
      <c r="BP100" s="246">
        <v>0</v>
      </c>
      <c r="BQ100" s="246">
        <v>0</v>
      </c>
      <c r="BR100" s="246">
        <v>0</v>
      </c>
      <c r="BS100" s="246">
        <v>0</v>
      </c>
      <c r="BT100" s="246">
        <v>0</v>
      </c>
      <c r="BU100" s="246">
        <v>0</v>
      </c>
      <c r="BV100" s="246">
        <v>0</v>
      </c>
      <c r="BW100" s="246">
        <v>0</v>
      </c>
      <c r="BX100" s="246">
        <v>0</v>
      </c>
      <c r="BY100" s="246">
        <v>0</v>
      </c>
      <c r="BZ100" s="246">
        <v>0</v>
      </c>
      <c r="CA100" s="246">
        <v>0</v>
      </c>
      <c r="CB100" s="246">
        <v>0</v>
      </c>
      <c r="CC100" s="246">
        <v>0</v>
      </c>
      <c r="CD100" s="246">
        <v>0</v>
      </c>
      <c r="CE100" s="246">
        <v>0</v>
      </c>
      <c r="CF100" s="246">
        <v>0</v>
      </c>
      <c r="CG100" s="246">
        <v>0</v>
      </c>
      <c r="CH100" s="246">
        <v>0</v>
      </c>
      <c r="CI100" s="246">
        <v>0</v>
      </c>
      <c r="CJ100" s="246">
        <v>0</v>
      </c>
      <c r="CK100" s="246">
        <v>0</v>
      </c>
      <c r="CL100" s="246">
        <v>0</v>
      </c>
      <c r="CM100" s="246">
        <v>0</v>
      </c>
      <c r="CN100" s="246">
        <v>0</v>
      </c>
      <c r="CO100" s="246">
        <v>0</v>
      </c>
      <c r="CP100" s="246">
        <v>0</v>
      </c>
      <c r="CQ100" s="246">
        <v>0</v>
      </c>
      <c r="CR100" s="246">
        <v>0</v>
      </c>
      <c r="CS100" s="246">
        <v>0</v>
      </c>
      <c r="CT100" s="246">
        <v>0</v>
      </c>
      <c r="CU100" s="246">
        <v>0</v>
      </c>
      <c r="CV100" s="246">
        <v>0</v>
      </c>
      <c r="CW100" s="246">
        <v>0</v>
      </c>
      <c r="CX100" s="246">
        <v>0</v>
      </c>
      <c r="CY100" s="246">
        <v>0</v>
      </c>
      <c r="CZ100" s="246">
        <v>0</v>
      </c>
      <c r="DA100" s="246">
        <v>0</v>
      </c>
      <c r="DB100" s="246">
        <v>0</v>
      </c>
      <c r="DC100" s="246">
        <v>0</v>
      </c>
      <c r="DD100" s="246">
        <v>0</v>
      </c>
      <c r="DE100" s="246">
        <v>0</v>
      </c>
      <c r="DF100" s="246">
        <v>0</v>
      </c>
      <c r="DG100" s="246">
        <v>0</v>
      </c>
      <c r="DH100" s="246">
        <v>0</v>
      </c>
      <c r="DI100" s="246">
        <v>0</v>
      </c>
      <c r="DJ100" s="246">
        <v>0</v>
      </c>
      <c r="DK100" s="246">
        <v>0</v>
      </c>
      <c r="DL100" s="246">
        <v>0</v>
      </c>
    </row>
    <row r="101" spans="1:116" s="242" customFormat="1" ht="11.25" customHeight="1">
      <c r="A101" s="243" t="s">
        <v>829</v>
      </c>
      <c r="B101" s="246">
        <v>0</v>
      </c>
      <c r="C101" s="246">
        <v>0</v>
      </c>
      <c r="D101" s="246">
        <v>0</v>
      </c>
      <c r="E101" s="246">
        <v>0</v>
      </c>
      <c r="F101" s="246">
        <v>0</v>
      </c>
      <c r="G101" s="246">
        <v>0</v>
      </c>
      <c r="H101" s="246">
        <v>0</v>
      </c>
      <c r="I101" s="246">
        <v>0</v>
      </c>
      <c r="J101" s="246">
        <v>0</v>
      </c>
      <c r="K101" s="246">
        <v>0</v>
      </c>
      <c r="L101" s="246">
        <v>0</v>
      </c>
      <c r="M101" s="246">
        <v>0</v>
      </c>
      <c r="N101" s="246">
        <v>0</v>
      </c>
      <c r="O101" s="246">
        <v>0</v>
      </c>
      <c r="P101" s="246">
        <v>0</v>
      </c>
      <c r="Q101" s="246">
        <v>0</v>
      </c>
      <c r="R101" s="246">
        <v>0</v>
      </c>
      <c r="S101" s="246">
        <v>0</v>
      </c>
      <c r="T101" s="246">
        <v>0</v>
      </c>
      <c r="U101" s="246">
        <v>0</v>
      </c>
      <c r="V101" s="246">
        <v>0</v>
      </c>
      <c r="W101" s="246">
        <v>0</v>
      </c>
      <c r="X101" s="246">
        <v>0</v>
      </c>
      <c r="Y101" s="246">
        <v>0</v>
      </c>
      <c r="Z101" s="246">
        <v>0</v>
      </c>
      <c r="AA101" s="246">
        <v>0</v>
      </c>
      <c r="AB101" s="246">
        <v>0</v>
      </c>
      <c r="AC101" s="246">
        <v>0</v>
      </c>
      <c r="AD101" s="246">
        <v>0</v>
      </c>
      <c r="AE101" s="246">
        <v>0</v>
      </c>
      <c r="AF101" s="246">
        <v>0</v>
      </c>
      <c r="AG101" s="246">
        <v>0</v>
      </c>
      <c r="AH101" s="246">
        <v>0</v>
      </c>
      <c r="AI101" s="246">
        <v>0</v>
      </c>
      <c r="AJ101" s="246">
        <v>0</v>
      </c>
      <c r="AK101" s="246">
        <v>0</v>
      </c>
      <c r="AL101" s="246">
        <v>0</v>
      </c>
      <c r="AM101" s="246">
        <v>0</v>
      </c>
      <c r="AN101" s="246">
        <v>0</v>
      </c>
      <c r="AO101" s="246">
        <v>0</v>
      </c>
      <c r="AP101" s="246">
        <v>0</v>
      </c>
      <c r="AQ101" s="246">
        <v>0</v>
      </c>
      <c r="AR101" s="246">
        <v>0</v>
      </c>
      <c r="AS101" s="246">
        <v>0</v>
      </c>
      <c r="AT101" s="246">
        <v>0</v>
      </c>
      <c r="AU101" s="246">
        <v>0</v>
      </c>
      <c r="AV101" s="246">
        <v>0</v>
      </c>
      <c r="AW101" s="246">
        <v>0</v>
      </c>
      <c r="AX101" s="246">
        <v>0</v>
      </c>
      <c r="AY101" s="246">
        <v>0</v>
      </c>
      <c r="AZ101" s="246">
        <v>0</v>
      </c>
      <c r="BA101" s="246">
        <v>0</v>
      </c>
      <c r="BB101" s="246">
        <v>0</v>
      </c>
      <c r="BC101" s="246">
        <v>0</v>
      </c>
      <c r="BD101" s="246">
        <v>0</v>
      </c>
      <c r="BE101" s="246">
        <v>0</v>
      </c>
      <c r="BF101" s="246">
        <v>0</v>
      </c>
      <c r="BG101" s="246">
        <v>0</v>
      </c>
      <c r="BH101" s="246">
        <v>0</v>
      </c>
      <c r="BI101" s="246">
        <v>0</v>
      </c>
      <c r="BJ101" s="246">
        <v>0</v>
      </c>
      <c r="BK101" s="246">
        <v>0</v>
      </c>
      <c r="BL101" s="246">
        <v>0</v>
      </c>
      <c r="BM101" s="246">
        <v>0</v>
      </c>
      <c r="BN101" s="246">
        <v>0</v>
      </c>
      <c r="BO101" s="246">
        <v>0</v>
      </c>
      <c r="BP101" s="246">
        <v>0</v>
      </c>
      <c r="BQ101" s="246">
        <v>0</v>
      </c>
      <c r="BR101" s="246">
        <v>0</v>
      </c>
      <c r="BS101" s="246">
        <v>0</v>
      </c>
      <c r="BT101" s="246">
        <v>0</v>
      </c>
      <c r="BU101" s="246">
        <v>0</v>
      </c>
      <c r="BV101" s="246">
        <v>0</v>
      </c>
      <c r="BW101" s="246">
        <v>0</v>
      </c>
      <c r="BX101" s="246">
        <v>0</v>
      </c>
      <c r="BY101" s="246">
        <v>0</v>
      </c>
      <c r="BZ101" s="246">
        <v>0</v>
      </c>
      <c r="CA101" s="246">
        <v>0</v>
      </c>
      <c r="CB101" s="246">
        <v>0</v>
      </c>
      <c r="CC101" s="246">
        <v>0</v>
      </c>
      <c r="CD101" s="246">
        <v>0</v>
      </c>
      <c r="CE101" s="246">
        <v>0</v>
      </c>
      <c r="CF101" s="246">
        <v>0</v>
      </c>
      <c r="CG101" s="246">
        <v>0</v>
      </c>
      <c r="CH101" s="246">
        <v>0</v>
      </c>
      <c r="CI101" s="246">
        <v>0</v>
      </c>
      <c r="CJ101" s="246">
        <v>0</v>
      </c>
      <c r="CK101" s="246">
        <v>0</v>
      </c>
      <c r="CL101" s="246">
        <v>0</v>
      </c>
      <c r="CM101" s="246">
        <v>0</v>
      </c>
      <c r="CN101" s="246">
        <v>0</v>
      </c>
      <c r="CO101" s="246">
        <v>0</v>
      </c>
      <c r="CP101" s="246">
        <v>0</v>
      </c>
      <c r="CQ101" s="246">
        <v>0</v>
      </c>
      <c r="CR101" s="246">
        <v>0</v>
      </c>
      <c r="CS101" s="246">
        <v>0</v>
      </c>
      <c r="CT101" s="246">
        <v>0</v>
      </c>
      <c r="CU101" s="246">
        <v>0</v>
      </c>
      <c r="CV101" s="246">
        <v>0</v>
      </c>
      <c r="CW101" s="246">
        <v>0</v>
      </c>
      <c r="CX101" s="246">
        <v>0</v>
      </c>
      <c r="CY101" s="246">
        <v>0</v>
      </c>
      <c r="CZ101" s="246">
        <v>0</v>
      </c>
      <c r="DA101" s="246">
        <v>0</v>
      </c>
      <c r="DB101" s="246">
        <v>0</v>
      </c>
      <c r="DC101" s="246">
        <v>0</v>
      </c>
      <c r="DD101" s="246">
        <v>0</v>
      </c>
      <c r="DE101" s="246">
        <v>0</v>
      </c>
      <c r="DF101" s="246">
        <v>0</v>
      </c>
      <c r="DG101" s="246">
        <v>0</v>
      </c>
      <c r="DH101" s="246">
        <v>0</v>
      </c>
      <c r="DI101" s="246">
        <v>0</v>
      </c>
      <c r="DJ101" s="246">
        <v>0</v>
      </c>
      <c r="DK101" s="246">
        <v>0</v>
      </c>
      <c r="DL101" s="246">
        <v>0</v>
      </c>
    </row>
    <row r="102" spans="1:116" s="242" customFormat="1" ht="11.25" customHeight="1">
      <c r="A102" s="243" t="s">
        <v>55</v>
      </c>
      <c r="B102" s="246">
        <v>-26522414.520000398</v>
      </c>
      <c r="C102" s="246">
        <v>-18276974.420000099</v>
      </c>
      <c r="D102" s="246">
        <v>-571190.05999999901</v>
      </c>
      <c r="E102" s="246">
        <v>-10543620.789999999</v>
      </c>
      <c r="F102" s="246">
        <v>78752.440000000905</v>
      </c>
      <c r="G102" s="246">
        <v>-64748623.140000001</v>
      </c>
      <c r="H102" s="246">
        <v>67539241.449999705</v>
      </c>
      <c r="I102" s="246">
        <v>13702023.77</v>
      </c>
      <c r="J102" s="246">
        <v>11823.0600000001</v>
      </c>
      <c r="K102" s="246">
        <v>0</v>
      </c>
      <c r="L102" s="246">
        <v>12746332.859999999</v>
      </c>
      <c r="M102" s="246">
        <v>10059523.35</v>
      </c>
      <c r="N102" s="246">
        <v>-101698213.86</v>
      </c>
      <c r="O102" s="246">
        <v>-921128.09</v>
      </c>
      <c r="P102" s="246">
        <v>-447018.76</v>
      </c>
      <c r="Q102" s="246">
        <v>-301510.64</v>
      </c>
      <c r="R102" s="246">
        <v>0</v>
      </c>
      <c r="S102" s="246">
        <v>-838098.56999999902</v>
      </c>
      <c r="T102" s="246">
        <v>49409292.460000001</v>
      </c>
      <c r="U102" s="246">
        <v>-3057629.44</v>
      </c>
      <c r="V102" s="246">
        <v>333743.640000001</v>
      </c>
      <c r="W102" s="246">
        <v>-1020571.09</v>
      </c>
      <c r="X102" s="246">
        <v>14854363.310000001</v>
      </c>
      <c r="Y102" s="246">
        <v>3108750.48</v>
      </c>
      <c r="Z102" s="246">
        <v>-1426234.78</v>
      </c>
      <c r="AA102" s="246">
        <v>-46089.26</v>
      </c>
      <c r="AB102" s="246">
        <v>-634869.22</v>
      </c>
      <c r="AC102" s="246">
        <v>7605361.8200000003</v>
      </c>
      <c r="AD102" s="246">
        <v>-1178805.2</v>
      </c>
      <c r="AE102" s="246">
        <v>-1024777.65</v>
      </c>
      <c r="AF102" s="246">
        <v>-34451.110000000102</v>
      </c>
      <c r="AG102" s="246">
        <v>5493265.4800000004</v>
      </c>
      <c r="AH102" s="246">
        <v>-166200.76999999999</v>
      </c>
      <c r="AI102" s="246">
        <v>0</v>
      </c>
      <c r="AJ102" s="246">
        <v>-534006.38</v>
      </c>
      <c r="AK102" s="246">
        <v>-252503.4</v>
      </c>
      <c r="AL102" s="246">
        <v>-102617939.02</v>
      </c>
      <c r="AM102" s="246">
        <v>1706234.94</v>
      </c>
      <c r="AN102" s="246">
        <v>-398990.04</v>
      </c>
      <c r="AO102" s="246">
        <v>-48028.72</v>
      </c>
      <c r="AP102" s="246">
        <v>-5519323.6799999997</v>
      </c>
      <c r="AQ102" s="246">
        <v>-373061.66</v>
      </c>
      <c r="AR102" s="246">
        <v>34427023.159999996</v>
      </c>
      <c r="AS102" s="246">
        <v>-329668.59000000003</v>
      </c>
      <c r="AT102" s="246">
        <v>21204323.23</v>
      </c>
      <c r="AU102" s="246">
        <v>698651.01</v>
      </c>
      <c r="AV102" s="246">
        <v>580516.26</v>
      </c>
      <c r="AW102" s="246">
        <v>520345.11</v>
      </c>
      <c r="AX102" s="246">
        <v>474175.33</v>
      </c>
      <c r="AY102" s="246">
        <v>1136776.3</v>
      </c>
      <c r="AZ102" s="246">
        <v>955652.950000001</v>
      </c>
      <c r="BA102" s="246">
        <v>246043.84</v>
      </c>
      <c r="BB102" s="246">
        <v>1136686.3899999999</v>
      </c>
      <c r="BC102" s="246">
        <v>162721.20000000001</v>
      </c>
      <c r="BD102" s="246">
        <v>107251.61</v>
      </c>
      <c r="BE102" s="246">
        <v>894744.2</v>
      </c>
      <c r="BF102" s="246">
        <v>4526564.1900000004</v>
      </c>
      <c r="BG102" s="246">
        <v>-410168.81</v>
      </c>
      <c r="BH102" s="246">
        <v>264860.58</v>
      </c>
      <c r="BI102" s="246">
        <v>182578.76</v>
      </c>
      <c r="BJ102" s="246">
        <v>243033.99</v>
      </c>
      <c r="BK102" s="246">
        <v>216926.88</v>
      </c>
      <c r="BL102" s="246">
        <v>80024.680000000095</v>
      </c>
      <c r="BM102" s="246">
        <v>226279.63</v>
      </c>
      <c r="BN102" s="246">
        <v>102982.05</v>
      </c>
      <c r="BO102" s="246">
        <v>150615.76</v>
      </c>
      <c r="BP102" s="246">
        <v>162915.22</v>
      </c>
      <c r="BQ102" s="246">
        <v>-48276.58</v>
      </c>
      <c r="BR102" s="246">
        <v>47986.97</v>
      </c>
      <c r="BS102" s="246">
        <v>-30248.27</v>
      </c>
      <c r="BT102" s="246">
        <v>-9814.1</v>
      </c>
      <c r="BU102" s="246">
        <v>4018.44</v>
      </c>
      <c r="BV102" s="246">
        <v>25070.99</v>
      </c>
      <c r="BW102" s="246">
        <v>19172.84</v>
      </c>
      <c r="BX102" s="246">
        <v>-124629.34</v>
      </c>
      <c r="BY102" s="246">
        <v>-61089.760000000002</v>
      </c>
      <c r="BZ102" s="246">
        <v>-81669.09</v>
      </c>
      <c r="CA102" s="246">
        <v>-3996.29000000004</v>
      </c>
      <c r="CB102" s="246">
        <v>497.33000000000197</v>
      </c>
      <c r="CC102" s="246">
        <v>48652.26</v>
      </c>
      <c r="CD102" s="246">
        <v>140482.35</v>
      </c>
      <c r="CE102" s="246">
        <v>9781458.7599999998</v>
      </c>
      <c r="CF102" s="246">
        <v>-42577.62</v>
      </c>
      <c r="CG102" s="246">
        <v>-72162.31</v>
      </c>
      <c r="CH102" s="246">
        <v>-17871.400000000001</v>
      </c>
      <c r="CI102" s="246">
        <v>-67657.19</v>
      </c>
      <c r="CJ102" s="246">
        <v>-41456.769999999997</v>
      </c>
      <c r="CK102" s="246">
        <v>-48243.26</v>
      </c>
      <c r="CL102" s="246">
        <v>-45197.14</v>
      </c>
      <c r="CM102" s="246">
        <v>-196667.65</v>
      </c>
      <c r="CN102" s="246">
        <v>-80621.06</v>
      </c>
      <c r="CO102" s="246">
        <v>-102360.42</v>
      </c>
      <c r="CP102" s="246">
        <v>-101857.26</v>
      </c>
      <c r="CQ102" s="246">
        <v>-113890.1</v>
      </c>
      <c r="CR102" s="246">
        <v>-16111.88</v>
      </c>
      <c r="CS102" s="246">
        <v>-137460.17000000001</v>
      </c>
      <c r="CT102" s="246">
        <v>-55689.120000000003</v>
      </c>
      <c r="CU102" s="246">
        <v>-67648.39</v>
      </c>
      <c r="CV102" s="246">
        <v>-68647.520000000004</v>
      </c>
      <c r="CW102" s="246">
        <v>-70402.429999999993</v>
      </c>
      <c r="CX102" s="246">
        <v>-70943.14</v>
      </c>
      <c r="CY102" s="246">
        <v>-118585.18</v>
      </c>
      <c r="CZ102" s="246">
        <v>-47583.96</v>
      </c>
      <c r="DA102" s="246">
        <v>-82293.19</v>
      </c>
      <c r="DB102" s="246">
        <v>-72848.06</v>
      </c>
      <c r="DC102" s="246">
        <v>-234921.78</v>
      </c>
      <c r="DD102" s="246">
        <v>-18773.439999999999</v>
      </c>
      <c r="DE102" s="246">
        <v>-131060.59</v>
      </c>
      <c r="DF102" s="246">
        <v>-65900.320000000007</v>
      </c>
      <c r="DG102" s="246">
        <v>1123941.17</v>
      </c>
      <c r="DH102" s="246">
        <v>901.84000000002595</v>
      </c>
      <c r="DI102" s="246">
        <v>-25789.07</v>
      </c>
      <c r="DJ102" s="246">
        <v>-15922.08</v>
      </c>
      <c r="DK102" s="246">
        <v>-40616.019999999997</v>
      </c>
      <c r="DL102" s="246">
        <v>-16554.900000000001</v>
      </c>
    </row>
    <row r="103" spans="1:116" s="242" customFormat="1" ht="11.25" customHeight="1">
      <c r="A103" s="243" t="s">
        <v>830</v>
      </c>
      <c r="B103" s="246">
        <v>-26522414.520000398</v>
      </c>
      <c r="C103" s="246">
        <v>-18276974.420000099</v>
      </c>
      <c r="D103" s="246">
        <v>-571190.05999999901</v>
      </c>
      <c r="E103" s="246">
        <v>-10543585.789999999</v>
      </c>
      <c r="F103" s="246">
        <v>78752.440000001297</v>
      </c>
      <c r="G103" s="246">
        <v>-64748623.140000001</v>
      </c>
      <c r="H103" s="246">
        <v>67539206.449999601</v>
      </c>
      <c r="I103" s="246">
        <v>13702023.77</v>
      </c>
      <c r="J103" s="246">
        <v>11823.0600000001</v>
      </c>
      <c r="K103" s="246">
        <v>0</v>
      </c>
      <c r="L103" s="246">
        <v>12746332.859999999</v>
      </c>
      <c r="M103" s="246">
        <v>10059523.35</v>
      </c>
      <c r="N103" s="246">
        <v>-101698213.86</v>
      </c>
      <c r="O103" s="246">
        <v>-921128.09</v>
      </c>
      <c r="P103" s="246">
        <v>-447018.76</v>
      </c>
      <c r="Q103" s="246">
        <v>-301510.64</v>
      </c>
      <c r="R103" s="246">
        <v>0</v>
      </c>
      <c r="S103" s="246">
        <v>-838098.56999999902</v>
      </c>
      <c r="T103" s="246">
        <v>49409292.460000001</v>
      </c>
      <c r="U103" s="246">
        <v>-3057629.44</v>
      </c>
      <c r="V103" s="246">
        <v>333743.640000001</v>
      </c>
      <c r="W103" s="246">
        <v>-1020571.09</v>
      </c>
      <c r="X103" s="246">
        <v>14854363.310000001</v>
      </c>
      <c r="Y103" s="246">
        <v>3108750.48</v>
      </c>
      <c r="Z103" s="246">
        <v>-1426234.78</v>
      </c>
      <c r="AA103" s="246">
        <v>-46089.26</v>
      </c>
      <c r="AB103" s="246">
        <v>-634869.22</v>
      </c>
      <c r="AC103" s="246">
        <v>7605361.8200000003</v>
      </c>
      <c r="AD103" s="246">
        <v>-1178805.2</v>
      </c>
      <c r="AE103" s="246">
        <v>-1024777.65</v>
      </c>
      <c r="AF103" s="246">
        <v>-34451.110000000102</v>
      </c>
      <c r="AG103" s="246">
        <v>5493265.4800000004</v>
      </c>
      <c r="AH103" s="246">
        <v>-166200.76999999999</v>
      </c>
      <c r="AI103" s="246">
        <v>0</v>
      </c>
      <c r="AJ103" s="246">
        <v>-534006.38</v>
      </c>
      <c r="AK103" s="246">
        <v>-252503.4</v>
      </c>
      <c r="AL103" s="246">
        <v>-102617939.02</v>
      </c>
      <c r="AM103" s="246">
        <v>1706234.94</v>
      </c>
      <c r="AN103" s="246">
        <v>-398990.04</v>
      </c>
      <c r="AO103" s="246">
        <v>-48028.72</v>
      </c>
      <c r="AP103" s="246">
        <v>-5519323.6799999997</v>
      </c>
      <c r="AQ103" s="246">
        <v>-373061.66</v>
      </c>
      <c r="AR103" s="246">
        <v>34427023.159999996</v>
      </c>
      <c r="AS103" s="246">
        <v>-329668.59000000003</v>
      </c>
      <c r="AT103" s="246">
        <v>21204323.23</v>
      </c>
      <c r="AU103" s="246">
        <v>698651.01</v>
      </c>
      <c r="AV103" s="246">
        <v>580516.26</v>
      </c>
      <c r="AW103" s="246">
        <v>520345.11</v>
      </c>
      <c r="AX103" s="246">
        <v>474175.33</v>
      </c>
      <c r="AY103" s="246">
        <v>1136776.3</v>
      </c>
      <c r="AZ103" s="246">
        <v>955652.950000001</v>
      </c>
      <c r="BA103" s="246">
        <v>246043.84</v>
      </c>
      <c r="BB103" s="246">
        <v>1136686.3899999999</v>
      </c>
      <c r="BC103" s="246">
        <v>162721.20000000001</v>
      </c>
      <c r="BD103" s="246">
        <v>107251.61</v>
      </c>
      <c r="BE103" s="246">
        <v>894744.2</v>
      </c>
      <c r="BF103" s="246">
        <v>4526564.1900000004</v>
      </c>
      <c r="BG103" s="246">
        <v>-410168.81</v>
      </c>
      <c r="BH103" s="246">
        <v>264860.58</v>
      </c>
      <c r="BI103" s="246">
        <v>182578.76</v>
      </c>
      <c r="BJ103" s="246">
        <v>243033.99</v>
      </c>
      <c r="BK103" s="246">
        <v>216926.88</v>
      </c>
      <c r="BL103" s="246">
        <v>80024.680000000095</v>
      </c>
      <c r="BM103" s="246">
        <v>226279.63</v>
      </c>
      <c r="BN103" s="246">
        <v>102982.05</v>
      </c>
      <c r="BO103" s="246">
        <v>150615.76</v>
      </c>
      <c r="BP103" s="246">
        <v>162915.22</v>
      </c>
      <c r="BQ103" s="246">
        <v>-48276.58</v>
      </c>
      <c r="BR103" s="246">
        <v>47986.97</v>
      </c>
      <c r="BS103" s="246">
        <v>-30248.27</v>
      </c>
      <c r="BT103" s="246">
        <v>-9814.1</v>
      </c>
      <c r="BU103" s="246">
        <v>4018.44</v>
      </c>
      <c r="BV103" s="246">
        <v>25070.99</v>
      </c>
      <c r="BW103" s="246">
        <v>19172.84</v>
      </c>
      <c r="BX103" s="246">
        <v>-124629.34</v>
      </c>
      <c r="BY103" s="246">
        <v>-61089.760000000002</v>
      </c>
      <c r="BZ103" s="246">
        <v>-81669.09</v>
      </c>
      <c r="CA103" s="246">
        <v>-3996.29000000004</v>
      </c>
      <c r="CB103" s="246">
        <v>497.33000000000197</v>
      </c>
      <c r="CC103" s="246">
        <v>48652.26</v>
      </c>
      <c r="CD103" s="246">
        <v>140482.35</v>
      </c>
      <c r="CE103" s="246">
        <v>9781458.7599999998</v>
      </c>
      <c r="CF103" s="246">
        <v>-42577.62</v>
      </c>
      <c r="CG103" s="246">
        <v>-72162.31</v>
      </c>
      <c r="CH103" s="246">
        <v>-17871.400000000001</v>
      </c>
      <c r="CI103" s="246">
        <v>-67657.19</v>
      </c>
      <c r="CJ103" s="246">
        <v>-41456.769999999997</v>
      </c>
      <c r="CK103" s="246">
        <v>-48243.26</v>
      </c>
      <c r="CL103" s="246">
        <v>-45197.14</v>
      </c>
      <c r="CM103" s="246">
        <v>-196667.65</v>
      </c>
      <c r="CN103" s="246">
        <v>-80621.06</v>
      </c>
      <c r="CO103" s="246">
        <v>-102360.42</v>
      </c>
      <c r="CP103" s="246">
        <v>-101857.26</v>
      </c>
      <c r="CQ103" s="246">
        <v>-113890.1</v>
      </c>
      <c r="CR103" s="246">
        <v>-16111.88</v>
      </c>
      <c r="CS103" s="246">
        <v>-137460.17000000001</v>
      </c>
      <c r="CT103" s="246">
        <v>-55689.120000000003</v>
      </c>
      <c r="CU103" s="246">
        <v>-67648.39</v>
      </c>
      <c r="CV103" s="246">
        <v>-68647.520000000004</v>
      </c>
      <c r="CW103" s="246">
        <v>-70402.429999999993</v>
      </c>
      <c r="CX103" s="246">
        <v>-70943.14</v>
      </c>
      <c r="CY103" s="246">
        <v>-118585.18</v>
      </c>
      <c r="CZ103" s="246">
        <v>-47583.96</v>
      </c>
      <c r="DA103" s="246">
        <v>-82293.19</v>
      </c>
      <c r="DB103" s="246">
        <v>-72848.06</v>
      </c>
      <c r="DC103" s="246">
        <v>-234921.78</v>
      </c>
      <c r="DD103" s="246">
        <v>-18773.439999999999</v>
      </c>
      <c r="DE103" s="246">
        <v>-131060.59</v>
      </c>
      <c r="DF103" s="246">
        <v>-65900.320000000007</v>
      </c>
      <c r="DG103" s="246">
        <v>1123941.17</v>
      </c>
      <c r="DH103" s="246">
        <v>901.84000000002595</v>
      </c>
      <c r="DI103" s="246">
        <v>-25789.07</v>
      </c>
      <c r="DJ103" s="246">
        <v>-15922.08</v>
      </c>
      <c r="DK103" s="246">
        <v>-40616.019999999997</v>
      </c>
      <c r="DL103" s="246">
        <v>-16554.900000000001</v>
      </c>
    </row>
    <row r="104" spans="1:116" s="242" customFormat="1" ht="11.25" customHeight="1">
      <c r="A104" s="243" t="s">
        <v>831</v>
      </c>
      <c r="B104" s="246">
        <v>0</v>
      </c>
      <c r="C104" s="246">
        <v>0</v>
      </c>
      <c r="D104" s="246">
        <v>0</v>
      </c>
      <c r="E104" s="246">
        <v>-34.999999999996398</v>
      </c>
      <c r="F104" s="246">
        <v>0</v>
      </c>
      <c r="G104" s="246">
        <v>0</v>
      </c>
      <c r="H104" s="246">
        <v>34.999999999996398</v>
      </c>
      <c r="I104" s="246">
        <v>0</v>
      </c>
      <c r="J104" s="246">
        <v>0</v>
      </c>
      <c r="K104" s="246">
        <v>0</v>
      </c>
      <c r="L104" s="246">
        <v>0</v>
      </c>
      <c r="M104" s="246">
        <v>0</v>
      </c>
      <c r="N104" s="246">
        <v>0</v>
      </c>
      <c r="O104" s="246">
        <v>0</v>
      </c>
      <c r="P104" s="246">
        <v>0</v>
      </c>
      <c r="Q104" s="246">
        <v>0</v>
      </c>
      <c r="R104" s="246">
        <v>0</v>
      </c>
      <c r="S104" s="246">
        <v>0</v>
      </c>
      <c r="T104" s="246">
        <v>0</v>
      </c>
      <c r="U104" s="246">
        <v>0</v>
      </c>
      <c r="V104" s="246">
        <v>0</v>
      </c>
      <c r="W104" s="246">
        <v>0</v>
      </c>
      <c r="X104" s="246">
        <v>0</v>
      </c>
      <c r="Y104" s="246">
        <v>0</v>
      </c>
      <c r="Z104" s="246">
        <v>0</v>
      </c>
      <c r="AA104" s="246">
        <v>0</v>
      </c>
      <c r="AB104" s="246">
        <v>0</v>
      </c>
      <c r="AC104" s="246">
        <v>0</v>
      </c>
      <c r="AD104" s="246">
        <v>0</v>
      </c>
      <c r="AE104" s="246">
        <v>0</v>
      </c>
      <c r="AF104" s="246">
        <v>0</v>
      </c>
      <c r="AG104" s="246">
        <v>0</v>
      </c>
      <c r="AH104" s="246">
        <v>0</v>
      </c>
      <c r="AI104" s="246">
        <v>0</v>
      </c>
      <c r="AJ104" s="246">
        <v>0</v>
      </c>
      <c r="AK104" s="246">
        <v>0</v>
      </c>
      <c r="AL104" s="246">
        <v>0</v>
      </c>
      <c r="AM104" s="246">
        <v>0</v>
      </c>
      <c r="AN104" s="246">
        <v>0</v>
      </c>
      <c r="AO104" s="246">
        <v>0</v>
      </c>
      <c r="AP104" s="246">
        <v>0</v>
      </c>
      <c r="AQ104" s="246">
        <v>0</v>
      </c>
      <c r="AR104" s="246">
        <v>0</v>
      </c>
      <c r="AS104" s="246">
        <v>0</v>
      </c>
      <c r="AT104" s="246">
        <v>0</v>
      </c>
      <c r="AU104" s="246">
        <v>0</v>
      </c>
      <c r="AV104" s="246">
        <v>0</v>
      </c>
      <c r="AW104" s="246">
        <v>0</v>
      </c>
      <c r="AX104" s="246">
        <v>0</v>
      </c>
      <c r="AY104" s="246">
        <v>0</v>
      </c>
      <c r="AZ104" s="246">
        <v>0</v>
      </c>
      <c r="BA104" s="246">
        <v>0</v>
      </c>
      <c r="BB104" s="246">
        <v>0</v>
      </c>
      <c r="BC104" s="246">
        <v>0</v>
      </c>
      <c r="BD104" s="246">
        <v>0</v>
      </c>
      <c r="BE104" s="246">
        <v>0</v>
      </c>
      <c r="BF104" s="246">
        <v>0</v>
      </c>
      <c r="BG104" s="246">
        <v>0</v>
      </c>
      <c r="BH104" s="246">
        <v>0</v>
      </c>
      <c r="BI104" s="246">
        <v>0</v>
      </c>
      <c r="BJ104" s="246">
        <v>0</v>
      </c>
      <c r="BK104" s="246">
        <v>0</v>
      </c>
      <c r="BL104" s="246">
        <v>0</v>
      </c>
      <c r="BM104" s="246">
        <v>0</v>
      </c>
      <c r="BN104" s="246">
        <v>0</v>
      </c>
      <c r="BO104" s="246">
        <v>0</v>
      </c>
      <c r="BP104" s="246">
        <v>0</v>
      </c>
      <c r="BQ104" s="246">
        <v>0</v>
      </c>
      <c r="BR104" s="246">
        <v>0</v>
      </c>
      <c r="BS104" s="246">
        <v>0</v>
      </c>
      <c r="BT104" s="246">
        <v>0</v>
      </c>
      <c r="BU104" s="246">
        <v>0</v>
      </c>
      <c r="BV104" s="246">
        <v>0</v>
      </c>
      <c r="BW104" s="246">
        <v>0</v>
      </c>
      <c r="BX104" s="246">
        <v>0</v>
      </c>
      <c r="BY104" s="246">
        <v>0</v>
      </c>
      <c r="BZ104" s="246">
        <v>0</v>
      </c>
      <c r="CA104" s="246">
        <v>0</v>
      </c>
      <c r="CB104" s="246">
        <v>0</v>
      </c>
      <c r="CC104" s="246">
        <v>0</v>
      </c>
      <c r="CD104" s="246">
        <v>0</v>
      </c>
      <c r="CE104" s="246">
        <v>0</v>
      </c>
      <c r="CF104" s="246">
        <v>0</v>
      </c>
      <c r="CG104" s="246">
        <v>0</v>
      </c>
      <c r="CH104" s="246">
        <v>0</v>
      </c>
      <c r="CI104" s="246">
        <v>0</v>
      </c>
      <c r="CJ104" s="246">
        <v>0</v>
      </c>
      <c r="CK104" s="246">
        <v>0</v>
      </c>
      <c r="CL104" s="246">
        <v>0</v>
      </c>
      <c r="CM104" s="246">
        <v>0</v>
      </c>
      <c r="CN104" s="246">
        <v>0</v>
      </c>
      <c r="CO104" s="246">
        <v>0</v>
      </c>
      <c r="CP104" s="246">
        <v>0</v>
      </c>
      <c r="CQ104" s="246">
        <v>0</v>
      </c>
      <c r="CR104" s="246">
        <v>0</v>
      </c>
      <c r="CS104" s="246">
        <v>0</v>
      </c>
      <c r="CT104" s="246">
        <v>0</v>
      </c>
      <c r="CU104" s="246">
        <v>0</v>
      </c>
      <c r="CV104" s="246">
        <v>0</v>
      </c>
      <c r="CW104" s="246">
        <v>0</v>
      </c>
      <c r="CX104" s="246">
        <v>0</v>
      </c>
      <c r="CY104" s="246">
        <v>0</v>
      </c>
      <c r="CZ104" s="246">
        <v>0</v>
      </c>
      <c r="DA104" s="246">
        <v>0</v>
      </c>
      <c r="DB104" s="246">
        <v>0</v>
      </c>
      <c r="DC104" s="246">
        <v>0</v>
      </c>
      <c r="DD104" s="246">
        <v>0</v>
      </c>
      <c r="DE104" s="246">
        <v>0</v>
      </c>
      <c r="DF104" s="246">
        <v>0</v>
      </c>
      <c r="DG104" s="246">
        <v>0</v>
      </c>
      <c r="DH104" s="246">
        <v>0</v>
      </c>
      <c r="DI104" s="246">
        <v>0</v>
      </c>
      <c r="DJ104" s="246">
        <v>0</v>
      </c>
      <c r="DK104" s="246">
        <v>0</v>
      </c>
      <c r="DL104" s="246">
        <v>0</v>
      </c>
    </row>
    <row r="105" spans="1:116" s="242" customFormat="1" ht="11.25" customHeight="1">
      <c r="A105" s="245" t="s">
        <v>832</v>
      </c>
      <c r="B105" s="246">
        <v>0</v>
      </c>
      <c r="C105" s="246">
        <v>0</v>
      </c>
      <c r="D105" s="246">
        <v>0</v>
      </c>
      <c r="E105" s="246">
        <v>0</v>
      </c>
      <c r="F105" s="246">
        <v>0</v>
      </c>
      <c r="G105" s="246">
        <v>0</v>
      </c>
      <c r="H105" s="246">
        <v>0</v>
      </c>
      <c r="I105" s="246">
        <v>0</v>
      </c>
      <c r="J105" s="246">
        <v>0</v>
      </c>
      <c r="K105" s="246">
        <v>0</v>
      </c>
      <c r="L105" s="246">
        <v>0</v>
      </c>
      <c r="M105" s="246">
        <v>0</v>
      </c>
      <c r="N105" s="246">
        <v>0</v>
      </c>
      <c r="O105" s="246">
        <v>0</v>
      </c>
      <c r="P105" s="246">
        <v>0</v>
      </c>
      <c r="Q105" s="246">
        <v>0</v>
      </c>
      <c r="R105" s="246">
        <v>0</v>
      </c>
      <c r="S105" s="246">
        <v>0</v>
      </c>
      <c r="T105" s="246">
        <v>0</v>
      </c>
      <c r="U105" s="246">
        <v>0</v>
      </c>
      <c r="V105" s="246">
        <v>0</v>
      </c>
      <c r="W105" s="246">
        <v>0</v>
      </c>
      <c r="X105" s="246">
        <v>0</v>
      </c>
      <c r="Y105" s="246">
        <v>0</v>
      </c>
      <c r="Z105" s="246">
        <v>0</v>
      </c>
      <c r="AA105" s="246">
        <v>0</v>
      </c>
      <c r="AB105" s="246">
        <v>0</v>
      </c>
      <c r="AC105" s="246">
        <v>0</v>
      </c>
      <c r="AD105" s="246">
        <v>0</v>
      </c>
      <c r="AE105" s="246">
        <v>0</v>
      </c>
      <c r="AF105" s="246">
        <v>0</v>
      </c>
      <c r="AG105" s="246">
        <v>0</v>
      </c>
      <c r="AH105" s="246">
        <v>0</v>
      </c>
      <c r="AI105" s="246">
        <v>0</v>
      </c>
      <c r="AJ105" s="246">
        <v>0</v>
      </c>
      <c r="AK105" s="246">
        <v>0</v>
      </c>
      <c r="AL105" s="246">
        <v>0</v>
      </c>
      <c r="AM105" s="246">
        <v>0</v>
      </c>
      <c r="AN105" s="246">
        <v>0</v>
      </c>
      <c r="AO105" s="246">
        <v>0</v>
      </c>
      <c r="AP105" s="246">
        <v>0</v>
      </c>
      <c r="AQ105" s="246">
        <v>0</v>
      </c>
      <c r="AR105" s="246">
        <v>0</v>
      </c>
      <c r="AS105" s="246">
        <v>0</v>
      </c>
      <c r="AT105" s="246">
        <v>0</v>
      </c>
      <c r="AU105" s="246">
        <v>0</v>
      </c>
      <c r="AV105" s="246">
        <v>0</v>
      </c>
      <c r="AW105" s="246">
        <v>0</v>
      </c>
      <c r="AX105" s="246">
        <v>0</v>
      </c>
      <c r="AY105" s="246">
        <v>0</v>
      </c>
      <c r="AZ105" s="246">
        <v>0</v>
      </c>
      <c r="BA105" s="246">
        <v>0</v>
      </c>
      <c r="BB105" s="246">
        <v>0</v>
      </c>
      <c r="BC105" s="246">
        <v>0</v>
      </c>
      <c r="BD105" s="246">
        <v>0</v>
      </c>
      <c r="BE105" s="246">
        <v>0</v>
      </c>
      <c r="BF105" s="246">
        <v>0</v>
      </c>
      <c r="BG105" s="246">
        <v>0</v>
      </c>
      <c r="BH105" s="246">
        <v>0</v>
      </c>
      <c r="BI105" s="246">
        <v>0</v>
      </c>
      <c r="BJ105" s="246">
        <v>0</v>
      </c>
      <c r="BK105" s="246">
        <v>0</v>
      </c>
      <c r="BL105" s="246">
        <v>0</v>
      </c>
      <c r="BM105" s="246">
        <v>0</v>
      </c>
      <c r="BN105" s="246">
        <v>0</v>
      </c>
      <c r="BO105" s="246">
        <v>0</v>
      </c>
      <c r="BP105" s="246">
        <v>0</v>
      </c>
      <c r="BQ105" s="246">
        <v>0</v>
      </c>
      <c r="BR105" s="246">
        <v>0</v>
      </c>
      <c r="BS105" s="246">
        <v>0</v>
      </c>
      <c r="BT105" s="246">
        <v>0</v>
      </c>
      <c r="BU105" s="246">
        <v>0</v>
      </c>
      <c r="BV105" s="246">
        <v>0</v>
      </c>
      <c r="BW105" s="246">
        <v>0</v>
      </c>
      <c r="BX105" s="246">
        <v>0</v>
      </c>
      <c r="BY105" s="246">
        <v>0</v>
      </c>
      <c r="BZ105" s="246">
        <v>0</v>
      </c>
      <c r="CA105" s="246">
        <v>0</v>
      </c>
      <c r="CB105" s="246">
        <v>0</v>
      </c>
      <c r="CC105" s="246">
        <v>0</v>
      </c>
      <c r="CD105" s="246">
        <v>0</v>
      </c>
      <c r="CE105" s="246">
        <v>0</v>
      </c>
      <c r="CF105" s="246">
        <v>0</v>
      </c>
      <c r="CG105" s="246">
        <v>0</v>
      </c>
      <c r="CH105" s="246">
        <v>0</v>
      </c>
      <c r="CI105" s="246">
        <v>0</v>
      </c>
      <c r="CJ105" s="246">
        <v>0</v>
      </c>
      <c r="CK105" s="246">
        <v>0</v>
      </c>
      <c r="CL105" s="246">
        <v>0</v>
      </c>
      <c r="CM105" s="246">
        <v>0</v>
      </c>
      <c r="CN105" s="246">
        <v>0</v>
      </c>
      <c r="CO105" s="246">
        <v>0</v>
      </c>
      <c r="CP105" s="246">
        <v>0</v>
      </c>
      <c r="CQ105" s="246">
        <v>0</v>
      </c>
      <c r="CR105" s="246">
        <v>0</v>
      </c>
      <c r="CS105" s="246">
        <v>0</v>
      </c>
      <c r="CT105" s="246">
        <v>0</v>
      </c>
      <c r="CU105" s="246">
        <v>0</v>
      </c>
      <c r="CV105" s="246">
        <v>0</v>
      </c>
      <c r="CW105" s="246">
        <v>0</v>
      </c>
      <c r="CX105" s="246">
        <v>0</v>
      </c>
      <c r="CY105" s="246">
        <v>0</v>
      </c>
      <c r="CZ105" s="246">
        <v>0</v>
      </c>
      <c r="DA105" s="246">
        <v>0</v>
      </c>
      <c r="DB105" s="246">
        <v>0</v>
      </c>
      <c r="DC105" s="246">
        <v>0</v>
      </c>
      <c r="DD105" s="246">
        <v>0</v>
      </c>
      <c r="DE105" s="246">
        <v>0</v>
      </c>
      <c r="DF105" s="246">
        <v>0</v>
      </c>
      <c r="DG105" s="246">
        <v>0</v>
      </c>
      <c r="DH105" s="246">
        <v>0</v>
      </c>
      <c r="DI105" s="246">
        <v>0</v>
      </c>
      <c r="DJ105" s="246">
        <v>0</v>
      </c>
      <c r="DK105" s="246">
        <v>0</v>
      </c>
      <c r="DL105" s="246">
        <v>0</v>
      </c>
    </row>
    <row r="106" spans="1:116" s="242" customFormat="1" ht="11.25" customHeight="1">
      <c r="A106" s="243" t="s">
        <v>833</v>
      </c>
      <c r="B106" s="246">
        <v>0</v>
      </c>
      <c r="C106" s="246">
        <v>0</v>
      </c>
      <c r="D106" s="246">
        <v>0</v>
      </c>
      <c r="E106" s="246">
        <v>0</v>
      </c>
      <c r="F106" s="246">
        <v>0</v>
      </c>
      <c r="G106" s="246">
        <v>0</v>
      </c>
      <c r="H106" s="246">
        <v>0</v>
      </c>
      <c r="I106" s="246">
        <v>0</v>
      </c>
      <c r="J106" s="246">
        <v>0</v>
      </c>
      <c r="K106" s="246">
        <v>0</v>
      </c>
      <c r="L106" s="246">
        <v>0</v>
      </c>
      <c r="M106" s="246">
        <v>0</v>
      </c>
      <c r="N106" s="246">
        <v>0</v>
      </c>
      <c r="O106" s="246">
        <v>0</v>
      </c>
      <c r="P106" s="246">
        <v>0</v>
      </c>
      <c r="Q106" s="246">
        <v>0</v>
      </c>
      <c r="R106" s="246">
        <v>0</v>
      </c>
      <c r="S106" s="246">
        <v>0</v>
      </c>
      <c r="T106" s="246">
        <v>0</v>
      </c>
      <c r="U106" s="246">
        <v>0</v>
      </c>
      <c r="V106" s="246">
        <v>0</v>
      </c>
      <c r="W106" s="246">
        <v>0</v>
      </c>
      <c r="X106" s="246">
        <v>0</v>
      </c>
      <c r="Y106" s="246">
        <v>0</v>
      </c>
      <c r="Z106" s="246">
        <v>0</v>
      </c>
      <c r="AA106" s="246">
        <v>0</v>
      </c>
      <c r="AB106" s="246">
        <v>0</v>
      </c>
      <c r="AC106" s="246">
        <v>0</v>
      </c>
      <c r="AD106" s="246">
        <v>0</v>
      </c>
      <c r="AE106" s="246">
        <v>0</v>
      </c>
      <c r="AF106" s="246">
        <v>0</v>
      </c>
      <c r="AG106" s="246">
        <v>0</v>
      </c>
      <c r="AH106" s="246">
        <v>0</v>
      </c>
      <c r="AI106" s="246">
        <v>0</v>
      </c>
      <c r="AJ106" s="246">
        <v>0</v>
      </c>
      <c r="AK106" s="246">
        <v>0</v>
      </c>
      <c r="AL106" s="246">
        <v>0</v>
      </c>
      <c r="AM106" s="246">
        <v>0</v>
      </c>
      <c r="AN106" s="246">
        <v>0</v>
      </c>
      <c r="AO106" s="246">
        <v>0</v>
      </c>
      <c r="AP106" s="246">
        <v>0</v>
      </c>
      <c r="AQ106" s="246">
        <v>0</v>
      </c>
      <c r="AR106" s="246">
        <v>0</v>
      </c>
      <c r="AS106" s="246">
        <v>0</v>
      </c>
      <c r="AT106" s="246">
        <v>0</v>
      </c>
      <c r="AU106" s="246">
        <v>0</v>
      </c>
      <c r="AV106" s="246">
        <v>0</v>
      </c>
      <c r="AW106" s="246">
        <v>0</v>
      </c>
      <c r="AX106" s="246">
        <v>0</v>
      </c>
      <c r="AY106" s="246">
        <v>0</v>
      </c>
      <c r="AZ106" s="246">
        <v>0</v>
      </c>
      <c r="BA106" s="246">
        <v>0</v>
      </c>
      <c r="BB106" s="246">
        <v>0</v>
      </c>
      <c r="BC106" s="246">
        <v>0</v>
      </c>
      <c r="BD106" s="246">
        <v>0</v>
      </c>
      <c r="BE106" s="246">
        <v>0</v>
      </c>
      <c r="BF106" s="246">
        <v>0</v>
      </c>
      <c r="BG106" s="246">
        <v>0</v>
      </c>
      <c r="BH106" s="246">
        <v>0</v>
      </c>
      <c r="BI106" s="246">
        <v>0</v>
      </c>
      <c r="BJ106" s="246">
        <v>0</v>
      </c>
      <c r="BK106" s="246">
        <v>0</v>
      </c>
      <c r="BL106" s="246">
        <v>0</v>
      </c>
      <c r="BM106" s="246">
        <v>0</v>
      </c>
      <c r="BN106" s="246">
        <v>0</v>
      </c>
      <c r="BO106" s="246">
        <v>0</v>
      </c>
      <c r="BP106" s="246">
        <v>0</v>
      </c>
      <c r="BQ106" s="246">
        <v>0</v>
      </c>
      <c r="BR106" s="246">
        <v>0</v>
      </c>
      <c r="BS106" s="246">
        <v>0</v>
      </c>
      <c r="BT106" s="246">
        <v>0</v>
      </c>
      <c r="BU106" s="246">
        <v>0</v>
      </c>
      <c r="BV106" s="246">
        <v>0</v>
      </c>
      <c r="BW106" s="246">
        <v>0</v>
      </c>
      <c r="BX106" s="246">
        <v>0</v>
      </c>
      <c r="BY106" s="246">
        <v>0</v>
      </c>
      <c r="BZ106" s="246">
        <v>0</v>
      </c>
      <c r="CA106" s="246">
        <v>0</v>
      </c>
      <c r="CB106" s="246">
        <v>0</v>
      </c>
      <c r="CC106" s="246">
        <v>0</v>
      </c>
      <c r="CD106" s="246">
        <v>0</v>
      </c>
      <c r="CE106" s="246">
        <v>0</v>
      </c>
      <c r="CF106" s="246">
        <v>0</v>
      </c>
      <c r="CG106" s="246">
        <v>0</v>
      </c>
      <c r="CH106" s="246">
        <v>0</v>
      </c>
      <c r="CI106" s="246">
        <v>0</v>
      </c>
      <c r="CJ106" s="246">
        <v>0</v>
      </c>
      <c r="CK106" s="246">
        <v>0</v>
      </c>
      <c r="CL106" s="246">
        <v>0</v>
      </c>
      <c r="CM106" s="246">
        <v>0</v>
      </c>
      <c r="CN106" s="246">
        <v>0</v>
      </c>
      <c r="CO106" s="246">
        <v>0</v>
      </c>
      <c r="CP106" s="246">
        <v>0</v>
      </c>
      <c r="CQ106" s="246">
        <v>0</v>
      </c>
      <c r="CR106" s="246">
        <v>0</v>
      </c>
      <c r="CS106" s="246">
        <v>0</v>
      </c>
      <c r="CT106" s="246">
        <v>0</v>
      </c>
      <c r="CU106" s="246">
        <v>0</v>
      </c>
      <c r="CV106" s="246">
        <v>0</v>
      </c>
      <c r="CW106" s="246">
        <v>0</v>
      </c>
      <c r="CX106" s="246">
        <v>0</v>
      </c>
      <c r="CY106" s="246">
        <v>0</v>
      </c>
      <c r="CZ106" s="246">
        <v>0</v>
      </c>
      <c r="DA106" s="246">
        <v>0</v>
      </c>
      <c r="DB106" s="246">
        <v>0</v>
      </c>
      <c r="DC106" s="246">
        <v>0</v>
      </c>
      <c r="DD106" s="246">
        <v>0</v>
      </c>
      <c r="DE106" s="246">
        <v>0</v>
      </c>
      <c r="DF106" s="246">
        <v>0</v>
      </c>
      <c r="DG106" s="246">
        <v>0</v>
      </c>
      <c r="DH106" s="246">
        <v>0</v>
      </c>
      <c r="DI106" s="246">
        <v>0</v>
      </c>
      <c r="DJ106" s="246">
        <v>0</v>
      </c>
      <c r="DK106" s="246">
        <v>0</v>
      </c>
      <c r="DL106" s="246">
        <v>0</v>
      </c>
    </row>
    <row r="107" spans="1:116" s="242" customFormat="1" ht="12" customHeight="1" thickBot="1">
      <c r="A107" s="73" t="s">
        <v>834</v>
      </c>
      <c r="B107" s="246">
        <v>0</v>
      </c>
      <c r="C107" s="246">
        <v>0</v>
      </c>
      <c r="D107" s="246">
        <v>0</v>
      </c>
      <c r="E107" s="246">
        <v>0</v>
      </c>
      <c r="F107" s="246">
        <v>0</v>
      </c>
      <c r="G107" s="246">
        <v>0</v>
      </c>
      <c r="H107" s="246">
        <v>0</v>
      </c>
      <c r="I107" s="246">
        <v>0</v>
      </c>
      <c r="J107" s="246">
        <v>0</v>
      </c>
      <c r="K107" s="246">
        <v>0</v>
      </c>
      <c r="L107" s="246">
        <v>0</v>
      </c>
      <c r="M107" s="246">
        <v>0</v>
      </c>
      <c r="N107" s="246">
        <v>0</v>
      </c>
      <c r="O107" s="246">
        <v>0</v>
      </c>
      <c r="P107" s="246">
        <v>0</v>
      </c>
      <c r="Q107" s="246">
        <v>0</v>
      </c>
      <c r="R107" s="246">
        <v>0</v>
      </c>
      <c r="S107" s="246">
        <v>0</v>
      </c>
      <c r="T107" s="246">
        <v>0</v>
      </c>
      <c r="U107" s="246">
        <v>0</v>
      </c>
      <c r="V107" s="246">
        <v>0</v>
      </c>
      <c r="W107" s="246">
        <v>0</v>
      </c>
      <c r="X107" s="246">
        <v>0</v>
      </c>
      <c r="Y107" s="246">
        <v>0</v>
      </c>
      <c r="Z107" s="246">
        <v>0</v>
      </c>
      <c r="AA107" s="246">
        <v>0</v>
      </c>
      <c r="AB107" s="246">
        <v>0</v>
      </c>
      <c r="AC107" s="246">
        <v>0</v>
      </c>
      <c r="AD107" s="246">
        <v>0</v>
      </c>
      <c r="AE107" s="246">
        <v>0</v>
      </c>
      <c r="AF107" s="246">
        <v>0</v>
      </c>
      <c r="AG107" s="246">
        <v>0</v>
      </c>
      <c r="AH107" s="246">
        <v>0</v>
      </c>
      <c r="AI107" s="246">
        <v>0</v>
      </c>
      <c r="AJ107" s="246">
        <v>0</v>
      </c>
      <c r="AK107" s="246">
        <v>0</v>
      </c>
      <c r="AL107" s="246">
        <v>0</v>
      </c>
      <c r="AM107" s="246">
        <v>0</v>
      </c>
      <c r="AN107" s="246">
        <v>0</v>
      </c>
      <c r="AO107" s="246">
        <v>0</v>
      </c>
      <c r="AP107" s="246">
        <v>0</v>
      </c>
      <c r="AQ107" s="246">
        <v>0</v>
      </c>
      <c r="AR107" s="246">
        <v>0</v>
      </c>
      <c r="AS107" s="246">
        <v>0</v>
      </c>
      <c r="AT107" s="246">
        <v>0</v>
      </c>
      <c r="AU107" s="246">
        <v>0</v>
      </c>
      <c r="AV107" s="246">
        <v>0</v>
      </c>
      <c r="AW107" s="246">
        <v>0</v>
      </c>
      <c r="AX107" s="246">
        <v>0</v>
      </c>
      <c r="AY107" s="246">
        <v>0</v>
      </c>
      <c r="AZ107" s="246">
        <v>0</v>
      </c>
      <c r="BA107" s="246">
        <v>0</v>
      </c>
      <c r="BB107" s="246">
        <v>0</v>
      </c>
      <c r="BC107" s="246">
        <v>0</v>
      </c>
      <c r="BD107" s="246">
        <v>0</v>
      </c>
      <c r="BE107" s="246">
        <v>0</v>
      </c>
      <c r="BF107" s="246">
        <v>0</v>
      </c>
      <c r="BG107" s="246">
        <v>0</v>
      </c>
      <c r="BH107" s="246">
        <v>0</v>
      </c>
      <c r="BI107" s="246">
        <v>0</v>
      </c>
      <c r="BJ107" s="246">
        <v>0</v>
      </c>
      <c r="BK107" s="246">
        <v>0</v>
      </c>
      <c r="BL107" s="246">
        <v>0</v>
      </c>
      <c r="BM107" s="246">
        <v>0</v>
      </c>
      <c r="BN107" s="246">
        <v>0</v>
      </c>
      <c r="BO107" s="246">
        <v>0</v>
      </c>
      <c r="BP107" s="246">
        <v>0</v>
      </c>
      <c r="BQ107" s="246">
        <v>0</v>
      </c>
      <c r="BR107" s="246">
        <v>0</v>
      </c>
      <c r="BS107" s="246">
        <v>0</v>
      </c>
      <c r="BT107" s="246">
        <v>0</v>
      </c>
      <c r="BU107" s="246">
        <v>0</v>
      </c>
      <c r="BV107" s="246">
        <v>0</v>
      </c>
      <c r="BW107" s="246">
        <v>0</v>
      </c>
      <c r="BX107" s="246">
        <v>0</v>
      </c>
      <c r="BY107" s="246">
        <v>0</v>
      </c>
      <c r="BZ107" s="246">
        <v>0</v>
      </c>
      <c r="CA107" s="246">
        <v>0</v>
      </c>
      <c r="CB107" s="246">
        <v>0</v>
      </c>
      <c r="CC107" s="246">
        <v>0</v>
      </c>
      <c r="CD107" s="246">
        <v>0</v>
      </c>
      <c r="CE107" s="246">
        <v>0</v>
      </c>
      <c r="CF107" s="246">
        <v>0</v>
      </c>
      <c r="CG107" s="246">
        <v>0</v>
      </c>
      <c r="CH107" s="246">
        <v>0</v>
      </c>
      <c r="CI107" s="246">
        <v>0</v>
      </c>
      <c r="CJ107" s="246">
        <v>0</v>
      </c>
      <c r="CK107" s="246">
        <v>0</v>
      </c>
      <c r="CL107" s="246">
        <v>0</v>
      </c>
      <c r="CM107" s="246">
        <v>0</v>
      </c>
      <c r="CN107" s="246">
        <v>0</v>
      </c>
      <c r="CO107" s="246">
        <v>0</v>
      </c>
      <c r="CP107" s="246">
        <v>0</v>
      </c>
      <c r="CQ107" s="246">
        <v>0</v>
      </c>
      <c r="CR107" s="246">
        <v>0</v>
      </c>
      <c r="CS107" s="246">
        <v>0</v>
      </c>
      <c r="CT107" s="246">
        <v>0</v>
      </c>
      <c r="CU107" s="246">
        <v>0</v>
      </c>
      <c r="CV107" s="246">
        <v>0</v>
      </c>
      <c r="CW107" s="246">
        <v>0</v>
      </c>
      <c r="CX107" s="246">
        <v>0</v>
      </c>
      <c r="CY107" s="246">
        <v>0</v>
      </c>
      <c r="CZ107" s="246">
        <v>0</v>
      </c>
      <c r="DA107" s="246">
        <v>0</v>
      </c>
      <c r="DB107" s="246">
        <v>0</v>
      </c>
      <c r="DC107" s="246">
        <v>0</v>
      </c>
      <c r="DD107" s="246">
        <v>0</v>
      </c>
      <c r="DE107" s="246">
        <v>0</v>
      </c>
      <c r="DF107" s="246">
        <v>0</v>
      </c>
      <c r="DG107" s="246">
        <v>0</v>
      </c>
      <c r="DH107" s="246">
        <v>0</v>
      </c>
      <c r="DI107" s="246">
        <v>0</v>
      </c>
      <c r="DJ107" s="246">
        <v>0</v>
      </c>
      <c r="DK107" s="246">
        <v>0</v>
      </c>
      <c r="DL107" s="246">
        <v>0</v>
      </c>
    </row>
  </sheetData>
  <mergeCells count="21">
    <mergeCell ref="AP2:AT2"/>
    <mergeCell ref="AU2:DD2"/>
    <mergeCell ref="I54:T54"/>
    <mergeCell ref="U54:AA54"/>
    <mergeCell ref="AB54:AE54"/>
    <mergeCell ref="AK54:AM54"/>
    <mergeCell ref="AN54:AO54"/>
    <mergeCell ref="AP54:AT54"/>
    <mergeCell ref="AU54:DD54"/>
    <mergeCell ref="I2:T2"/>
    <mergeCell ref="U2:AA2"/>
    <mergeCell ref="AB2:AE2"/>
    <mergeCell ref="AK2:AM2"/>
    <mergeCell ref="AN2:AO2"/>
    <mergeCell ref="AP56:AT56"/>
    <mergeCell ref="AU56:DD56"/>
    <mergeCell ref="I56:T56"/>
    <mergeCell ref="U56:AA56"/>
    <mergeCell ref="AB56:AE56"/>
    <mergeCell ref="AK56:AM56"/>
    <mergeCell ref="AN56:AO56"/>
  </mergeCells>
  <phoneticPr fontId="40"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65"/>
  <sheetViews>
    <sheetView showGridLines="0" workbookViewId="0">
      <selection activeCell="C20" sqref="C20"/>
    </sheetView>
  </sheetViews>
  <sheetFormatPr defaultColWidth="14" defaultRowHeight="13.5"/>
  <cols>
    <col min="1" max="1" width="14" style="16"/>
    <col min="2" max="2" width="20.875" style="16" customWidth="1"/>
    <col min="3" max="3" width="11.125" style="16" customWidth="1"/>
    <col min="4" max="4" width="16.125" style="16" customWidth="1"/>
    <col min="5" max="5" width="14" style="16"/>
    <col min="6" max="6" width="15.875" style="16" customWidth="1"/>
    <col min="7" max="7" width="11.75" style="16" customWidth="1"/>
    <col min="8" max="8" width="17.25" style="16" customWidth="1"/>
    <col min="9" max="10" width="10.5" style="16" customWidth="1"/>
    <col min="11" max="11" width="10.875" style="16" customWidth="1"/>
    <col min="12" max="12" width="8.5" style="16" customWidth="1"/>
    <col min="13" max="13" width="8.625" style="16" customWidth="1"/>
    <col min="14" max="14" width="10.625" style="16" customWidth="1"/>
    <col min="15" max="15" width="13.625" style="16" customWidth="1"/>
    <col min="16" max="16" width="10.75" style="16" customWidth="1"/>
    <col min="17" max="17" width="10.25" style="16" customWidth="1"/>
    <col min="18" max="18" width="10.875" style="16" customWidth="1"/>
    <col min="19" max="19" width="14" style="16"/>
    <col min="20" max="20" width="14" style="16" hidden="1" customWidth="1"/>
    <col min="21" max="21" width="22.625" style="16" customWidth="1"/>
    <col min="22" max="16384" width="14" style="9"/>
  </cols>
  <sheetData>
    <row r="1" spans="1:8">
      <c r="E1" s="16" t="s">
        <v>98</v>
      </c>
      <c r="F1" s="17">
        <v>5.5E-2</v>
      </c>
    </row>
    <row r="2" spans="1:8">
      <c r="A2" s="18" t="s">
        <v>835</v>
      </c>
      <c r="B2" s="18" t="s">
        <v>836</v>
      </c>
      <c r="C2" s="18" t="s">
        <v>837</v>
      </c>
      <c r="D2" s="18" t="s">
        <v>838</v>
      </c>
      <c r="E2" s="18" t="s">
        <v>839</v>
      </c>
      <c r="F2" s="18" t="s">
        <v>840</v>
      </c>
    </row>
    <row r="3" spans="1:8">
      <c r="A3" s="19" t="s">
        <v>12</v>
      </c>
      <c r="B3" s="19">
        <v>836384027.35357571</v>
      </c>
      <c r="C3" s="20"/>
      <c r="D3" s="19">
        <f>B3*B22</f>
        <v>125457.60410303634</v>
      </c>
      <c r="E3" s="20"/>
      <c r="F3" s="19">
        <f>D3</f>
        <v>125457.60410303634</v>
      </c>
    </row>
    <row r="4" spans="1:8">
      <c r="A4" s="19" t="s">
        <v>13</v>
      </c>
      <c r="B4" s="19">
        <v>422082655.10635644</v>
      </c>
      <c r="C4" s="20"/>
      <c r="D4" s="19">
        <f>B4*B22</f>
        <v>63312.398265953459</v>
      </c>
      <c r="E4" s="20"/>
      <c r="F4" s="19">
        <f t="shared" ref="F4" si="0">D4</f>
        <v>63312.398265953459</v>
      </c>
    </row>
    <row r="5" spans="1:8">
      <c r="A5" s="19" t="s">
        <v>14</v>
      </c>
      <c r="B5" s="19">
        <v>126503613.77768247</v>
      </c>
      <c r="C5" s="20"/>
      <c r="D5" s="20"/>
      <c r="E5" s="20"/>
      <c r="F5" s="19">
        <f>U45</f>
        <v>25.8</v>
      </c>
    </row>
    <row r="6" spans="1:8">
      <c r="A6" s="19" t="s">
        <v>15</v>
      </c>
      <c r="B6" s="19">
        <v>109775031.68006638</v>
      </c>
      <c r="C6" s="20"/>
      <c r="D6" s="20"/>
      <c r="E6" s="20"/>
      <c r="F6" s="19">
        <f>U50</f>
        <v>10.754999999999999</v>
      </c>
    </row>
    <row r="7" spans="1:8">
      <c r="A7" s="20" t="s">
        <v>841</v>
      </c>
      <c r="B7" s="20">
        <v>1494745327.917681</v>
      </c>
      <c r="C7" s="20"/>
      <c r="D7" s="20"/>
      <c r="E7" s="20"/>
      <c r="F7" s="20">
        <f>SUM(F3:F6)</f>
        <v>188806.5573689898</v>
      </c>
      <c r="H7" s="16">
        <v>10000</v>
      </c>
    </row>
    <row r="8" spans="1:8">
      <c r="A8" s="19" t="s">
        <v>10</v>
      </c>
      <c r="B8" s="19">
        <v>1193058356.224901</v>
      </c>
      <c r="C8" s="21"/>
      <c r="D8" s="19">
        <f>B8*B21</f>
        <v>1908893.3699598417</v>
      </c>
      <c r="E8" s="19">
        <f>C8*$C$21</f>
        <v>0</v>
      </c>
      <c r="F8" s="19">
        <f>D8+E8</f>
        <v>1908893.3699598417</v>
      </c>
    </row>
    <row r="9" spans="1:8">
      <c r="A9" s="19" t="s">
        <v>9</v>
      </c>
      <c r="B9" s="19">
        <v>54302339.758278206</v>
      </c>
      <c r="C9" s="19">
        <f>G60</f>
        <v>64185</v>
      </c>
      <c r="D9" s="20"/>
      <c r="E9" s="20"/>
      <c r="F9" s="19">
        <f>U60</f>
        <v>14.955750000000002</v>
      </c>
    </row>
    <row r="10" spans="1:8">
      <c r="A10" s="19" t="s">
        <v>8</v>
      </c>
      <c r="B10" s="19">
        <v>598336095.96841133</v>
      </c>
      <c r="C10" s="19">
        <f>G38</f>
        <v>591579</v>
      </c>
      <c r="D10" s="20"/>
      <c r="E10" s="20"/>
      <c r="F10" s="19">
        <f>U38</f>
        <v>582.38629999999989</v>
      </c>
    </row>
    <row r="11" spans="1:8">
      <c r="A11" s="20" t="s">
        <v>842</v>
      </c>
      <c r="B11" s="20">
        <v>1845696791.9515905</v>
      </c>
      <c r="C11" s="20"/>
      <c r="D11" s="20"/>
      <c r="E11" s="20"/>
      <c r="F11" s="20">
        <f>SUM(F8:F10)</f>
        <v>1909490.7120098416</v>
      </c>
    </row>
    <row r="12" spans="1:8">
      <c r="A12" s="19" t="s">
        <v>17</v>
      </c>
      <c r="B12" s="19">
        <v>376993071.05000091</v>
      </c>
      <c r="C12" s="21"/>
      <c r="D12" s="19">
        <f>B12*B21</f>
        <v>603188.91368000151</v>
      </c>
      <c r="E12" s="19">
        <f>C12*C21</f>
        <v>0</v>
      </c>
      <c r="F12" s="19">
        <f>D12+E12</f>
        <v>603188.91368000151</v>
      </c>
    </row>
    <row r="13" spans="1:8">
      <c r="A13" s="19" t="s">
        <v>18</v>
      </c>
      <c r="B13" s="19">
        <v>237022176.84867612</v>
      </c>
      <c r="C13" s="21"/>
      <c r="D13" s="19">
        <f>B13*B21</f>
        <v>379235.48295788182</v>
      </c>
      <c r="E13" s="19">
        <f>C13*C21</f>
        <v>0</v>
      </c>
      <c r="F13" s="19">
        <f>D13+E13</f>
        <v>379235.48295788182</v>
      </c>
    </row>
    <row r="14" spans="1:8">
      <c r="A14" s="20" t="s">
        <v>843</v>
      </c>
      <c r="B14" s="20">
        <v>614015247.89867699</v>
      </c>
      <c r="C14" s="20"/>
      <c r="D14" s="20"/>
      <c r="E14" s="20"/>
      <c r="F14" s="20">
        <f>SUM(F12:F13)</f>
        <v>982424.39663788327</v>
      </c>
    </row>
    <row r="15" spans="1:8">
      <c r="A15" s="22" t="s">
        <v>6</v>
      </c>
      <c r="B15" s="22">
        <v>1091435.530000001</v>
      </c>
      <c r="C15" s="22"/>
      <c r="D15" s="23"/>
      <c r="E15" s="23"/>
      <c r="F15" s="23"/>
    </row>
    <row r="16" spans="1:8">
      <c r="A16" s="22" t="s">
        <v>844</v>
      </c>
      <c r="B16" s="22">
        <v>6067205033.1125832</v>
      </c>
      <c r="C16" s="22"/>
      <c r="D16" s="23"/>
      <c r="E16" s="23"/>
      <c r="F16" s="23"/>
    </row>
    <row r="17" spans="1:22">
      <c r="A17" s="24" t="s">
        <v>2</v>
      </c>
      <c r="B17" s="24">
        <v>10022753836.410532</v>
      </c>
      <c r="C17" s="24"/>
      <c r="D17" s="24"/>
      <c r="E17" s="24"/>
      <c r="F17" s="24"/>
      <c r="H17" s="25"/>
    </row>
    <row r="19" spans="1:22">
      <c r="A19" s="26" t="s">
        <v>845</v>
      </c>
      <c r="B19" s="27" t="s">
        <v>846</v>
      </c>
      <c r="C19" s="28">
        <v>5</v>
      </c>
    </row>
    <row r="20" spans="1:22">
      <c r="A20" s="29"/>
      <c r="B20" s="29" t="s">
        <v>847</v>
      </c>
      <c r="C20" s="29" t="s">
        <v>848</v>
      </c>
    </row>
    <row r="21" spans="1:22">
      <c r="A21" s="29" t="s">
        <v>849</v>
      </c>
      <c r="B21" s="30">
        <v>1.6000000000000001E-3</v>
      </c>
      <c r="C21" s="30">
        <v>2.9999999999999997E-4</v>
      </c>
    </row>
    <row r="22" spans="1:22">
      <c r="A22" s="31" t="s">
        <v>850</v>
      </c>
      <c r="B22" s="30">
        <v>1.4999999999999999E-4</v>
      </c>
      <c r="C22" s="30">
        <v>0</v>
      </c>
    </row>
    <row r="23" spans="1:22">
      <c r="A23" s="31" t="s">
        <v>851</v>
      </c>
      <c r="B23" s="30">
        <v>1.6000000000000001E-4</v>
      </c>
      <c r="C23" s="30">
        <v>1.4999999999999999E-4</v>
      </c>
    </row>
    <row r="26" spans="1:22" ht="16.5">
      <c r="A26" s="381" t="s">
        <v>852</v>
      </c>
      <c r="B26" s="381" t="s">
        <v>853</v>
      </c>
      <c r="C26" s="33"/>
      <c r="D26" s="386" t="s">
        <v>847</v>
      </c>
      <c r="E26" s="387"/>
      <c r="F26" s="388"/>
      <c r="G26" s="387" t="s">
        <v>854</v>
      </c>
      <c r="H26" s="387"/>
      <c r="I26" s="388"/>
      <c r="J26" s="382" t="s">
        <v>2</v>
      </c>
      <c r="K26" s="382" t="s">
        <v>855</v>
      </c>
      <c r="L26" s="382" t="s">
        <v>839</v>
      </c>
      <c r="M26" s="382" t="s">
        <v>2</v>
      </c>
      <c r="N26" s="389" t="s">
        <v>856</v>
      </c>
      <c r="O26" s="390"/>
      <c r="P26" s="390"/>
      <c r="Q26" s="390"/>
      <c r="R26" s="390"/>
      <c r="S26" s="390"/>
      <c r="T26" s="391"/>
      <c r="U26" s="384" t="s">
        <v>857</v>
      </c>
      <c r="V26" s="384" t="s">
        <v>858</v>
      </c>
    </row>
    <row r="27" spans="1:22" ht="30">
      <c r="A27" s="381"/>
      <c r="B27" s="381"/>
      <c r="C27" s="32" t="s">
        <v>859</v>
      </c>
      <c r="D27" s="32" t="s">
        <v>860</v>
      </c>
      <c r="E27" s="32" t="s">
        <v>861</v>
      </c>
      <c r="F27" s="32" t="s">
        <v>855</v>
      </c>
      <c r="G27" s="34" t="s">
        <v>837</v>
      </c>
      <c r="H27" s="34" t="s">
        <v>862</v>
      </c>
      <c r="I27" s="32" t="s">
        <v>839</v>
      </c>
      <c r="J27" s="383"/>
      <c r="K27" s="383"/>
      <c r="L27" s="383"/>
      <c r="M27" s="383"/>
      <c r="N27" s="32" t="s">
        <v>863</v>
      </c>
      <c r="O27" s="32" t="s">
        <v>864</v>
      </c>
      <c r="P27" s="32" t="s">
        <v>865</v>
      </c>
      <c r="Q27" s="32" t="s">
        <v>866</v>
      </c>
      <c r="R27" s="32" t="s">
        <v>867</v>
      </c>
      <c r="S27" s="32" t="s">
        <v>868</v>
      </c>
      <c r="T27" s="32" t="s">
        <v>869</v>
      </c>
      <c r="U27" s="385"/>
      <c r="V27" s="385"/>
    </row>
    <row r="28" spans="1:22" ht="16.5">
      <c r="A28" s="35" t="s">
        <v>870</v>
      </c>
      <c r="B28" s="35" t="s">
        <v>871</v>
      </c>
      <c r="C28" s="36">
        <v>0</v>
      </c>
      <c r="D28" s="37">
        <v>30100</v>
      </c>
      <c r="E28" s="38">
        <v>2E-3</v>
      </c>
      <c r="F28" s="39">
        <f>D28*E28</f>
        <v>60.2</v>
      </c>
      <c r="G28" s="40">
        <v>0</v>
      </c>
      <c r="H28" s="41">
        <v>1.8E-3</v>
      </c>
      <c r="I28" s="50">
        <f>G28*H28</f>
        <v>0</v>
      </c>
      <c r="J28" s="51">
        <f t="shared" ref="J28:J33" si="1">F28+I28</f>
        <v>60.2</v>
      </c>
      <c r="K28" s="51">
        <f>D28*$B$21</f>
        <v>48.160000000000004</v>
      </c>
      <c r="L28" s="51">
        <f>G28*$C$21</f>
        <v>0</v>
      </c>
      <c r="M28" s="52">
        <f>K28+L28</f>
        <v>48.160000000000004</v>
      </c>
      <c r="N28" s="53"/>
      <c r="O28" s="54"/>
      <c r="P28" s="53"/>
      <c r="Q28" s="53"/>
      <c r="R28" s="59"/>
      <c r="S28" s="60">
        <f>O28/D28</f>
        <v>0</v>
      </c>
      <c r="T28" s="61">
        <f>O28*P28+O28*Q28*R28</f>
        <v>0</v>
      </c>
      <c r="U28" s="62">
        <f>IF(S28*M28-T28&gt;0,(1-S28)*M28+(S28*M28-T28),(1-S28)*M28)</f>
        <v>48.160000000000004</v>
      </c>
      <c r="V28" s="62">
        <f>D28*$B$21*$C$19/12</f>
        <v>20.066666666666666</v>
      </c>
    </row>
    <row r="29" spans="1:22" ht="16.5">
      <c r="A29" s="35" t="s">
        <v>872</v>
      </c>
      <c r="B29" s="35" t="s">
        <v>871</v>
      </c>
      <c r="C29" s="36">
        <v>0</v>
      </c>
      <c r="D29" s="37">
        <v>46700</v>
      </c>
      <c r="E29" s="38">
        <v>1.4999999999999999E-2</v>
      </c>
      <c r="F29" s="39">
        <f t="shared" ref="F29:F59" si="2">D29*E29</f>
        <v>700.5</v>
      </c>
      <c r="G29" s="40">
        <v>79633</v>
      </c>
      <c r="H29" s="41">
        <v>1.8E-3</v>
      </c>
      <c r="I29" s="50">
        <f t="shared" ref="I29:I37" si="3">G29*H29</f>
        <v>143.33939999999998</v>
      </c>
      <c r="J29" s="51">
        <f t="shared" si="1"/>
        <v>843.83939999999996</v>
      </c>
      <c r="K29" s="51">
        <f t="shared" ref="K29:K37" si="4">D29*$B$21</f>
        <v>74.72</v>
      </c>
      <c r="L29" s="51">
        <f t="shared" ref="L29:L37" si="5">G29*$C$21</f>
        <v>23.889899999999997</v>
      </c>
      <c r="M29" s="52">
        <f t="shared" ref="M29:M59" si="6">K29+L29</f>
        <v>98.609899999999996</v>
      </c>
      <c r="N29" s="53"/>
      <c r="O29" s="54"/>
      <c r="P29" s="53"/>
      <c r="Q29" s="53"/>
      <c r="R29" s="59"/>
      <c r="S29" s="60">
        <f t="shared" ref="S29:S33" si="7">O29/D29</f>
        <v>0</v>
      </c>
      <c r="T29" s="61">
        <f t="shared" ref="T29:T59" si="8">O29*P29+O29*Q29*R29</f>
        <v>0</v>
      </c>
      <c r="U29" s="62">
        <f>IF(S29*M29-T29&gt;0,(1-S29)*M29+(S29*M29-T29),(1-S29)*M29)</f>
        <v>98.609899999999996</v>
      </c>
      <c r="V29" s="62">
        <f t="shared" ref="V29:V37" si="9">D29*$B$21*$C$19/12</f>
        <v>31.133333333333336</v>
      </c>
    </row>
    <row r="30" spans="1:22" ht="16.5">
      <c r="A30" s="35" t="s">
        <v>873</v>
      </c>
      <c r="B30" s="35" t="s">
        <v>871</v>
      </c>
      <c r="C30" s="36">
        <v>0</v>
      </c>
      <c r="D30" s="37">
        <v>400</v>
      </c>
      <c r="E30" s="38">
        <v>5.0000000000000001E-3</v>
      </c>
      <c r="F30" s="39">
        <f t="shared" si="2"/>
        <v>2</v>
      </c>
      <c r="G30" s="40">
        <v>0</v>
      </c>
      <c r="H30" s="41">
        <v>1.8E-3</v>
      </c>
      <c r="I30" s="50">
        <f t="shared" si="3"/>
        <v>0</v>
      </c>
      <c r="J30" s="51">
        <f t="shared" si="1"/>
        <v>2</v>
      </c>
      <c r="K30" s="51">
        <f t="shared" si="4"/>
        <v>0.64</v>
      </c>
      <c r="L30" s="51">
        <f t="shared" si="5"/>
        <v>0</v>
      </c>
      <c r="M30" s="52">
        <f t="shared" si="6"/>
        <v>0.64</v>
      </c>
      <c r="N30" s="53"/>
      <c r="O30" s="54"/>
      <c r="P30" s="53"/>
      <c r="Q30" s="53"/>
      <c r="R30" s="59"/>
      <c r="S30" s="60">
        <f t="shared" si="7"/>
        <v>0</v>
      </c>
      <c r="T30" s="61">
        <f t="shared" si="8"/>
        <v>0</v>
      </c>
      <c r="U30" s="62">
        <f>IF(S30*M30-T30&gt;0,(1-S30)*M30+(S30*M30-T30),(1-S30)*M30)</f>
        <v>0.64</v>
      </c>
      <c r="V30" s="62">
        <f t="shared" si="9"/>
        <v>0.26666666666666666</v>
      </c>
    </row>
    <row r="31" spans="1:22" ht="16.5">
      <c r="A31" s="35" t="s">
        <v>874</v>
      </c>
      <c r="B31" s="35" t="s">
        <v>871</v>
      </c>
      <c r="C31" s="36">
        <v>0</v>
      </c>
      <c r="D31" s="37">
        <v>23900</v>
      </c>
      <c r="E31" s="38">
        <v>5.0000000000000001E-3</v>
      </c>
      <c r="F31" s="39">
        <f t="shared" si="2"/>
        <v>119.5</v>
      </c>
      <c r="G31" s="40">
        <v>94838</v>
      </c>
      <c r="H31" s="41">
        <v>1.8E-3</v>
      </c>
      <c r="I31" s="50">
        <f t="shared" si="3"/>
        <v>170.70839999999998</v>
      </c>
      <c r="J31" s="51">
        <f t="shared" si="1"/>
        <v>290.20839999999998</v>
      </c>
      <c r="K31" s="51">
        <f t="shared" si="4"/>
        <v>38.24</v>
      </c>
      <c r="L31" s="51">
        <f t="shared" si="5"/>
        <v>28.451399999999996</v>
      </c>
      <c r="M31" s="52">
        <f t="shared" si="6"/>
        <v>66.691400000000002</v>
      </c>
      <c r="N31" s="53"/>
      <c r="O31" s="54"/>
      <c r="P31" s="53"/>
      <c r="Q31" s="53"/>
      <c r="R31" s="59"/>
      <c r="S31" s="60">
        <f t="shared" si="7"/>
        <v>0</v>
      </c>
      <c r="T31" s="61">
        <f t="shared" si="8"/>
        <v>0</v>
      </c>
      <c r="U31" s="62">
        <f t="shared" ref="U31:U59" si="10">IF(S31*M31-T31&gt;0,(1-S31)*M31+(S31*M31-T31),(1-S31)*M31)</f>
        <v>66.691400000000002</v>
      </c>
      <c r="V31" s="62">
        <f t="shared" si="9"/>
        <v>15.933333333333335</v>
      </c>
    </row>
    <row r="32" spans="1:22" ht="16.5">
      <c r="A32" s="35" t="s">
        <v>875</v>
      </c>
      <c r="B32" s="35" t="s">
        <v>871</v>
      </c>
      <c r="C32" s="36">
        <v>9</v>
      </c>
      <c r="D32" s="37">
        <v>1400</v>
      </c>
      <c r="E32" s="38">
        <v>5.0000000000000001E-3</v>
      </c>
      <c r="F32" s="39">
        <f t="shared" si="2"/>
        <v>7</v>
      </c>
      <c r="G32" s="42">
        <v>434</v>
      </c>
      <c r="H32" s="41">
        <v>1.8E-3</v>
      </c>
      <c r="I32" s="50">
        <f t="shared" si="3"/>
        <v>0.78120000000000001</v>
      </c>
      <c r="J32" s="51">
        <f t="shared" si="1"/>
        <v>7.7812000000000001</v>
      </c>
      <c r="K32" s="51">
        <f t="shared" si="4"/>
        <v>2.2400000000000002</v>
      </c>
      <c r="L32" s="51">
        <f t="shared" si="5"/>
        <v>0.13019999999999998</v>
      </c>
      <c r="M32" s="52">
        <f t="shared" si="6"/>
        <v>2.3702000000000001</v>
      </c>
      <c r="N32" s="53"/>
      <c r="O32" s="54"/>
      <c r="P32" s="53"/>
      <c r="Q32" s="57"/>
      <c r="R32" s="59"/>
      <c r="S32" s="60">
        <f t="shared" si="7"/>
        <v>0</v>
      </c>
      <c r="T32" s="61">
        <f t="shared" si="8"/>
        <v>0</v>
      </c>
      <c r="U32" s="62">
        <f t="shared" si="10"/>
        <v>2.3702000000000001</v>
      </c>
      <c r="V32" s="62">
        <f t="shared" si="9"/>
        <v>0.93333333333333346</v>
      </c>
    </row>
    <row r="33" spans="1:22" ht="16.5">
      <c r="A33" s="35" t="s">
        <v>876</v>
      </c>
      <c r="B33" s="35" t="s">
        <v>871</v>
      </c>
      <c r="C33" s="36">
        <v>0</v>
      </c>
      <c r="D33" s="37">
        <v>150000</v>
      </c>
      <c r="E33" s="38">
        <v>1.4999999999999999E-2</v>
      </c>
      <c r="F33" s="39">
        <f t="shared" si="2"/>
        <v>2250</v>
      </c>
      <c r="G33" s="43">
        <v>416516</v>
      </c>
      <c r="H33" s="41">
        <v>1.8E-3</v>
      </c>
      <c r="I33" s="50">
        <f t="shared" si="3"/>
        <v>749.72879999999998</v>
      </c>
      <c r="J33" s="51">
        <f t="shared" si="1"/>
        <v>2999.7287999999999</v>
      </c>
      <c r="K33" s="51">
        <f t="shared" si="4"/>
        <v>240</v>
      </c>
      <c r="L33" s="51">
        <f t="shared" si="5"/>
        <v>124.95479999999999</v>
      </c>
      <c r="M33" s="52">
        <f t="shared" si="6"/>
        <v>364.95479999999998</v>
      </c>
      <c r="N33" s="53"/>
      <c r="O33" s="54"/>
      <c r="P33" s="53"/>
      <c r="Q33" s="53"/>
      <c r="R33" s="59"/>
      <c r="S33" s="60">
        <f t="shared" si="7"/>
        <v>0</v>
      </c>
      <c r="T33" s="61">
        <f t="shared" si="8"/>
        <v>0</v>
      </c>
      <c r="U33" s="62">
        <f t="shared" si="10"/>
        <v>364.95479999999998</v>
      </c>
      <c r="V33" s="62">
        <f t="shared" si="9"/>
        <v>100</v>
      </c>
    </row>
    <row r="34" spans="1:22" ht="16.5">
      <c r="A34" s="35" t="s">
        <v>877</v>
      </c>
      <c r="B34" s="35" t="s">
        <v>871</v>
      </c>
      <c r="C34" s="36">
        <v>4</v>
      </c>
      <c r="D34" s="37">
        <v>6900</v>
      </c>
      <c r="E34" s="38"/>
      <c r="F34" s="39"/>
      <c r="G34" s="44">
        <v>125</v>
      </c>
      <c r="H34" s="41">
        <v>8.0000000000000004E-4</v>
      </c>
      <c r="I34" s="50">
        <f t="shared" si="3"/>
        <v>0.1</v>
      </c>
      <c r="J34" s="51"/>
      <c r="K34" s="51"/>
      <c r="L34" s="51"/>
      <c r="M34" s="52"/>
      <c r="N34" s="53"/>
      <c r="O34" s="54"/>
      <c r="P34" s="53"/>
      <c r="Q34" s="53"/>
      <c r="R34" s="59"/>
      <c r="S34" s="60"/>
      <c r="T34" s="61"/>
      <c r="U34" s="62"/>
      <c r="V34" s="62">
        <f t="shared" si="9"/>
        <v>4.6000000000000005</v>
      </c>
    </row>
    <row r="35" spans="1:22" ht="16.5">
      <c r="A35" s="35" t="s">
        <v>878</v>
      </c>
      <c r="B35" s="35" t="s">
        <v>871</v>
      </c>
      <c r="C35" s="36">
        <v>5</v>
      </c>
      <c r="D35" s="37">
        <v>1800</v>
      </c>
      <c r="E35" s="38"/>
      <c r="F35" s="39"/>
      <c r="G35" s="44">
        <v>33</v>
      </c>
      <c r="H35" s="41">
        <v>8.0000000000000004E-4</v>
      </c>
      <c r="I35" s="50">
        <f t="shared" si="3"/>
        <v>2.64E-2</v>
      </c>
      <c r="J35" s="51"/>
      <c r="K35" s="51"/>
      <c r="L35" s="51"/>
      <c r="M35" s="52"/>
      <c r="N35" s="53"/>
      <c r="O35" s="54"/>
      <c r="P35" s="53"/>
      <c r="Q35" s="53"/>
      <c r="R35" s="59"/>
      <c r="S35" s="60"/>
      <c r="T35" s="61"/>
      <c r="U35" s="62"/>
      <c r="V35" s="62">
        <f t="shared" si="9"/>
        <v>1.2000000000000002</v>
      </c>
    </row>
    <row r="36" spans="1:22" ht="16.5">
      <c r="A36" s="35" t="s">
        <v>879</v>
      </c>
      <c r="B36" s="35" t="s">
        <v>871</v>
      </c>
      <c r="C36" s="36">
        <v>0</v>
      </c>
      <c r="D36" s="37">
        <v>500</v>
      </c>
      <c r="E36" s="38"/>
      <c r="F36" s="39"/>
      <c r="G36" s="40"/>
      <c r="H36" s="41">
        <v>1.8E-3</v>
      </c>
      <c r="I36" s="50">
        <f t="shared" si="3"/>
        <v>0</v>
      </c>
      <c r="J36" s="51">
        <f>F36+I36</f>
        <v>0</v>
      </c>
      <c r="K36" s="51">
        <f t="shared" si="4"/>
        <v>0.8</v>
      </c>
      <c r="L36" s="51">
        <f t="shared" si="5"/>
        <v>0</v>
      </c>
      <c r="M36" s="52">
        <f t="shared" si="6"/>
        <v>0.8</v>
      </c>
      <c r="N36" s="53"/>
      <c r="O36" s="54"/>
      <c r="P36" s="53"/>
      <c r="Q36" s="53"/>
      <c r="R36" s="59"/>
      <c r="S36" s="60">
        <f>O36/D36</f>
        <v>0</v>
      </c>
      <c r="T36" s="61">
        <f t="shared" si="8"/>
        <v>0</v>
      </c>
      <c r="U36" s="62">
        <f t="shared" si="10"/>
        <v>0.8</v>
      </c>
      <c r="V36" s="62">
        <f t="shared" si="9"/>
        <v>0.33333333333333331</v>
      </c>
    </row>
    <row r="37" spans="1:22" ht="16.5">
      <c r="A37" s="35" t="s">
        <v>880</v>
      </c>
      <c r="B37" s="35" t="s">
        <v>871</v>
      </c>
      <c r="C37" s="36">
        <v>0</v>
      </c>
      <c r="D37" s="37">
        <v>100</v>
      </c>
      <c r="E37" s="38"/>
      <c r="F37" s="39"/>
      <c r="G37" s="40"/>
      <c r="H37" s="41">
        <v>1.8E-3</v>
      </c>
      <c r="I37" s="50">
        <f t="shared" si="3"/>
        <v>0</v>
      </c>
      <c r="J37" s="51">
        <f>F37+I37</f>
        <v>0</v>
      </c>
      <c r="K37" s="51">
        <f t="shared" si="4"/>
        <v>0.16</v>
      </c>
      <c r="L37" s="51">
        <f t="shared" si="5"/>
        <v>0</v>
      </c>
      <c r="M37" s="52">
        <f t="shared" si="6"/>
        <v>0.16</v>
      </c>
      <c r="N37" s="53"/>
      <c r="O37" s="54"/>
      <c r="P37" s="53"/>
      <c r="Q37" s="53"/>
      <c r="R37" s="59"/>
      <c r="S37" s="60">
        <f>O37/D37</f>
        <v>0</v>
      </c>
      <c r="T37" s="61">
        <f t="shared" si="8"/>
        <v>0</v>
      </c>
      <c r="U37" s="62">
        <f t="shared" si="10"/>
        <v>0.16</v>
      </c>
      <c r="V37" s="62">
        <f t="shared" si="9"/>
        <v>6.6666666666666666E-2</v>
      </c>
    </row>
    <row r="38" spans="1:22" ht="16.5">
      <c r="A38" s="379" t="s">
        <v>881</v>
      </c>
      <c r="B38" s="380"/>
      <c r="C38" s="45"/>
      <c r="D38" s="45">
        <f>SUM(D28:D37)</f>
        <v>261800</v>
      </c>
      <c r="E38" s="45">
        <f t="shared" ref="E38:V38" si="11">SUM(E28:E37)</f>
        <v>4.7E-2</v>
      </c>
      <c r="F38" s="45">
        <f t="shared" si="11"/>
        <v>3139.2</v>
      </c>
      <c r="G38" s="45">
        <f t="shared" si="11"/>
        <v>591579</v>
      </c>
      <c r="H38" s="45">
        <f t="shared" si="11"/>
        <v>1.6E-2</v>
      </c>
      <c r="I38" s="45">
        <f t="shared" si="11"/>
        <v>1064.6841999999999</v>
      </c>
      <c r="J38" s="45">
        <f t="shared" si="11"/>
        <v>4203.7577999999994</v>
      </c>
      <c r="K38" s="45">
        <f t="shared" si="11"/>
        <v>404.96000000000004</v>
      </c>
      <c r="L38" s="45">
        <f t="shared" si="11"/>
        <v>177.42629999999997</v>
      </c>
      <c r="M38" s="45">
        <f t="shared" si="11"/>
        <v>582.38629999999989</v>
      </c>
      <c r="N38" s="45">
        <f t="shared" si="11"/>
        <v>0</v>
      </c>
      <c r="O38" s="54">
        <f t="shared" si="11"/>
        <v>0</v>
      </c>
      <c r="P38" s="45">
        <f t="shared" si="11"/>
        <v>0</v>
      </c>
      <c r="Q38" s="45">
        <f t="shared" si="11"/>
        <v>0</v>
      </c>
      <c r="R38" s="63">
        <f t="shared" si="11"/>
        <v>0</v>
      </c>
      <c r="S38" s="45">
        <f t="shared" si="11"/>
        <v>0</v>
      </c>
      <c r="T38" s="45">
        <f t="shared" si="11"/>
        <v>0</v>
      </c>
      <c r="U38" s="45">
        <f t="shared" si="11"/>
        <v>582.38629999999989</v>
      </c>
      <c r="V38" s="45">
        <f t="shared" si="11"/>
        <v>174.53333333333333</v>
      </c>
    </row>
    <row r="39" spans="1:22" ht="16.5">
      <c r="A39" s="35" t="s">
        <v>882</v>
      </c>
      <c r="B39" s="35" t="s">
        <v>883</v>
      </c>
      <c r="C39" s="36">
        <v>0</v>
      </c>
      <c r="D39" s="37">
        <v>55900</v>
      </c>
      <c r="E39" s="38">
        <v>5.0000000000000001E-3</v>
      </c>
      <c r="F39" s="39">
        <f t="shared" si="2"/>
        <v>279.5</v>
      </c>
      <c r="G39" s="40">
        <v>0</v>
      </c>
      <c r="H39" s="41">
        <v>2E-3</v>
      </c>
      <c r="I39" s="50">
        <f>G39*H39</f>
        <v>0</v>
      </c>
      <c r="J39" s="51">
        <f t="shared" ref="J39:J44" si="12">F39+I39</f>
        <v>279.5</v>
      </c>
      <c r="K39" s="51">
        <f>D39*$B$22</f>
        <v>8.3849999999999998</v>
      </c>
      <c r="L39" s="51"/>
      <c r="M39" s="52">
        <f>K39+L39</f>
        <v>8.3849999999999998</v>
      </c>
      <c r="N39" s="54"/>
      <c r="O39" s="54"/>
      <c r="P39" s="55"/>
      <c r="Q39" s="53"/>
      <c r="R39" s="59"/>
      <c r="S39" s="60">
        <f t="shared" ref="S39:S44" si="13">O39/D39</f>
        <v>0</v>
      </c>
      <c r="T39" s="61">
        <f>O39*P39+O39*Q39*R39</f>
        <v>0</v>
      </c>
      <c r="U39" s="62">
        <f>IF(S39*M39-T39&gt;0,(1-S39)*M39+(S39*M39-T39),(1-S39)*M39)</f>
        <v>8.3849999999999998</v>
      </c>
      <c r="V39" s="62">
        <f>D39*$B$22*$C$19/12</f>
        <v>3.4937499999999999</v>
      </c>
    </row>
    <row r="40" spans="1:22" ht="16.5">
      <c r="A40" s="35" t="s">
        <v>884</v>
      </c>
      <c r="B40" s="35" t="s">
        <v>883</v>
      </c>
      <c r="C40" s="36">
        <v>3</v>
      </c>
      <c r="D40" s="37">
        <v>46100</v>
      </c>
      <c r="E40" s="38">
        <v>5.0000000000000001E-3</v>
      </c>
      <c r="F40" s="39">
        <f t="shared" si="2"/>
        <v>230.5</v>
      </c>
      <c r="G40" s="40">
        <v>0</v>
      </c>
      <c r="H40" s="41">
        <v>1E-3</v>
      </c>
      <c r="I40" s="50">
        <f t="shared" ref="I40:I59" si="14">G40*H40</f>
        <v>0</v>
      </c>
      <c r="J40" s="51">
        <f t="shared" si="12"/>
        <v>230.5</v>
      </c>
      <c r="K40" s="51">
        <f t="shared" ref="K40:K44" si="15">D40*$B$22</f>
        <v>6.9149999999999991</v>
      </c>
      <c r="L40" s="51"/>
      <c r="M40" s="52">
        <f t="shared" si="6"/>
        <v>6.9149999999999991</v>
      </c>
      <c r="N40" s="53"/>
      <c r="O40" s="54"/>
      <c r="P40" s="53"/>
      <c r="Q40" s="53"/>
      <c r="R40" s="59"/>
      <c r="S40" s="60">
        <f t="shared" si="13"/>
        <v>0</v>
      </c>
      <c r="T40" s="61">
        <f t="shared" si="8"/>
        <v>0</v>
      </c>
      <c r="U40" s="62">
        <f t="shared" si="10"/>
        <v>6.9149999999999991</v>
      </c>
      <c r="V40" s="62">
        <f t="shared" ref="V40:V49" si="16">D40*$B$22*$C$19/12</f>
        <v>2.8812499999999996</v>
      </c>
    </row>
    <row r="41" spans="1:22" ht="16.5">
      <c r="A41" s="35" t="s">
        <v>885</v>
      </c>
      <c r="B41" s="35" t="s">
        <v>883</v>
      </c>
      <c r="C41" s="36">
        <v>9</v>
      </c>
      <c r="D41" s="37">
        <v>4400</v>
      </c>
      <c r="E41" s="38">
        <v>5.0000000000000001E-3</v>
      </c>
      <c r="F41" s="39">
        <f t="shared" si="2"/>
        <v>22</v>
      </c>
      <c r="G41" s="40">
        <v>0</v>
      </c>
      <c r="H41" s="41">
        <v>2E-3</v>
      </c>
      <c r="I41" s="50">
        <f t="shared" si="14"/>
        <v>0</v>
      </c>
      <c r="J41" s="56">
        <f t="shared" si="12"/>
        <v>22</v>
      </c>
      <c r="K41" s="51">
        <f t="shared" si="15"/>
        <v>0.65999999999999992</v>
      </c>
      <c r="L41" s="51"/>
      <c r="M41" s="52">
        <f t="shared" si="6"/>
        <v>0.65999999999999992</v>
      </c>
      <c r="N41" s="53"/>
      <c r="O41" s="54"/>
      <c r="P41" s="55"/>
      <c r="Q41" s="53"/>
      <c r="R41" s="59"/>
      <c r="S41" s="60">
        <f t="shared" si="13"/>
        <v>0</v>
      </c>
      <c r="T41" s="61">
        <f>O41*P41+I41*0.3</f>
        <v>0</v>
      </c>
      <c r="U41" s="62">
        <f t="shared" si="10"/>
        <v>0.65999999999999992</v>
      </c>
      <c r="V41" s="62">
        <f t="shared" si="16"/>
        <v>0.27499999999999997</v>
      </c>
    </row>
    <row r="42" spans="1:22" ht="16.5">
      <c r="A42" s="35" t="s">
        <v>886</v>
      </c>
      <c r="B42" s="35" t="s">
        <v>883</v>
      </c>
      <c r="C42" s="36">
        <v>10</v>
      </c>
      <c r="D42" s="37">
        <v>3000</v>
      </c>
      <c r="E42" s="38">
        <v>5.0000000000000001E-3</v>
      </c>
      <c r="F42" s="39">
        <f t="shared" si="2"/>
        <v>15</v>
      </c>
      <c r="G42" s="40">
        <v>0</v>
      </c>
      <c r="H42" s="41">
        <v>2E-3</v>
      </c>
      <c r="I42" s="50">
        <f t="shared" si="14"/>
        <v>0</v>
      </c>
      <c r="J42" s="51">
        <f t="shared" si="12"/>
        <v>15</v>
      </c>
      <c r="K42" s="51">
        <f t="shared" si="15"/>
        <v>0.44999999999999996</v>
      </c>
      <c r="L42" s="51"/>
      <c r="M42" s="52">
        <f t="shared" si="6"/>
        <v>0.44999999999999996</v>
      </c>
      <c r="N42" s="53"/>
      <c r="O42" s="54"/>
      <c r="P42" s="55"/>
      <c r="Q42" s="53"/>
      <c r="R42" s="59"/>
      <c r="S42" s="60">
        <f t="shared" si="13"/>
        <v>0</v>
      </c>
      <c r="T42" s="61">
        <f t="shared" si="8"/>
        <v>0</v>
      </c>
      <c r="U42" s="62">
        <f t="shared" si="10"/>
        <v>0.44999999999999996</v>
      </c>
      <c r="V42" s="62">
        <f t="shared" si="16"/>
        <v>0.1875</v>
      </c>
    </row>
    <row r="43" spans="1:22" ht="16.5">
      <c r="A43" s="35" t="s">
        <v>887</v>
      </c>
      <c r="B43" s="35" t="s">
        <v>883</v>
      </c>
      <c r="C43" s="36">
        <v>8</v>
      </c>
      <c r="D43" s="37">
        <f>25200/2</f>
        <v>12600</v>
      </c>
      <c r="E43" s="38">
        <v>3.0000000000000001E-3</v>
      </c>
      <c r="F43" s="39">
        <f t="shared" si="2"/>
        <v>37.800000000000004</v>
      </c>
      <c r="G43" s="40">
        <v>0</v>
      </c>
      <c r="H43" s="41">
        <v>2.0000000000000001E-4</v>
      </c>
      <c r="I43" s="50">
        <f t="shared" si="14"/>
        <v>0</v>
      </c>
      <c r="J43" s="51">
        <f t="shared" si="12"/>
        <v>37.800000000000004</v>
      </c>
      <c r="K43" s="51">
        <f t="shared" si="15"/>
        <v>1.89</v>
      </c>
      <c r="L43" s="51"/>
      <c r="M43" s="52">
        <f t="shared" si="6"/>
        <v>1.89</v>
      </c>
      <c r="N43" s="53"/>
      <c r="O43" s="54"/>
      <c r="P43" s="53"/>
      <c r="Q43" s="53"/>
      <c r="R43" s="59"/>
      <c r="S43" s="60">
        <f t="shared" si="13"/>
        <v>0</v>
      </c>
      <c r="T43" s="61">
        <f t="shared" si="8"/>
        <v>0</v>
      </c>
      <c r="U43" s="62">
        <f t="shared" si="10"/>
        <v>1.89</v>
      </c>
      <c r="V43" s="62">
        <f t="shared" si="16"/>
        <v>0.78749999999999998</v>
      </c>
    </row>
    <row r="44" spans="1:22" ht="16.5">
      <c r="A44" s="35" t="s">
        <v>888</v>
      </c>
      <c r="B44" s="35" t="s">
        <v>883</v>
      </c>
      <c r="C44" s="36">
        <v>0</v>
      </c>
      <c r="D44" s="37">
        <v>50000</v>
      </c>
      <c r="E44" s="38">
        <v>2E-3</v>
      </c>
      <c r="F44" s="39">
        <f t="shared" si="2"/>
        <v>100</v>
      </c>
      <c r="G44" s="40">
        <v>0</v>
      </c>
      <c r="H44" s="41">
        <v>2.0000000000000001E-4</v>
      </c>
      <c r="I44" s="50">
        <f t="shared" si="14"/>
        <v>0</v>
      </c>
      <c r="J44" s="51">
        <f t="shared" si="12"/>
        <v>100</v>
      </c>
      <c r="K44" s="51">
        <f t="shared" si="15"/>
        <v>7.4999999999999991</v>
      </c>
      <c r="L44" s="51"/>
      <c r="M44" s="52">
        <f t="shared" si="6"/>
        <v>7.4999999999999991</v>
      </c>
      <c r="N44" s="54"/>
      <c r="O44" s="54"/>
      <c r="P44" s="57"/>
      <c r="Q44" s="53"/>
      <c r="R44" s="64"/>
      <c r="S44" s="60">
        <f t="shared" si="13"/>
        <v>0</v>
      </c>
      <c r="T44" s="61">
        <f t="shared" si="8"/>
        <v>0</v>
      </c>
      <c r="U44" s="62">
        <f t="shared" si="10"/>
        <v>7.4999999999999991</v>
      </c>
      <c r="V44" s="62">
        <f t="shared" si="16"/>
        <v>3.1249999999999996</v>
      </c>
    </row>
    <row r="45" spans="1:22" ht="16.5">
      <c r="A45" s="46" t="s">
        <v>889</v>
      </c>
      <c r="B45" s="46"/>
      <c r="C45" s="45"/>
      <c r="D45" s="45">
        <f t="shared" ref="D45:N45" si="17">SUM(D39:D44)</f>
        <v>172000</v>
      </c>
      <c r="E45" s="45">
        <f t="shared" si="17"/>
        <v>2.5000000000000001E-2</v>
      </c>
      <c r="F45" s="45">
        <f t="shared" si="17"/>
        <v>684.8</v>
      </c>
      <c r="G45" s="45">
        <f t="shared" si="17"/>
        <v>0</v>
      </c>
      <c r="H45" s="45">
        <f t="shared" si="17"/>
        <v>7.3999999999999995E-3</v>
      </c>
      <c r="I45" s="45">
        <f t="shared" si="17"/>
        <v>0</v>
      </c>
      <c r="J45" s="45">
        <f t="shared" si="17"/>
        <v>684.8</v>
      </c>
      <c r="K45" s="45">
        <f t="shared" si="17"/>
        <v>25.8</v>
      </c>
      <c r="L45" s="45">
        <f t="shared" si="17"/>
        <v>0</v>
      </c>
      <c r="M45" s="58">
        <f t="shared" si="17"/>
        <v>25.8</v>
      </c>
      <c r="N45" s="45">
        <f t="shared" si="17"/>
        <v>0</v>
      </c>
      <c r="O45" s="54">
        <f t="shared" ref="O45" si="18">N45*(12-C45)/12</f>
        <v>0</v>
      </c>
      <c r="P45" s="45">
        <f t="shared" ref="P45:V45" si="19">SUM(P39:P44)</f>
        <v>0</v>
      </c>
      <c r="Q45" s="45">
        <f t="shared" si="19"/>
        <v>0</v>
      </c>
      <c r="R45" s="63">
        <f t="shared" si="19"/>
        <v>0</v>
      </c>
      <c r="S45" s="45">
        <f t="shared" si="19"/>
        <v>0</v>
      </c>
      <c r="T45" s="45">
        <f t="shared" si="19"/>
        <v>0</v>
      </c>
      <c r="U45" s="58">
        <f t="shared" si="19"/>
        <v>25.8</v>
      </c>
      <c r="V45" s="58">
        <f t="shared" si="19"/>
        <v>10.75</v>
      </c>
    </row>
    <row r="46" spans="1:22" ht="16.5">
      <c r="A46" s="35" t="s">
        <v>887</v>
      </c>
      <c r="B46" s="35" t="s">
        <v>15</v>
      </c>
      <c r="C46" s="36">
        <v>8</v>
      </c>
      <c r="D46" s="37">
        <f>25200/2</f>
        <v>12600</v>
      </c>
      <c r="E46" s="38">
        <v>3.0000000000000001E-3</v>
      </c>
      <c r="F46" s="39">
        <f t="shared" ref="F46:F49" si="20">D46*E46</f>
        <v>37.800000000000004</v>
      </c>
      <c r="G46" s="40">
        <v>0</v>
      </c>
      <c r="H46" s="41">
        <v>2.0000000000000001E-4</v>
      </c>
      <c r="I46" s="50">
        <f t="shared" ref="I46:I49" si="21">G46*H46</f>
        <v>0</v>
      </c>
      <c r="J46" s="51">
        <f>F46+I46</f>
        <v>37.800000000000004</v>
      </c>
      <c r="K46" s="51">
        <f>D46*$B$22</f>
        <v>1.89</v>
      </c>
      <c r="L46" s="51"/>
      <c r="M46" s="52">
        <f t="shared" ref="M46:M49" si="22">K46+L46</f>
        <v>1.89</v>
      </c>
      <c r="N46" s="53"/>
      <c r="O46" s="54"/>
      <c r="P46" s="53"/>
      <c r="Q46" s="53"/>
      <c r="R46" s="59"/>
      <c r="S46" s="60">
        <f>O46/D46</f>
        <v>0</v>
      </c>
      <c r="T46" s="61">
        <f t="shared" ref="T46:T49" si="23">O46*P46+O46*Q46*R46</f>
        <v>0</v>
      </c>
      <c r="U46" s="62">
        <f t="shared" ref="U46:U49" si="24">IF(S46*M46-T46&gt;0,(1-S46)*M46+(S46*M46-T46),(1-S46)*M46)</f>
        <v>1.89</v>
      </c>
      <c r="V46" s="62">
        <f>D46*$B$22*$C$19/12</f>
        <v>0.78749999999999998</v>
      </c>
    </row>
    <row r="47" spans="1:22" ht="16.5">
      <c r="A47" s="35" t="s">
        <v>890</v>
      </c>
      <c r="B47" s="35" t="s">
        <v>15</v>
      </c>
      <c r="C47" s="36">
        <v>0</v>
      </c>
      <c r="D47" s="37">
        <v>42500</v>
      </c>
      <c r="E47" s="38">
        <v>2E-3</v>
      </c>
      <c r="F47" s="39">
        <f t="shared" si="20"/>
        <v>85</v>
      </c>
      <c r="G47" s="40">
        <v>0</v>
      </c>
      <c r="H47" s="47">
        <v>2.0000000000000002E-5</v>
      </c>
      <c r="I47" s="50">
        <f t="shared" si="21"/>
        <v>0</v>
      </c>
      <c r="J47" s="51">
        <f>F47+I47</f>
        <v>85</v>
      </c>
      <c r="K47" s="51">
        <f t="shared" ref="K47:K49" si="25">D47*$B$22</f>
        <v>6.3749999999999991</v>
      </c>
      <c r="L47" s="51"/>
      <c r="M47" s="52">
        <f t="shared" si="22"/>
        <v>6.3749999999999991</v>
      </c>
      <c r="N47" s="53"/>
      <c r="O47" s="54"/>
      <c r="P47" s="53"/>
      <c r="Q47" s="53"/>
      <c r="R47" s="59"/>
      <c r="S47" s="60">
        <f>O47/D47</f>
        <v>0</v>
      </c>
      <c r="T47" s="61">
        <f t="shared" si="23"/>
        <v>0</v>
      </c>
      <c r="U47" s="62">
        <f t="shared" si="24"/>
        <v>6.3749999999999991</v>
      </c>
      <c r="V47" s="62">
        <f t="shared" si="16"/>
        <v>2.6562499999999996</v>
      </c>
    </row>
    <row r="48" spans="1:22" ht="16.5">
      <c r="A48" s="35" t="s">
        <v>891</v>
      </c>
      <c r="B48" s="35" t="s">
        <v>15</v>
      </c>
      <c r="C48" s="36">
        <v>3</v>
      </c>
      <c r="D48" s="37">
        <v>16200</v>
      </c>
      <c r="E48" s="38">
        <v>1E-3</v>
      </c>
      <c r="F48" s="39">
        <f t="shared" si="20"/>
        <v>16.2</v>
      </c>
      <c r="G48" s="40">
        <v>0</v>
      </c>
      <c r="H48" s="47">
        <v>2.0000000000000002E-5</v>
      </c>
      <c r="I48" s="50">
        <f t="shared" si="21"/>
        <v>0</v>
      </c>
      <c r="J48" s="51">
        <f>F48+I48</f>
        <v>16.2</v>
      </c>
      <c r="K48" s="51">
        <f t="shared" si="25"/>
        <v>2.4299999999999997</v>
      </c>
      <c r="L48" s="51"/>
      <c r="M48" s="52">
        <f t="shared" si="22"/>
        <v>2.4299999999999997</v>
      </c>
      <c r="N48" s="53"/>
      <c r="O48" s="54"/>
      <c r="P48" s="53"/>
      <c r="Q48" s="53"/>
      <c r="R48" s="59"/>
      <c r="S48" s="60">
        <f>O48/D48</f>
        <v>0</v>
      </c>
      <c r="T48" s="61">
        <f t="shared" si="23"/>
        <v>0</v>
      </c>
      <c r="U48" s="62">
        <f t="shared" si="24"/>
        <v>2.4299999999999997</v>
      </c>
      <c r="V48" s="62">
        <f t="shared" si="16"/>
        <v>1.0125</v>
      </c>
    </row>
    <row r="49" spans="1:22" ht="16.5">
      <c r="A49" s="35" t="s">
        <v>892</v>
      </c>
      <c r="B49" s="35" t="s">
        <v>15</v>
      </c>
      <c r="C49" s="36">
        <v>6</v>
      </c>
      <c r="D49" s="37">
        <v>400</v>
      </c>
      <c r="E49" s="38">
        <v>1E-3</v>
      </c>
      <c r="F49" s="39">
        <f t="shared" si="20"/>
        <v>0.4</v>
      </c>
      <c r="G49" s="40">
        <v>0</v>
      </c>
      <c r="H49" s="41">
        <v>2.0000000000000001E-4</v>
      </c>
      <c r="I49" s="50">
        <f t="shared" si="21"/>
        <v>0</v>
      </c>
      <c r="J49" s="51">
        <f>F49+I49</f>
        <v>0.4</v>
      </c>
      <c r="K49" s="51">
        <f t="shared" si="25"/>
        <v>0.06</v>
      </c>
      <c r="L49" s="51"/>
      <c r="M49" s="52">
        <f t="shared" si="22"/>
        <v>0.06</v>
      </c>
      <c r="N49" s="53"/>
      <c r="O49" s="54"/>
      <c r="P49" s="53"/>
      <c r="Q49" s="53"/>
      <c r="R49" s="59"/>
      <c r="S49" s="60">
        <f>O49/D49</f>
        <v>0</v>
      </c>
      <c r="T49" s="61">
        <f t="shared" si="23"/>
        <v>0</v>
      </c>
      <c r="U49" s="62">
        <f t="shared" si="24"/>
        <v>0.06</v>
      </c>
      <c r="V49" s="62">
        <f t="shared" si="16"/>
        <v>2.4999999999999998E-2</v>
      </c>
    </row>
    <row r="50" spans="1:22" ht="15">
      <c r="A50" s="46" t="s">
        <v>893</v>
      </c>
      <c r="B50" s="46"/>
      <c r="C50" s="45"/>
      <c r="D50" s="45">
        <f>SUM(D46:D49)</f>
        <v>71700</v>
      </c>
      <c r="E50" s="45"/>
      <c r="F50" s="45">
        <f>SUM(F46:F49)</f>
        <v>139.4</v>
      </c>
      <c r="G50" s="45"/>
      <c r="H50" s="45"/>
      <c r="I50" s="45"/>
      <c r="J50" s="45">
        <f>SUM(J46:J49)</f>
        <v>139.4</v>
      </c>
      <c r="K50" s="45">
        <f t="shared" ref="K50:V50" si="26">SUM(K46:K49)</f>
        <v>10.754999999999999</v>
      </c>
      <c r="L50" s="45">
        <f t="shared" si="26"/>
        <v>0</v>
      </c>
      <c r="M50" s="58">
        <f t="shared" si="26"/>
        <v>10.754999999999999</v>
      </c>
      <c r="N50" s="45">
        <f t="shared" si="26"/>
        <v>0</v>
      </c>
      <c r="O50" s="45">
        <f t="shared" si="26"/>
        <v>0</v>
      </c>
      <c r="P50" s="45">
        <f t="shared" si="26"/>
        <v>0</v>
      </c>
      <c r="Q50" s="45">
        <f t="shared" si="26"/>
        <v>0</v>
      </c>
      <c r="R50" s="63">
        <f t="shared" si="26"/>
        <v>0</v>
      </c>
      <c r="S50" s="45">
        <f t="shared" si="26"/>
        <v>0</v>
      </c>
      <c r="T50" s="45">
        <f t="shared" si="26"/>
        <v>0</v>
      </c>
      <c r="U50" s="58">
        <f t="shared" si="26"/>
        <v>10.754999999999999</v>
      </c>
      <c r="V50" s="58">
        <f t="shared" si="26"/>
        <v>4.4812500000000002</v>
      </c>
    </row>
    <row r="51" spans="1:22" ht="16.5">
      <c r="A51" s="35" t="s">
        <v>894</v>
      </c>
      <c r="B51" s="35" t="s">
        <v>895</v>
      </c>
      <c r="C51" s="36">
        <v>0</v>
      </c>
      <c r="D51" s="37">
        <v>1300</v>
      </c>
      <c r="E51" s="38">
        <v>2E-3</v>
      </c>
      <c r="F51" s="39">
        <f t="shared" si="2"/>
        <v>2.6</v>
      </c>
      <c r="G51" s="40">
        <v>0</v>
      </c>
      <c r="H51" s="41">
        <v>1.8E-3</v>
      </c>
      <c r="I51" s="50">
        <f t="shared" si="14"/>
        <v>0</v>
      </c>
      <c r="J51" s="51">
        <f t="shared" ref="J51:J59" si="27">F51+I51</f>
        <v>2.6</v>
      </c>
      <c r="K51" s="51">
        <f>D51*$B$23</f>
        <v>0.20800000000000002</v>
      </c>
      <c r="L51" s="51">
        <f>G51*$C$23</f>
        <v>0</v>
      </c>
      <c r="M51" s="52">
        <f t="shared" si="6"/>
        <v>0.20800000000000002</v>
      </c>
      <c r="N51" s="53"/>
      <c r="O51" s="54"/>
      <c r="P51" s="53"/>
      <c r="Q51" s="53"/>
      <c r="R51" s="59"/>
      <c r="S51" s="60">
        <f t="shared" ref="S51:S59" si="28">O51/D51</f>
        <v>0</v>
      </c>
      <c r="T51" s="61">
        <f t="shared" si="8"/>
        <v>0</v>
      </c>
      <c r="U51" s="62">
        <f t="shared" si="10"/>
        <v>0.20800000000000002</v>
      </c>
      <c r="V51" s="62">
        <f>D51*$B$23*$C$19/12</f>
        <v>8.666666666666667E-2</v>
      </c>
    </row>
    <row r="52" spans="1:22" ht="16.5">
      <c r="A52" s="35" t="s">
        <v>896</v>
      </c>
      <c r="B52" s="35" t="s">
        <v>895</v>
      </c>
      <c r="C52" s="36">
        <v>6</v>
      </c>
      <c r="D52" s="37">
        <v>2000</v>
      </c>
      <c r="E52" s="38">
        <v>2.4500000000000001E-2</v>
      </c>
      <c r="F52" s="39">
        <f t="shared" si="2"/>
        <v>49</v>
      </c>
      <c r="G52" s="37">
        <v>0</v>
      </c>
      <c r="H52" s="41">
        <v>1E-3</v>
      </c>
      <c r="I52" s="50">
        <f t="shared" si="14"/>
        <v>0</v>
      </c>
      <c r="J52" s="51">
        <f t="shared" si="27"/>
        <v>49</v>
      </c>
      <c r="K52" s="51">
        <f t="shared" ref="K52:K59" si="29">D52*$B$23</f>
        <v>0.32</v>
      </c>
      <c r="L52" s="51">
        <f t="shared" ref="L52:L59" si="30">G52*$C$23</f>
        <v>0</v>
      </c>
      <c r="M52" s="52">
        <f t="shared" si="6"/>
        <v>0.32</v>
      </c>
      <c r="N52" s="53"/>
      <c r="O52" s="54"/>
      <c r="P52" s="53"/>
      <c r="Q52" s="57"/>
      <c r="R52" s="59"/>
      <c r="S52" s="60">
        <f t="shared" si="28"/>
        <v>0</v>
      </c>
      <c r="T52" s="61">
        <f t="shared" si="8"/>
        <v>0</v>
      </c>
      <c r="U52" s="62">
        <f t="shared" si="10"/>
        <v>0.32</v>
      </c>
      <c r="V52" s="62">
        <f t="shared" ref="V52:V59" si="31">D52*$B$23*$C$19/12</f>
        <v>0.13333333333333333</v>
      </c>
    </row>
    <row r="53" spans="1:22" ht="16.5">
      <c r="A53" s="35" t="s">
        <v>897</v>
      </c>
      <c r="B53" s="35" t="s">
        <v>895</v>
      </c>
      <c r="C53" s="36">
        <v>3</v>
      </c>
      <c r="D53" s="37">
        <v>3000</v>
      </c>
      <c r="E53" s="38">
        <v>0.01</v>
      </c>
      <c r="F53" s="39">
        <f t="shared" si="2"/>
        <v>30</v>
      </c>
      <c r="G53" s="40">
        <v>1544</v>
      </c>
      <c r="H53" s="41">
        <v>1E-3</v>
      </c>
      <c r="I53" s="50">
        <f t="shared" si="14"/>
        <v>1.544</v>
      </c>
      <c r="J53" s="51">
        <f t="shared" si="27"/>
        <v>31.544</v>
      </c>
      <c r="K53" s="51">
        <f t="shared" si="29"/>
        <v>0.48000000000000004</v>
      </c>
      <c r="L53" s="51">
        <f t="shared" si="30"/>
        <v>0.23159999999999997</v>
      </c>
      <c r="M53" s="52">
        <f t="shared" si="6"/>
        <v>0.71160000000000001</v>
      </c>
      <c r="N53" s="53"/>
      <c r="O53" s="54"/>
      <c r="P53" s="53"/>
      <c r="Q53" s="53"/>
      <c r="R53" s="59"/>
      <c r="S53" s="60">
        <f t="shared" si="28"/>
        <v>0</v>
      </c>
      <c r="T53" s="61">
        <f>O53*P53+I53</f>
        <v>1.544</v>
      </c>
      <c r="U53" s="62">
        <f t="shared" si="10"/>
        <v>0.71160000000000001</v>
      </c>
      <c r="V53" s="62">
        <f t="shared" si="31"/>
        <v>0.20000000000000004</v>
      </c>
    </row>
    <row r="54" spans="1:22" ht="16.5">
      <c r="A54" s="35" t="s">
        <v>898</v>
      </c>
      <c r="B54" s="35" t="s">
        <v>895</v>
      </c>
      <c r="C54" s="36">
        <v>8</v>
      </c>
      <c r="D54" s="37">
        <v>10400</v>
      </c>
      <c r="E54" s="38">
        <v>3.0000000000000001E-3</v>
      </c>
      <c r="F54" s="39">
        <f t="shared" si="2"/>
        <v>31.2</v>
      </c>
      <c r="G54" s="40">
        <v>32915</v>
      </c>
      <c r="H54" s="41">
        <v>2.0000000000000001E-4</v>
      </c>
      <c r="I54" s="50">
        <f t="shared" si="14"/>
        <v>6.5830000000000002</v>
      </c>
      <c r="J54" s="51">
        <f t="shared" si="27"/>
        <v>37.783000000000001</v>
      </c>
      <c r="K54" s="51">
        <f t="shared" si="29"/>
        <v>1.6640000000000001</v>
      </c>
      <c r="L54" s="51">
        <f t="shared" si="30"/>
        <v>4.9372499999999997</v>
      </c>
      <c r="M54" s="52">
        <f t="shared" si="6"/>
        <v>6.6012500000000003</v>
      </c>
      <c r="N54" s="53"/>
      <c r="O54" s="54"/>
      <c r="P54" s="53"/>
      <c r="Q54" s="53"/>
      <c r="R54" s="59"/>
      <c r="S54" s="60">
        <f t="shared" si="28"/>
        <v>0</v>
      </c>
      <c r="T54" s="61">
        <f t="shared" si="8"/>
        <v>0</v>
      </c>
      <c r="U54" s="62">
        <f t="shared" si="10"/>
        <v>6.6012500000000003</v>
      </c>
      <c r="V54" s="62">
        <f t="shared" si="31"/>
        <v>0.69333333333333336</v>
      </c>
    </row>
    <row r="55" spans="1:22" ht="16.5">
      <c r="A55" s="35" t="s">
        <v>899</v>
      </c>
      <c r="B55" s="35" t="s">
        <v>895</v>
      </c>
      <c r="C55" s="36">
        <v>8</v>
      </c>
      <c r="D55" s="37">
        <v>10400</v>
      </c>
      <c r="E55" s="38">
        <v>1E-3</v>
      </c>
      <c r="F55" s="39">
        <f t="shared" si="2"/>
        <v>10.4</v>
      </c>
      <c r="G55" s="40">
        <v>29726</v>
      </c>
      <c r="H55" s="41">
        <v>2.0000000000000001E-4</v>
      </c>
      <c r="I55" s="50">
        <f t="shared" si="14"/>
        <v>5.9452000000000007</v>
      </c>
      <c r="J55" s="51">
        <f t="shared" si="27"/>
        <v>16.345200000000002</v>
      </c>
      <c r="K55" s="51">
        <f t="shared" si="29"/>
        <v>1.6640000000000001</v>
      </c>
      <c r="L55" s="51">
        <f t="shared" si="30"/>
        <v>4.4588999999999999</v>
      </c>
      <c r="M55" s="52">
        <f t="shared" si="6"/>
        <v>6.1228999999999996</v>
      </c>
      <c r="N55" s="53"/>
      <c r="O55" s="54"/>
      <c r="P55" s="53"/>
      <c r="Q55" s="53"/>
      <c r="R55" s="59"/>
      <c r="S55" s="60">
        <f t="shared" si="28"/>
        <v>0</v>
      </c>
      <c r="T55" s="61">
        <f t="shared" si="8"/>
        <v>0</v>
      </c>
      <c r="U55" s="62">
        <f t="shared" si="10"/>
        <v>6.1228999999999996</v>
      </c>
      <c r="V55" s="62">
        <f t="shared" si="31"/>
        <v>0.69333333333333336</v>
      </c>
    </row>
    <row r="56" spans="1:22" ht="16.5">
      <c r="A56" s="35" t="s">
        <v>900</v>
      </c>
      <c r="B56" s="35" t="s">
        <v>895</v>
      </c>
      <c r="C56" s="36">
        <v>8</v>
      </c>
      <c r="D56" s="37">
        <v>1800</v>
      </c>
      <c r="E56" s="38">
        <v>2.4500000000000001E-2</v>
      </c>
      <c r="F56" s="39">
        <f t="shared" si="2"/>
        <v>44.1</v>
      </c>
      <c r="G56" s="42">
        <v>0</v>
      </c>
      <c r="H56" s="41">
        <v>1E-3</v>
      </c>
      <c r="I56" s="50">
        <f t="shared" si="14"/>
        <v>0</v>
      </c>
      <c r="J56" s="51">
        <f t="shared" si="27"/>
        <v>44.1</v>
      </c>
      <c r="K56" s="51">
        <f t="shared" si="29"/>
        <v>0.28800000000000003</v>
      </c>
      <c r="L56" s="51">
        <f t="shared" si="30"/>
        <v>0</v>
      </c>
      <c r="M56" s="52">
        <f t="shared" si="6"/>
        <v>0.28800000000000003</v>
      </c>
      <c r="N56" s="53"/>
      <c r="O56" s="54"/>
      <c r="P56" s="53"/>
      <c r="Q56" s="57"/>
      <c r="R56" s="59"/>
      <c r="S56" s="60">
        <f t="shared" si="28"/>
        <v>0</v>
      </c>
      <c r="T56" s="61">
        <f t="shared" si="8"/>
        <v>0</v>
      </c>
      <c r="U56" s="62">
        <f t="shared" si="10"/>
        <v>0.28800000000000003</v>
      </c>
      <c r="V56" s="62">
        <f t="shared" si="31"/>
        <v>0.12000000000000001</v>
      </c>
    </row>
    <row r="57" spans="1:22" ht="16.5">
      <c r="A57" s="35" t="s">
        <v>901</v>
      </c>
      <c r="B57" s="35" t="s">
        <v>895</v>
      </c>
      <c r="C57" s="36">
        <v>8</v>
      </c>
      <c r="D57" s="37">
        <v>2300</v>
      </c>
      <c r="E57" s="38">
        <v>2.5000000000000001E-2</v>
      </c>
      <c r="F57" s="39">
        <f t="shared" si="2"/>
        <v>57.5</v>
      </c>
      <c r="G57" s="40">
        <v>0</v>
      </c>
      <c r="H57" s="41">
        <v>2.0000000000000001E-4</v>
      </c>
      <c r="I57" s="50">
        <f t="shared" si="14"/>
        <v>0</v>
      </c>
      <c r="J57" s="51">
        <f t="shared" si="27"/>
        <v>57.5</v>
      </c>
      <c r="K57" s="51">
        <f t="shared" si="29"/>
        <v>0.36800000000000005</v>
      </c>
      <c r="L57" s="51">
        <f t="shared" si="30"/>
        <v>0</v>
      </c>
      <c r="M57" s="52">
        <f t="shared" si="6"/>
        <v>0.36800000000000005</v>
      </c>
      <c r="N57" s="53"/>
      <c r="O57" s="54"/>
      <c r="P57" s="53"/>
      <c r="Q57" s="57"/>
      <c r="R57" s="59"/>
      <c r="S57" s="60">
        <f t="shared" si="28"/>
        <v>0</v>
      </c>
      <c r="T57" s="61">
        <f t="shared" si="8"/>
        <v>0</v>
      </c>
      <c r="U57" s="62">
        <f t="shared" si="10"/>
        <v>0.36800000000000005</v>
      </c>
      <c r="V57" s="62">
        <f t="shared" si="31"/>
        <v>0.15333333333333335</v>
      </c>
    </row>
    <row r="58" spans="1:22" ht="16.5">
      <c r="A58" s="35" t="s">
        <v>902</v>
      </c>
      <c r="B58" s="35" t="s">
        <v>895</v>
      </c>
      <c r="C58" s="36">
        <v>11</v>
      </c>
      <c r="D58" s="37">
        <v>800</v>
      </c>
      <c r="E58" s="38">
        <v>8.0000000000000002E-3</v>
      </c>
      <c r="F58" s="39">
        <f t="shared" si="2"/>
        <v>6.4</v>
      </c>
      <c r="G58" s="40">
        <v>0</v>
      </c>
      <c r="H58" s="41">
        <v>5.0000000000000001E-4</v>
      </c>
      <c r="I58" s="50">
        <f t="shared" si="14"/>
        <v>0</v>
      </c>
      <c r="J58" s="51">
        <f t="shared" si="27"/>
        <v>6.4</v>
      </c>
      <c r="K58" s="51">
        <f t="shared" si="29"/>
        <v>0.128</v>
      </c>
      <c r="L58" s="51">
        <f t="shared" si="30"/>
        <v>0</v>
      </c>
      <c r="M58" s="52">
        <f t="shared" si="6"/>
        <v>0.128</v>
      </c>
      <c r="N58" s="53"/>
      <c r="O58" s="54"/>
      <c r="P58" s="53"/>
      <c r="Q58" s="57"/>
      <c r="R58" s="59"/>
      <c r="S58" s="60">
        <f t="shared" si="28"/>
        <v>0</v>
      </c>
      <c r="T58" s="61">
        <f t="shared" si="8"/>
        <v>0</v>
      </c>
      <c r="U58" s="62">
        <f t="shared" si="10"/>
        <v>0.128</v>
      </c>
      <c r="V58" s="62">
        <f t="shared" si="31"/>
        <v>5.3333333333333337E-2</v>
      </c>
    </row>
    <row r="59" spans="1:22" ht="16.5">
      <c r="A59" s="35" t="s">
        <v>903</v>
      </c>
      <c r="B59" s="35" t="s">
        <v>895</v>
      </c>
      <c r="C59" s="36">
        <v>8</v>
      </c>
      <c r="D59" s="37">
        <v>1300</v>
      </c>
      <c r="E59" s="38">
        <v>2.8000000000000001E-2</v>
      </c>
      <c r="F59" s="39">
        <f t="shared" si="2"/>
        <v>36.4</v>
      </c>
      <c r="G59" s="42">
        <v>0</v>
      </c>
      <c r="H59" s="41">
        <v>2.0000000000000001E-4</v>
      </c>
      <c r="I59" s="50">
        <f t="shared" si="14"/>
        <v>0</v>
      </c>
      <c r="J59" s="51">
        <f t="shared" si="27"/>
        <v>36.4</v>
      </c>
      <c r="K59" s="51">
        <f t="shared" si="29"/>
        <v>0.20800000000000002</v>
      </c>
      <c r="L59" s="51">
        <f t="shared" si="30"/>
        <v>0</v>
      </c>
      <c r="M59" s="52">
        <f t="shared" si="6"/>
        <v>0.20800000000000002</v>
      </c>
      <c r="N59" s="53"/>
      <c r="O59" s="54"/>
      <c r="P59" s="53"/>
      <c r="Q59" s="57"/>
      <c r="R59" s="59"/>
      <c r="S59" s="60">
        <f t="shared" si="28"/>
        <v>0</v>
      </c>
      <c r="T59" s="61">
        <f t="shared" si="8"/>
        <v>0</v>
      </c>
      <c r="U59" s="62">
        <f t="shared" si="10"/>
        <v>0.20800000000000002</v>
      </c>
      <c r="V59" s="62">
        <f t="shared" si="31"/>
        <v>8.666666666666667E-2</v>
      </c>
    </row>
    <row r="60" spans="1:22" ht="15">
      <c r="A60" s="379" t="s">
        <v>904</v>
      </c>
      <c r="B60" s="380"/>
      <c r="C60" s="45"/>
      <c r="D60" s="45">
        <f>SUM(D51:D59)</f>
        <v>33300</v>
      </c>
      <c r="E60" s="45">
        <f t="shared" ref="E60:V60" si="32">SUM(E51:E59)</f>
        <v>0.126</v>
      </c>
      <c r="F60" s="45">
        <f t="shared" si="32"/>
        <v>267.60000000000002</v>
      </c>
      <c r="G60" s="45">
        <f t="shared" si="32"/>
        <v>64185</v>
      </c>
      <c r="H60" s="45">
        <f t="shared" si="32"/>
        <v>6.0999999999999987E-3</v>
      </c>
      <c r="I60" s="45">
        <f t="shared" si="32"/>
        <v>14.072200000000002</v>
      </c>
      <c r="J60" s="45">
        <f t="shared" si="32"/>
        <v>281.67219999999998</v>
      </c>
      <c r="K60" s="45">
        <f t="shared" si="32"/>
        <v>5.3280000000000012</v>
      </c>
      <c r="L60" s="45">
        <f t="shared" si="32"/>
        <v>9.6277499999999989</v>
      </c>
      <c r="M60" s="45">
        <f t="shared" si="32"/>
        <v>14.955750000000002</v>
      </c>
      <c r="N60" s="45">
        <f t="shared" si="32"/>
        <v>0</v>
      </c>
      <c r="O60" s="45">
        <f t="shared" si="32"/>
        <v>0</v>
      </c>
      <c r="P60" s="45">
        <f t="shared" si="32"/>
        <v>0</v>
      </c>
      <c r="Q60" s="45">
        <f t="shared" si="32"/>
        <v>0</v>
      </c>
      <c r="R60" s="63">
        <f t="shared" si="32"/>
        <v>0</v>
      </c>
      <c r="S60" s="45">
        <f t="shared" si="32"/>
        <v>0</v>
      </c>
      <c r="T60" s="45">
        <f t="shared" si="32"/>
        <v>1.544</v>
      </c>
      <c r="U60" s="45">
        <f t="shared" si="32"/>
        <v>14.955750000000002</v>
      </c>
      <c r="V60" s="58">
        <f t="shared" si="32"/>
        <v>2.2199999999999998</v>
      </c>
    </row>
    <row r="61" spans="1:22" ht="18">
      <c r="A61" s="48" t="s">
        <v>2</v>
      </c>
      <c r="B61" s="49"/>
      <c r="C61" s="49"/>
      <c r="D61" s="45">
        <f t="shared" ref="D61:T61" si="33">D60+D45+D38</f>
        <v>467100</v>
      </c>
      <c r="E61" s="45">
        <f t="shared" si="33"/>
        <v>0.19800000000000001</v>
      </c>
      <c r="F61" s="45">
        <f t="shared" si="33"/>
        <v>4091.6</v>
      </c>
      <c r="G61" s="45">
        <f t="shared" si="33"/>
        <v>655764</v>
      </c>
      <c r="H61" s="45">
        <f t="shared" si="33"/>
        <v>2.9499999999999998E-2</v>
      </c>
      <c r="I61" s="45">
        <f t="shared" si="33"/>
        <v>1078.7564</v>
      </c>
      <c r="J61" s="45">
        <f t="shared" si="33"/>
        <v>5170.2299999999996</v>
      </c>
      <c r="K61" s="45">
        <f t="shared" si="33"/>
        <v>436.08800000000002</v>
      </c>
      <c r="L61" s="45">
        <f t="shared" si="33"/>
        <v>187.05404999999996</v>
      </c>
      <c r="M61" s="45">
        <f>M60+M45+M38+M50</f>
        <v>633.89704999999992</v>
      </c>
      <c r="N61" s="45">
        <f t="shared" si="33"/>
        <v>0</v>
      </c>
      <c r="O61" s="45">
        <f t="shared" si="33"/>
        <v>0</v>
      </c>
      <c r="P61" s="45">
        <f t="shared" si="33"/>
        <v>0</v>
      </c>
      <c r="Q61" s="45">
        <f t="shared" si="33"/>
        <v>0</v>
      </c>
      <c r="R61" s="63">
        <f t="shared" si="33"/>
        <v>0</v>
      </c>
      <c r="S61" s="45">
        <f t="shared" si="33"/>
        <v>0</v>
      </c>
      <c r="T61" s="45">
        <f t="shared" si="33"/>
        <v>1.544</v>
      </c>
      <c r="U61" s="45">
        <f>U60+U50+U45+U38</f>
        <v>633.89704999999992</v>
      </c>
      <c r="V61" s="58">
        <f>V60+V50+V45+V38</f>
        <v>191.98458333333332</v>
      </c>
    </row>
    <row r="62" spans="1:22">
      <c r="V62" s="65"/>
    </row>
    <row r="65" spans="13:13">
      <c r="M65" s="66"/>
    </row>
  </sheetData>
  <mergeCells count="13">
    <mergeCell ref="U26:U27"/>
    <mergeCell ref="V26:V27"/>
    <mergeCell ref="D26:F26"/>
    <mergeCell ref="G26:I26"/>
    <mergeCell ref="N26:T26"/>
    <mergeCell ref="K26:K27"/>
    <mergeCell ref="L26:L27"/>
    <mergeCell ref="M26:M27"/>
    <mergeCell ref="A38:B38"/>
    <mergeCell ref="A60:B60"/>
    <mergeCell ref="A26:A27"/>
    <mergeCell ref="B26:B27"/>
    <mergeCell ref="J26:J27"/>
  </mergeCells>
  <phoneticPr fontId="40" type="noConversion"/>
  <dataValidations count="2">
    <dataValidation type="list" allowBlank="1" showInputMessage="1" showErrorMessage="1" sqref="B61:C61 B28:B37 B39:B45 B50:B59">
      <formula1>"权益产品,固收产品,量化产品"</formula1>
    </dataValidation>
    <dataValidation type="list" allowBlank="1" showInputMessage="1" showErrorMessage="1" sqref="B46:B49">
      <formula1>"权益产品,固收产品,量化产品,投顾业务部"</formula1>
    </dataValidation>
  </dataValidations>
  <pageMargins left="0.69930555555555596" right="0.69930555555555596"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81"/>
  <sheetViews>
    <sheetView showGridLines="0" topLeftCell="A5" workbookViewId="0">
      <selection activeCell="E44" sqref="E44"/>
    </sheetView>
  </sheetViews>
  <sheetFormatPr defaultColWidth="14" defaultRowHeight="13.5"/>
  <cols>
    <col min="1" max="1" width="12.75" style="9" customWidth="1"/>
    <col min="2" max="7" width="15.625" style="9" customWidth="1"/>
    <col min="8" max="8" width="7.375" style="9" customWidth="1"/>
    <col min="9" max="20" width="12.75" style="9" customWidth="1"/>
    <col min="21" max="16384" width="14" style="9"/>
  </cols>
  <sheetData>
    <row r="1" spans="1:20" ht="37.5" customHeight="1">
      <c r="A1" s="392" t="s">
        <v>905</v>
      </c>
      <c r="B1" s="392" t="s">
        <v>905</v>
      </c>
      <c r="C1" s="392" t="s">
        <v>905</v>
      </c>
      <c r="D1" s="392" t="s">
        <v>905</v>
      </c>
      <c r="E1" s="392" t="s">
        <v>905</v>
      </c>
      <c r="F1" s="392" t="s">
        <v>905</v>
      </c>
      <c r="G1" s="392" t="s">
        <v>905</v>
      </c>
      <c r="H1" s="10"/>
      <c r="I1" s="10"/>
      <c r="J1" s="10"/>
      <c r="K1" s="10"/>
      <c r="L1" s="10"/>
      <c r="M1" s="10"/>
      <c r="N1" s="10"/>
      <c r="O1" s="10"/>
      <c r="P1" s="10"/>
      <c r="Q1" s="10"/>
      <c r="R1" s="10"/>
      <c r="S1" s="10"/>
      <c r="T1" s="10"/>
    </row>
    <row r="2" spans="1:20" ht="16.350000000000001" customHeight="1">
      <c r="A2" s="10"/>
      <c r="B2" s="10"/>
      <c r="C2" s="10"/>
      <c r="D2" s="10" t="s">
        <v>906</v>
      </c>
      <c r="E2" s="10"/>
      <c r="F2" s="10"/>
      <c r="G2" s="10"/>
      <c r="H2" s="10"/>
      <c r="I2" s="10"/>
      <c r="J2" s="10"/>
      <c r="K2" s="10"/>
      <c r="L2" s="10"/>
      <c r="M2" s="10"/>
      <c r="N2" s="10"/>
      <c r="O2" s="10"/>
      <c r="P2" s="10"/>
      <c r="Q2" s="10"/>
      <c r="R2" s="10"/>
      <c r="S2" s="10"/>
      <c r="T2" s="10"/>
    </row>
    <row r="3" spans="1:20" ht="16.350000000000001" customHeight="1">
      <c r="A3" s="393"/>
      <c r="B3" s="393"/>
      <c r="C3" s="10"/>
      <c r="D3" s="393" t="s">
        <v>907</v>
      </c>
      <c r="E3" s="393" t="s">
        <v>907</v>
      </c>
      <c r="F3" s="10"/>
      <c r="G3" s="11" t="s">
        <v>102</v>
      </c>
      <c r="H3" s="10"/>
      <c r="I3" s="10"/>
      <c r="J3" s="10"/>
      <c r="K3" s="10"/>
      <c r="L3" s="10"/>
      <c r="M3" s="10"/>
      <c r="N3" s="10"/>
      <c r="O3" s="10"/>
      <c r="P3" s="10"/>
      <c r="Q3" s="10"/>
      <c r="R3" s="10"/>
      <c r="S3" s="10"/>
      <c r="T3" s="10"/>
    </row>
    <row r="4" spans="1:20" ht="16.350000000000001" customHeight="1">
      <c r="A4" s="12" t="s">
        <v>835</v>
      </c>
      <c r="B4" s="12" t="s">
        <v>67</v>
      </c>
      <c r="C4" s="12" t="s">
        <v>908</v>
      </c>
      <c r="D4" s="12" t="s">
        <v>909</v>
      </c>
      <c r="E4" s="12" t="s">
        <v>98</v>
      </c>
      <c r="F4" s="12" t="s">
        <v>910</v>
      </c>
      <c r="G4" s="12" t="s">
        <v>910</v>
      </c>
      <c r="H4" s="10" t="s">
        <v>57</v>
      </c>
      <c r="I4" s="15">
        <f>SUM(E5:E38)-资金及牌照费!B17*资金及牌照费!F1*资金及牌照费!C19/12</f>
        <v>0</v>
      </c>
      <c r="J4" s="10"/>
      <c r="K4" s="10"/>
      <c r="L4" s="10"/>
      <c r="M4" s="10"/>
      <c r="N4" s="10"/>
      <c r="O4" s="10"/>
      <c r="P4" s="10"/>
      <c r="Q4" s="10"/>
      <c r="R4" s="10"/>
      <c r="S4" s="10"/>
      <c r="T4" s="10"/>
    </row>
    <row r="5" spans="1:20" ht="16.350000000000001" customHeight="1">
      <c r="A5" s="13" t="s">
        <v>4</v>
      </c>
      <c r="B5" s="14"/>
      <c r="C5" s="14"/>
      <c r="D5" s="14"/>
      <c r="E5" s="14">
        <f>IFERROR(VLOOKUP(A5,资金及牌照费!$A$2:$B$17,2,0),0)*资金及牌照费!$F$1*资金及牌照费!$C$19/12</f>
        <v>0</v>
      </c>
      <c r="F5" s="14"/>
      <c r="G5" s="14"/>
      <c r="H5" s="10"/>
      <c r="I5" s="10"/>
      <c r="J5" s="10"/>
      <c r="K5" s="10"/>
      <c r="L5" s="10"/>
      <c r="M5" s="10"/>
      <c r="N5" s="10"/>
      <c r="O5" s="10"/>
      <c r="P5" s="10"/>
      <c r="Q5" s="10"/>
      <c r="R5" s="10"/>
      <c r="S5" s="10"/>
      <c r="T5" s="10"/>
    </row>
    <row r="6" spans="1:20" ht="16.350000000000001" customHeight="1">
      <c r="A6" s="13" t="s">
        <v>159</v>
      </c>
      <c r="B6" s="14"/>
      <c r="C6" s="14"/>
      <c r="D6" s="14"/>
      <c r="E6" s="14">
        <f>IFERROR(VLOOKUP(A6,资金及牌照费!$A$2:$B$17,2,0),0)*资金及牌照费!$F$1*资金及牌照费!$C$19/12</f>
        <v>0</v>
      </c>
      <c r="F6" s="14"/>
      <c r="G6" s="14"/>
      <c r="H6" s="10"/>
      <c r="I6" s="10"/>
      <c r="J6" s="10"/>
      <c r="K6" s="10"/>
      <c r="L6" s="10"/>
      <c r="M6" s="10"/>
      <c r="N6" s="10"/>
      <c r="O6" s="10"/>
      <c r="P6" s="10"/>
      <c r="Q6" s="10"/>
      <c r="R6" s="10"/>
      <c r="S6" s="10"/>
      <c r="T6" s="10"/>
    </row>
    <row r="7" spans="1:20" ht="16.350000000000001" customHeight="1">
      <c r="A7" s="13" t="s">
        <v>160</v>
      </c>
      <c r="B7" s="14"/>
      <c r="C7" s="14"/>
      <c r="D7" s="14"/>
      <c r="E7" s="14">
        <f>IFERROR(VLOOKUP(A7,资金及牌照费!$A$2:$B$17,2,0),0)*资金及牌照费!$F$1*资金及牌照费!$C$19/12</f>
        <v>0</v>
      </c>
      <c r="F7" s="14"/>
      <c r="G7" s="14"/>
      <c r="H7" s="10"/>
      <c r="I7" s="10"/>
      <c r="J7" s="10"/>
      <c r="K7" s="10"/>
      <c r="L7" s="10"/>
      <c r="M7" s="10"/>
      <c r="N7" s="10"/>
      <c r="O7" s="10"/>
      <c r="P7" s="10"/>
      <c r="Q7" s="10"/>
      <c r="R7" s="10"/>
      <c r="S7" s="10"/>
      <c r="T7" s="10"/>
    </row>
    <row r="8" spans="1:20" ht="16.350000000000001" customHeight="1">
      <c r="A8" s="13" t="s">
        <v>19</v>
      </c>
      <c r="B8" s="14"/>
      <c r="C8" s="14"/>
      <c r="D8" s="14"/>
      <c r="E8" s="14">
        <f>IFERROR(VLOOKUP(A8,资金及牌照费!$A$2:$B$17,2,0),0)*资金及牌照费!$F$1*资金及牌照费!$C$19/12</f>
        <v>0</v>
      </c>
      <c r="F8" s="14"/>
      <c r="G8" s="14"/>
      <c r="H8" s="10"/>
      <c r="I8" s="10"/>
      <c r="J8" s="10"/>
      <c r="K8" s="10"/>
      <c r="L8" s="10"/>
      <c r="M8" s="10"/>
      <c r="N8" s="10"/>
      <c r="O8" s="10"/>
      <c r="P8" s="10"/>
      <c r="Q8" s="10"/>
      <c r="R8" s="10"/>
      <c r="S8" s="10"/>
      <c r="T8" s="10"/>
    </row>
    <row r="9" spans="1:20" ht="16.350000000000001" customHeight="1">
      <c r="A9" s="13" t="s">
        <v>12</v>
      </c>
      <c r="B9" s="14"/>
      <c r="C9" s="14"/>
      <c r="D9" s="14"/>
      <c r="E9" s="14">
        <f>IFERROR(VLOOKUP(A9,资金及牌照费!$A$2:$B$17,2,0),0)*资金及牌照费!$F$1*资金及牌照费!$C$19/12</f>
        <v>19167133.960186109</v>
      </c>
      <c r="F9" s="14"/>
      <c r="G9" s="14"/>
      <c r="H9" s="10"/>
      <c r="I9" s="10"/>
      <c r="J9" s="10"/>
      <c r="K9" s="10"/>
      <c r="L9" s="10"/>
      <c r="M9" s="10"/>
      <c r="N9" s="10"/>
      <c r="O9" s="10"/>
      <c r="P9" s="10"/>
      <c r="Q9" s="10"/>
      <c r="R9" s="10"/>
      <c r="S9" s="10"/>
      <c r="T9" s="10"/>
    </row>
    <row r="10" spans="1:20" ht="16.350000000000001" customHeight="1">
      <c r="A10" s="13" t="s">
        <v>10</v>
      </c>
      <c r="B10" s="14"/>
      <c r="C10" s="14"/>
      <c r="D10" s="14"/>
      <c r="E10" s="14">
        <f>IFERROR(VLOOKUP(A10,资金及牌照费!$A$2:$B$17,2,0),0)*资金及牌照费!$F$1*资金及牌照费!$C$19/12</f>
        <v>27340920.663487315</v>
      </c>
      <c r="F10" s="14"/>
      <c r="G10" s="14"/>
      <c r="H10" s="10"/>
      <c r="I10" s="10"/>
      <c r="J10" s="10"/>
      <c r="K10" s="10"/>
      <c r="L10" s="10"/>
      <c r="M10" s="10"/>
      <c r="N10" s="10"/>
      <c r="O10" s="10"/>
      <c r="P10" s="10"/>
      <c r="Q10" s="10"/>
      <c r="R10" s="10"/>
      <c r="S10" s="10"/>
      <c r="T10" s="10"/>
    </row>
    <row r="11" spans="1:20" ht="16.350000000000001" customHeight="1">
      <c r="A11" s="13" t="s">
        <v>9</v>
      </c>
      <c r="B11" s="14"/>
      <c r="C11" s="14"/>
      <c r="D11" s="14"/>
      <c r="E11" s="14">
        <f>IFERROR(VLOOKUP(A11,资金及牌照费!$A$2:$B$17,2,0),0)*资金及牌照费!$F$1*资金及牌照费!$C$19/12</f>
        <v>1244428.6194605425</v>
      </c>
      <c r="F11" s="14"/>
      <c r="G11" s="14"/>
      <c r="H11" s="10"/>
      <c r="I11" s="10"/>
      <c r="J11" s="10"/>
      <c r="K11" s="10"/>
      <c r="L11" s="10"/>
      <c r="M11" s="10"/>
      <c r="N11" s="10"/>
      <c r="O11" s="10"/>
      <c r="P11" s="10"/>
      <c r="Q11" s="10"/>
      <c r="R11" s="10"/>
      <c r="S11" s="10"/>
      <c r="T11" s="10"/>
    </row>
    <row r="12" spans="1:20" ht="16.350000000000001" customHeight="1">
      <c r="A12" s="13" t="s">
        <v>18</v>
      </c>
      <c r="B12" s="14"/>
      <c r="C12" s="14"/>
      <c r="D12" s="14"/>
      <c r="E12" s="14">
        <f>IFERROR(VLOOKUP(A12,资金及牌照费!$A$2:$B$17,2,0),0)*资金及牌照费!$F$1*资金及牌照费!$C$19/12</f>
        <v>5431758.2194488281</v>
      </c>
      <c r="F12" s="14"/>
      <c r="G12" s="14"/>
      <c r="H12" s="10"/>
      <c r="I12" s="10"/>
      <c r="J12" s="10"/>
      <c r="K12" s="10"/>
      <c r="L12" s="10"/>
      <c r="M12" s="10"/>
      <c r="N12" s="10"/>
      <c r="O12" s="10"/>
      <c r="P12" s="10"/>
      <c r="Q12" s="10"/>
      <c r="R12" s="10"/>
      <c r="S12" s="10"/>
      <c r="T12" s="10"/>
    </row>
    <row r="13" spans="1:20" ht="16.350000000000001" customHeight="1">
      <c r="A13" s="13" t="s">
        <v>17</v>
      </c>
      <c r="B13" s="14"/>
      <c r="C13" s="14"/>
      <c r="D13" s="14"/>
      <c r="E13" s="14">
        <f>IFERROR(VLOOKUP(A13,资金及牌照费!$A$2:$B$17,2,0),0)*资金及牌照费!$F$1*资金及牌照费!$C$19/12</f>
        <v>8639424.5448958557</v>
      </c>
      <c r="F13" s="14"/>
      <c r="G13" s="14"/>
      <c r="H13" s="10"/>
      <c r="I13" s="10"/>
      <c r="J13" s="10"/>
      <c r="K13" s="10"/>
      <c r="L13" s="10"/>
      <c r="M13" s="10"/>
      <c r="N13" s="10"/>
      <c r="O13" s="10"/>
      <c r="P13" s="10"/>
      <c r="Q13" s="10"/>
      <c r="R13" s="10"/>
      <c r="S13" s="10"/>
      <c r="T13" s="10"/>
    </row>
    <row r="14" spans="1:20" ht="16.350000000000001" customHeight="1">
      <c r="A14" s="13" t="s">
        <v>15</v>
      </c>
      <c r="B14" s="14"/>
      <c r="C14" s="14"/>
      <c r="D14" s="14"/>
      <c r="E14" s="14">
        <f>IFERROR(VLOOKUP(A14,资金及牌照费!$A$2:$B$17,2,0),0)*资金及牌照费!$F$1*资金及牌照费!$C$19/12</f>
        <v>2515677.8093348541</v>
      </c>
      <c r="F14" s="14"/>
      <c r="G14" s="14"/>
      <c r="H14" s="10"/>
      <c r="I14" s="10"/>
      <c r="J14" s="10"/>
      <c r="K14" s="10"/>
      <c r="L14" s="10"/>
      <c r="M14" s="10"/>
      <c r="N14" s="10"/>
      <c r="O14" s="10"/>
      <c r="P14" s="10"/>
      <c r="Q14" s="10"/>
      <c r="R14" s="10"/>
      <c r="S14" s="10"/>
      <c r="T14" s="10"/>
    </row>
    <row r="15" spans="1:20" ht="16.350000000000001" customHeight="1">
      <c r="A15" s="13" t="s">
        <v>161</v>
      </c>
      <c r="B15" s="14"/>
      <c r="C15" s="14"/>
      <c r="D15" s="14"/>
      <c r="E15" s="14">
        <f>IFERROR(VLOOKUP(A15,资金及牌照费!$A$2:$B$17,2,0),0)*资金及牌照费!$F$1*资金及牌照费!$C$19/12</f>
        <v>0</v>
      </c>
      <c r="F15" s="14"/>
      <c r="G15" s="14"/>
      <c r="H15" s="10"/>
      <c r="I15" s="10"/>
      <c r="J15" s="10"/>
      <c r="K15" s="10"/>
      <c r="L15" s="10"/>
      <c r="M15" s="10"/>
      <c r="N15" s="10"/>
      <c r="O15" s="10"/>
      <c r="P15" s="10"/>
      <c r="Q15" s="10"/>
      <c r="R15" s="10"/>
      <c r="S15" s="10"/>
      <c r="T15" s="10"/>
    </row>
    <row r="16" spans="1:20" ht="16.350000000000001" customHeight="1">
      <c r="A16" s="13" t="s">
        <v>27</v>
      </c>
      <c r="B16" s="14"/>
      <c r="C16" s="14"/>
      <c r="D16" s="14"/>
      <c r="E16" s="14">
        <f>IFERROR(VLOOKUP(A16,资金及牌照费!$A$2:$B$17,2,0),0)*资金及牌照费!$F$1*资金及牌照费!$C$19/12</f>
        <v>0</v>
      </c>
      <c r="F16" s="14"/>
      <c r="G16" s="14"/>
      <c r="H16" s="10"/>
      <c r="I16" s="10"/>
      <c r="J16" s="10"/>
      <c r="K16" s="10"/>
      <c r="L16" s="10"/>
      <c r="M16" s="10"/>
      <c r="N16" s="10"/>
      <c r="O16" s="10"/>
      <c r="P16" s="10"/>
      <c r="Q16" s="10"/>
      <c r="R16" s="10"/>
      <c r="S16" s="10"/>
      <c r="T16" s="10"/>
    </row>
    <row r="17" spans="1:20" ht="16.350000000000001" customHeight="1">
      <c r="A17" s="13" t="s">
        <v>21</v>
      </c>
      <c r="B17" s="14"/>
      <c r="C17" s="14"/>
      <c r="D17" s="14"/>
      <c r="E17" s="14">
        <f>IFERROR(VLOOKUP(A17,资金及牌照费!$A$2:$B$17,2,0),0)*资金及牌照费!$F$1*资金及牌照费!$C$19/12</f>
        <v>0</v>
      </c>
      <c r="F17" s="14"/>
      <c r="G17" s="14"/>
      <c r="H17" s="10"/>
      <c r="I17" s="10"/>
      <c r="J17" s="10"/>
      <c r="K17" s="10"/>
      <c r="L17" s="10"/>
      <c r="M17" s="10"/>
      <c r="N17" s="10"/>
      <c r="O17" s="10"/>
      <c r="P17" s="10"/>
      <c r="Q17" s="10"/>
      <c r="R17" s="10"/>
      <c r="S17" s="10"/>
      <c r="T17" s="10"/>
    </row>
    <row r="18" spans="1:20" ht="16.350000000000001" customHeight="1">
      <c r="A18" s="13" t="s">
        <v>22</v>
      </c>
      <c r="B18" s="14"/>
      <c r="C18" s="14"/>
      <c r="D18" s="14"/>
      <c r="E18" s="14">
        <f>IFERROR(VLOOKUP(A18,资金及牌照费!$A$2:$B$17,2,0),0)*资金及牌照费!$F$1*资金及牌照费!$C$19/12</f>
        <v>0</v>
      </c>
      <c r="F18" s="14"/>
      <c r="G18" s="14"/>
      <c r="H18" s="10"/>
      <c r="I18" s="10"/>
      <c r="J18" s="10"/>
      <c r="K18" s="10"/>
      <c r="L18" s="10"/>
      <c r="M18" s="10"/>
      <c r="N18" s="10"/>
      <c r="O18" s="10"/>
      <c r="P18" s="10"/>
      <c r="Q18" s="10"/>
      <c r="R18" s="10"/>
      <c r="S18" s="10"/>
      <c r="T18" s="10"/>
    </row>
    <row r="19" spans="1:20" ht="16.350000000000001" customHeight="1">
      <c r="A19" s="13" t="s">
        <v>162</v>
      </c>
      <c r="B19" s="14"/>
      <c r="C19" s="14"/>
      <c r="D19" s="14"/>
      <c r="E19" s="14">
        <f>IFERROR(VLOOKUP(A19,资金及牌照费!$A$2:$B$17,2,0),0)*资金及牌照费!$F$1*资金及牌照费!$C$19/12</f>
        <v>0</v>
      </c>
      <c r="F19" s="14"/>
      <c r="G19" s="14"/>
      <c r="H19" s="10"/>
      <c r="I19" s="10"/>
      <c r="J19" s="10"/>
      <c r="K19" s="10"/>
      <c r="L19" s="10"/>
      <c r="M19" s="10"/>
      <c r="N19" s="10"/>
      <c r="O19" s="10"/>
      <c r="P19" s="10"/>
      <c r="Q19" s="10"/>
      <c r="R19" s="10"/>
      <c r="S19" s="10"/>
      <c r="T19" s="10"/>
    </row>
    <row r="20" spans="1:20" ht="16.350000000000001" customHeight="1">
      <c r="A20" s="13" t="s">
        <v>24</v>
      </c>
      <c r="B20" s="14"/>
      <c r="C20" s="14"/>
      <c r="D20" s="14"/>
      <c r="E20" s="14">
        <f>IFERROR(VLOOKUP(A20,资金及牌照费!$A$2:$B$17,2,0),0)*资金及牌照费!$F$1*资金及牌照费!$C$19/12</f>
        <v>0</v>
      </c>
      <c r="F20" s="14"/>
      <c r="G20" s="14"/>
      <c r="H20" s="10"/>
      <c r="I20" s="10"/>
      <c r="J20" s="10"/>
      <c r="K20" s="10"/>
      <c r="L20" s="10"/>
      <c r="M20" s="10"/>
      <c r="N20" s="10"/>
      <c r="O20" s="10"/>
      <c r="P20" s="10"/>
      <c r="Q20" s="10"/>
      <c r="R20" s="10"/>
      <c r="S20" s="10"/>
      <c r="T20" s="10"/>
    </row>
    <row r="21" spans="1:20" ht="16.350000000000001" customHeight="1">
      <c r="A21" s="13" t="s">
        <v>25</v>
      </c>
      <c r="B21" s="14"/>
      <c r="C21" s="14"/>
      <c r="D21" s="14"/>
      <c r="E21" s="14">
        <f>IFERROR(VLOOKUP(A21,资金及牌照费!$A$2:$B$17,2,0),0)*资金及牌照费!$F$1*资金及牌照费!$C$19/12</f>
        <v>0</v>
      </c>
      <c r="F21" s="14"/>
      <c r="G21" s="14"/>
      <c r="H21" s="10"/>
      <c r="I21" s="10"/>
      <c r="J21" s="10"/>
      <c r="K21" s="10"/>
      <c r="L21" s="10"/>
      <c r="M21" s="10"/>
      <c r="N21" s="10"/>
      <c r="O21" s="10"/>
      <c r="P21" s="10"/>
      <c r="Q21" s="10"/>
      <c r="R21" s="10"/>
      <c r="S21" s="10"/>
      <c r="T21" s="10"/>
    </row>
    <row r="22" spans="1:20" ht="16.350000000000001" customHeight="1">
      <c r="A22" s="13" t="s">
        <v>26</v>
      </c>
      <c r="B22" s="14"/>
      <c r="C22" s="14"/>
      <c r="D22" s="14"/>
      <c r="E22" s="14">
        <f>IFERROR(VLOOKUP(A22,资金及牌照费!$A$2:$B$17,2,0),0)*资金及牌照费!$F$1*资金及牌照费!$C$19/12</f>
        <v>0</v>
      </c>
      <c r="F22" s="14"/>
      <c r="G22" s="14"/>
      <c r="H22" s="10"/>
      <c r="I22" s="10"/>
      <c r="J22" s="10"/>
      <c r="K22" s="10"/>
      <c r="L22" s="10"/>
      <c r="M22" s="10"/>
      <c r="N22" s="10"/>
      <c r="O22" s="10"/>
      <c r="P22" s="10"/>
      <c r="Q22" s="10"/>
      <c r="R22" s="10"/>
      <c r="S22" s="10"/>
      <c r="T22" s="10"/>
    </row>
    <row r="23" spans="1:20" ht="16.350000000000001" customHeight="1">
      <c r="A23" s="13" t="s">
        <v>59</v>
      </c>
      <c r="B23" s="14"/>
      <c r="C23" s="14"/>
      <c r="D23" s="14"/>
      <c r="E23" s="14">
        <f>IFERROR(VLOOKUP(A23,资金及牌照费!$A$2:$B$17,2,0),0)*资金及牌照费!$F$1*资金及牌照费!$C$19/12</f>
        <v>0</v>
      </c>
      <c r="F23" s="14"/>
      <c r="G23" s="14"/>
      <c r="H23" s="10"/>
      <c r="I23" s="10"/>
      <c r="J23" s="10"/>
      <c r="K23" s="10"/>
      <c r="L23" s="10"/>
      <c r="M23" s="10"/>
      <c r="N23" s="10"/>
      <c r="O23" s="10"/>
      <c r="P23" s="10"/>
      <c r="Q23" s="10"/>
      <c r="R23" s="10"/>
      <c r="S23" s="10"/>
      <c r="T23" s="10"/>
    </row>
    <row r="24" spans="1:20" ht="16.350000000000001" customHeight="1">
      <c r="A24" s="13" t="s">
        <v>23</v>
      </c>
      <c r="B24" s="14"/>
      <c r="C24" s="14"/>
      <c r="D24" s="14"/>
      <c r="E24" s="14">
        <f>IFERROR(VLOOKUP(A24,资金及牌照费!$A$2:$B$17,2,0),0)*资金及牌照费!$F$1*资金及牌照费!$C$19/12</f>
        <v>0</v>
      </c>
      <c r="F24" s="14"/>
      <c r="G24" s="14"/>
      <c r="H24" s="10"/>
      <c r="I24" s="10"/>
      <c r="J24" s="10"/>
      <c r="K24" s="10"/>
      <c r="L24" s="10"/>
      <c r="M24" s="10"/>
      <c r="N24" s="10"/>
      <c r="O24" s="10"/>
      <c r="P24" s="10"/>
      <c r="Q24" s="10"/>
      <c r="R24" s="10"/>
      <c r="S24" s="10"/>
      <c r="T24" s="10"/>
    </row>
    <row r="25" spans="1:20" ht="16.350000000000001" customHeight="1">
      <c r="A25" s="13" t="s">
        <v>6</v>
      </c>
      <c r="B25" s="14"/>
      <c r="C25" s="14"/>
      <c r="D25" s="14"/>
      <c r="E25" s="14">
        <f>IFERROR(VLOOKUP(A25,资金及牌照费!$A$2:$B$17,2,0),0)*资金及牌照费!$F$1*资金及牌照费!$C$19/12</f>
        <v>25012.064229166688</v>
      </c>
      <c r="F25" s="14"/>
      <c r="G25" s="14"/>
      <c r="H25" s="10"/>
      <c r="I25" s="10"/>
      <c r="J25" s="10"/>
      <c r="K25" s="10"/>
      <c r="L25" s="10"/>
      <c r="M25" s="10"/>
      <c r="N25" s="10"/>
      <c r="O25" s="10"/>
      <c r="P25" s="10"/>
      <c r="Q25" s="10"/>
      <c r="R25" s="10"/>
      <c r="S25" s="10"/>
      <c r="T25" s="10"/>
    </row>
    <row r="26" spans="1:20" ht="16.350000000000001" customHeight="1">
      <c r="A26" s="13" t="s">
        <v>163</v>
      </c>
      <c r="B26" s="14"/>
      <c r="C26" s="14"/>
      <c r="D26" s="14"/>
      <c r="E26" s="14">
        <f>IFERROR(VLOOKUP(A26,资金及牌照费!$A$2:$B$17,2,0),0)*资金及牌照费!$F$1*资金及牌照费!$C$19/12</f>
        <v>0</v>
      </c>
      <c r="F26" s="14"/>
      <c r="G26" s="14"/>
      <c r="H26" s="10"/>
      <c r="I26" s="10"/>
      <c r="J26" s="10"/>
      <c r="K26" s="10"/>
      <c r="L26" s="10"/>
      <c r="M26" s="10"/>
      <c r="N26" s="10"/>
      <c r="O26" s="10"/>
      <c r="P26" s="10"/>
      <c r="Q26" s="10"/>
      <c r="R26" s="10"/>
      <c r="S26" s="10"/>
      <c r="T26" s="10"/>
    </row>
    <row r="27" spans="1:20" ht="16.350000000000001" customHeight="1">
      <c r="A27" s="13" t="s">
        <v>164</v>
      </c>
      <c r="B27" s="14"/>
      <c r="C27" s="14"/>
      <c r="D27" s="14"/>
      <c r="E27" s="14">
        <f>IFERROR(VLOOKUP(A27,资金及牌照费!$A$2:$B$17,2,0),0)*资金及牌照费!$F$1*资金及牌照费!$C$19/12</f>
        <v>0</v>
      </c>
      <c r="F27" s="14"/>
      <c r="G27" s="14"/>
      <c r="H27" s="10"/>
      <c r="I27" s="10"/>
      <c r="J27" s="10"/>
      <c r="K27" s="10"/>
      <c r="L27" s="10"/>
      <c r="M27" s="10"/>
      <c r="N27" s="10"/>
      <c r="O27" s="10"/>
      <c r="P27" s="10"/>
      <c r="Q27" s="10"/>
      <c r="R27" s="10"/>
      <c r="S27" s="10"/>
      <c r="T27" s="10"/>
    </row>
    <row r="28" spans="1:20" ht="16.350000000000001" customHeight="1">
      <c r="A28" s="13" t="s">
        <v>722</v>
      </c>
      <c r="B28" s="14"/>
      <c r="C28" s="14"/>
      <c r="D28" s="14"/>
      <c r="E28" s="14">
        <f>IFERROR(VLOOKUP(A28,资金及牌照费!$A$2:$B$17,2,0),0)*资金及牌照费!$F$1*资金及牌照费!$C$19/12</f>
        <v>0</v>
      </c>
      <c r="F28" s="14"/>
      <c r="G28" s="14"/>
      <c r="H28" s="10"/>
      <c r="I28" s="10"/>
      <c r="J28" s="10"/>
      <c r="K28" s="10"/>
      <c r="L28" s="10"/>
      <c r="M28" s="10"/>
      <c r="N28" s="10"/>
      <c r="O28" s="10"/>
      <c r="P28" s="10"/>
      <c r="Q28" s="10"/>
      <c r="R28" s="10"/>
      <c r="S28" s="10"/>
      <c r="T28" s="10"/>
    </row>
    <row r="29" spans="1:20" ht="16.350000000000001" customHeight="1">
      <c r="A29" s="13" t="s">
        <v>723</v>
      </c>
      <c r="B29" s="14"/>
      <c r="C29" s="14"/>
      <c r="D29" s="14"/>
      <c r="E29" s="14">
        <f>IFERROR(VLOOKUP(A29,资金及牌照费!$A$2:$B$17,2,0),0)*资金及牌照费!$F$1*资金及牌照费!$C$19/12</f>
        <v>0</v>
      </c>
      <c r="F29" s="14"/>
      <c r="G29" s="14"/>
      <c r="H29" s="10"/>
      <c r="I29" s="10"/>
      <c r="J29" s="10"/>
      <c r="K29" s="10"/>
      <c r="L29" s="10"/>
      <c r="M29" s="10"/>
      <c r="N29" s="10"/>
      <c r="O29" s="10"/>
      <c r="P29" s="10"/>
      <c r="Q29" s="10"/>
      <c r="R29" s="10"/>
      <c r="S29" s="10"/>
      <c r="T29" s="10"/>
    </row>
    <row r="30" spans="1:20" ht="16.350000000000001" customHeight="1">
      <c r="A30" s="13" t="s">
        <v>165</v>
      </c>
      <c r="B30" s="14"/>
      <c r="C30" s="14"/>
      <c r="D30" s="14"/>
      <c r="E30" s="14">
        <f>IFERROR(VLOOKUP(A30,资金及牌照费!$A$2:$B$17,2,0),0)*资金及牌照费!$F$1*资金及牌照费!$C$19/12</f>
        <v>0</v>
      </c>
      <c r="F30" s="14"/>
      <c r="G30" s="14"/>
      <c r="H30" s="10"/>
      <c r="I30" s="10"/>
      <c r="J30" s="10"/>
      <c r="K30" s="10"/>
      <c r="L30" s="10"/>
      <c r="M30" s="10"/>
      <c r="N30" s="10"/>
      <c r="O30" s="10"/>
      <c r="P30" s="10"/>
      <c r="Q30" s="10"/>
      <c r="R30" s="10"/>
      <c r="S30" s="10"/>
      <c r="T30" s="10"/>
    </row>
    <row r="31" spans="1:20" ht="16.350000000000001" customHeight="1">
      <c r="A31" s="13" t="s">
        <v>8</v>
      </c>
      <c r="B31" s="14"/>
      <c r="C31" s="14"/>
      <c r="D31" s="14"/>
      <c r="E31" s="14">
        <f>IFERROR(VLOOKUP(A31,资金及牌照费!$A$2:$B$17,2,0),0)*资金及牌照费!$F$1*资金及牌照费!$C$19/12</f>
        <v>13711868.865942759</v>
      </c>
      <c r="F31" s="14"/>
      <c r="G31" s="14"/>
      <c r="H31" s="10"/>
      <c r="I31" s="10"/>
      <c r="J31" s="10"/>
      <c r="K31" s="10"/>
      <c r="L31" s="10"/>
      <c r="M31" s="10"/>
      <c r="N31" s="10"/>
      <c r="O31" s="10"/>
      <c r="P31" s="10"/>
      <c r="Q31" s="10"/>
      <c r="R31" s="10"/>
      <c r="S31" s="10"/>
      <c r="T31" s="10"/>
    </row>
    <row r="32" spans="1:20" ht="16.350000000000001" customHeight="1">
      <c r="A32" s="13" t="s">
        <v>14</v>
      </c>
      <c r="B32" s="14"/>
      <c r="C32" s="14"/>
      <c r="D32" s="14"/>
      <c r="E32" s="14">
        <f>IFERROR(VLOOKUP(A32,资金及牌照费!$A$2:$B$17,2,0),0)*资金及牌照费!$F$1*资金及牌照费!$C$19/12</f>
        <v>2899041.1490718904</v>
      </c>
      <c r="F32" s="14"/>
      <c r="G32" s="14"/>
      <c r="H32" s="10"/>
      <c r="I32" s="10"/>
      <c r="J32" s="10"/>
      <c r="K32" s="10"/>
      <c r="L32" s="10"/>
      <c r="M32" s="10"/>
      <c r="N32" s="10"/>
      <c r="O32" s="10"/>
      <c r="P32" s="10"/>
      <c r="Q32" s="10"/>
      <c r="R32" s="10"/>
      <c r="S32" s="10"/>
      <c r="T32" s="10"/>
    </row>
    <row r="33" spans="1:20" ht="16.350000000000001" customHeight="1">
      <c r="A33" s="13" t="s">
        <v>13</v>
      </c>
      <c r="B33" s="14"/>
      <c r="C33" s="14"/>
      <c r="D33" s="14"/>
      <c r="E33" s="14">
        <f>IFERROR(VLOOKUP(A33,资金及牌照费!$A$2:$B$17,2,0),0)*资金及牌照费!$F$1*资金及牌照费!$C$19/12</f>
        <v>9672727.5128540024</v>
      </c>
      <c r="F33" s="14"/>
      <c r="G33" s="14"/>
      <c r="H33" s="10"/>
      <c r="I33" s="10"/>
      <c r="J33" s="10"/>
      <c r="K33" s="10"/>
      <c r="L33" s="10"/>
      <c r="M33" s="10"/>
      <c r="N33" s="10"/>
      <c r="O33" s="10"/>
      <c r="P33" s="10"/>
      <c r="Q33" s="10"/>
      <c r="R33" s="10"/>
      <c r="S33" s="10"/>
      <c r="T33" s="10"/>
    </row>
    <row r="34" spans="1:20" ht="16.350000000000001" customHeight="1">
      <c r="A34" s="13" t="s">
        <v>5</v>
      </c>
      <c r="B34" s="14"/>
      <c r="C34" s="14"/>
      <c r="D34" s="14"/>
      <c r="E34" s="14">
        <f>IFERROR(VLOOKUP(A34,资金及牌照费!$A$2:$B$17,2,0),0)*资金及牌照费!$F$1*资金及牌照费!$C$19/12</f>
        <v>0</v>
      </c>
      <c r="F34" s="14"/>
      <c r="G34" s="14"/>
      <c r="H34" s="10"/>
      <c r="I34" s="10"/>
      <c r="J34" s="10"/>
      <c r="K34" s="10"/>
      <c r="L34" s="10"/>
      <c r="M34" s="10"/>
      <c r="N34" s="10"/>
      <c r="O34" s="10"/>
      <c r="P34" s="10"/>
      <c r="Q34" s="10"/>
      <c r="R34" s="10"/>
      <c r="S34" s="10"/>
      <c r="T34" s="10"/>
    </row>
    <row r="35" spans="1:20" ht="16.350000000000001" customHeight="1">
      <c r="A35" s="13" t="s">
        <v>724</v>
      </c>
      <c r="B35" s="14"/>
      <c r="C35" s="14"/>
      <c r="D35" s="14"/>
      <c r="E35" s="14">
        <f>IFERROR(VLOOKUP(A35,资金及牌照费!$A$2:$B$17,2,0),0)*资金及牌照费!$F$1*资金及牌照费!$C$19/12</f>
        <v>0</v>
      </c>
      <c r="F35" s="14"/>
      <c r="G35" s="14"/>
      <c r="H35" s="10"/>
      <c r="I35" s="10"/>
      <c r="J35" s="10"/>
      <c r="K35" s="10"/>
      <c r="L35" s="10"/>
      <c r="M35" s="10"/>
      <c r="N35" s="10"/>
      <c r="O35" s="10"/>
      <c r="P35" s="10"/>
      <c r="Q35" s="10"/>
      <c r="R35" s="10"/>
      <c r="S35" s="10"/>
      <c r="T35" s="10"/>
    </row>
    <row r="36" spans="1:20" ht="16.350000000000001" customHeight="1">
      <c r="A36" s="13" t="s">
        <v>725</v>
      </c>
      <c r="B36" s="14"/>
      <c r="C36" s="14"/>
      <c r="D36" s="14"/>
      <c r="E36" s="14">
        <f>IFERROR(VLOOKUP(A36,资金及牌照费!$A$2:$B$17,2,0),0)*资金及牌照费!$F$1*资金及牌照费!$C$19/12</f>
        <v>0</v>
      </c>
      <c r="F36" s="14"/>
      <c r="G36" s="14"/>
      <c r="H36" s="10"/>
      <c r="I36" s="10"/>
      <c r="J36" s="10"/>
      <c r="K36" s="10"/>
      <c r="L36" s="10"/>
      <c r="M36" s="10"/>
      <c r="N36" s="10"/>
      <c r="O36" s="10"/>
      <c r="P36" s="10"/>
      <c r="Q36" s="10"/>
      <c r="R36" s="10"/>
      <c r="S36" s="10"/>
      <c r="T36" s="10"/>
    </row>
    <row r="37" spans="1:20" ht="16.350000000000001" customHeight="1">
      <c r="A37" s="13" t="s">
        <v>28</v>
      </c>
      <c r="B37" s="14"/>
      <c r="C37" s="14"/>
      <c r="D37" s="14"/>
      <c r="E37" s="14">
        <f>IFERROR(VLOOKUP(A37,资金及牌照费!$A$2:$B$17,2,0),0)*资金及牌照费!$F$1*资金及牌照费!$C$19/12</f>
        <v>0</v>
      </c>
      <c r="F37" s="14"/>
      <c r="G37" s="14"/>
      <c r="H37" s="10"/>
      <c r="I37" s="10"/>
      <c r="J37" s="10"/>
      <c r="K37" s="10"/>
      <c r="L37" s="10"/>
      <c r="M37" s="10"/>
      <c r="N37" s="10"/>
      <c r="O37" s="10"/>
      <c r="P37" s="10"/>
      <c r="Q37" s="10"/>
      <c r="R37" s="10"/>
      <c r="S37" s="10"/>
      <c r="T37" s="10"/>
    </row>
    <row r="38" spans="1:20" ht="16.350000000000001" customHeight="1">
      <c r="A38" s="13" t="s">
        <v>844</v>
      </c>
      <c r="B38" s="14"/>
      <c r="C38" s="14"/>
      <c r="D38" s="14"/>
      <c r="E38" s="14">
        <f>IFERROR(VLOOKUP(A38,资金及牌照费!$A$2:$B$17,2,0),0)*资金及牌照费!$F$1*资金及牌照费!$C$19/12</f>
        <v>139040115.34216335</v>
      </c>
      <c r="F38" s="14"/>
      <c r="G38" s="14"/>
      <c r="H38" s="10"/>
      <c r="I38" s="10"/>
      <c r="J38" s="10"/>
      <c r="K38" s="10"/>
      <c r="L38" s="10"/>
      <c r="M38" s="10"/>
      <c r="N38" s="10"/>
      <c r="O38" s="10"/>
      <c r="P38" s="10"/>
      <c r="Q38" s="10"/>
      <c r="R38" s="10"/>
      <c r="S38" s="10"/>
      <c r="T38" s="10"/>
    </row>
    <row r="39" spans="1:20" ht="16.350000000000001" customHeight="1">
      <c r="A39" s="10"/>
      <c r="B39" s="10"/>
      <c r="C39" s="10"/>
      <c r="D39" s="10"/>
      <c r="E39" s="10"/>
      <c r="F39" s="10"/>
      <c r="G39" s="10"/>
      <c r="H39" s="10"/>
      <c r="I39" s="10"/>
      <c r="J39" s="10"/>
      <c r="K39" s="10"/>
      <c r="L39" s="10"/>
      <c r="M39" s="10"/>
      <c r="N39" s="10"/>
      <c r="O39" s="10"/>
      <c r="P39" s="10"/>
      <c r="Q39" s="10"/>
      <c r="R39" s="10"/>
      <c r="S39" s="10"/>
      <c r="T39" s="10"/>
    </row>
    <row r="40" spans="1:20" ht="16.350000000000001" customHeight="1">
      <c r="A40" s="10"/>
      <c r="B40" s="10"/>
      <c r="C40" s="10"/>
      <c r="D40" s="10"/>
      <c r="E40" s="10"/>
      <c r="F40" s="10"/>
      <c r="G40" s="10"/>
      <c r="H40" s="10"/>
      <c r="I40" s="10"/>
      <c r="J40" s="10"/>
      <c r="K40" s="10"/>
      <c r="L40" s="10"/>
      <c r="M40" s="10"/>
      <c r="N40" s="10"/>
      <c r="O40" s="10"/>
      <c r="P40" s="10"/>
      <c r="Q40" s="10"/>
      <c r="R40" s="10"/>
      <c r="S40" s="10"/>
      <c r="T40" s="10"/>
    </row>
    <row r="41" spans="1:20" ht="16.350000000000001" customHeight="1">
      <c r="A41" s="10"/>
      <c r="B41" s="10"/>
      <c r="C41" s="10"/>
      <c r="D41" s="10"/>
      <c r="E41" s="10"/>
      <c r="F41" s="10"/>
      <c r="G41" s="10"/>
      <c r="H41" s="10"/>
      <c r="I41" s="10"/>
      <c r="J41" s="10"/>
      <c r="K41" s="10"/>
      <c r="L41" s="10"/>
      <c r="M41" s="10"/>
      <c r="N41" s="10"/>
      <c r="O41" s="10"/>
      <c r="P41" s="10"/>
      <c r="Q41" s="10"/>
      <c r="R41" s="10"/>
      <c r="S41" s="10"/>
      <c r="T41" s="10"/>
    </row>
    <row r="42" spans="1:20" ht="16.350000000000001" customHeight="1">
      <c r="A42" s="10"/>
      <c r="B42" s="10"/>
      <c r="C42" s="10"/>
      <c r="D42" s="10"/>
      <c r="E42" s="10"/>
      <c r="F42" s="10"/>
      <c r="G42" s="10"/>
      <c r="H42" s="10"/>
      <c r="I42" s="10"/>
      <c r="J42" s="10"/>
      <c r="K42" s="10"/>
      <c r="L42" s="10"/>
      <c r="M42" s="10"/>
      <c r="N42" s="10"/>
      <c r="O42" s="10"/>
      <c r="P42" s="10"/>
      <c r="Q42" s="10"/>
      <c r="R42" s="10"/>
      <c r="S42" s="10"/>
      <c r="T42" s="10"/>
    </row>
    <row r="43" spans="1:20" ht="16.350000000000001" customHeight="1">
      <c r="A43" s="10"/>
      <c r="B43" s="10"/>
      <c r="C43" s="10"/>
      <c r="D43" s="10"/>
      <c r="E43" s="10"/>
      <c r="F43" s="10"/>
      <c r="G43" s="10"/>
      <c r="H43" s="10"/>
      <c r="I43" s="10"/>
      <c r="J43" s="10"/>
      <c r="K43" s="10"/>
      <c r="L43" s="10"/>
      <c r="M43" s="10"/>
      <c r="N43" s="10"/>
      <c r="O43" s="10"/>
      <c r="P43" s="10"/>
      <c r="Q43" s="10"/>
      <c r="R43" s="10"/>
      <c r="S43" s="10"/>
      <c r="T43" s="10"/>
    </row>
    <row r="44" spans="1:20" ht="16.350000000000001" customHeight="1">
      <c r="A44" s="10"/>
      <c r="B44" s="10"/>
      <c r="C44" s="10"/>
      <c r="D44" s="10"/>
      <c r="E44" s="10"/>
      <c r="F44" s="10"/>
      <c r="G44" s="10"/>
      <c r="H44" s="10"/>
      <c r="I44" s="10"/>
      <c r="J44" s="10"/>
      <c r="K44" s="10"/>
      <c r="L44" s="10"/>
      <c r="M44" s="10"/>
      <c r="N44" s="10"/>
      <c r="O44" s="10"/>
      <c r="P44" s="10"/>
      <c r="Q44" s="10"/>
      <c r="R44" s="10"/>
      <c r="S44" s="10"/>
      <c r="T44" s="10"/>
    </row>
    <row r="45" spans="1:20" ht="16.350000000000001" customHeight="1">
      <c r="A45" s="10"/>
      <c r="B45" s="10"/>
      <c r="C45" s="10"/>
      <c r="D45" s="10"/>
      <c r="E45" s="10"/>
      <c r="F45" s="10"/>
      <c r="G45" s="10"/>
      <c r="H45" s="10"/>
      <c r="I45" s="10"/>
      <c r="J45" s="10"/>
      <c r="K45" s="10"/>
      <c r="L45" s="10"/>
      <c r="M45" s="10"/>
      <c r="N45" s="10"/>
      <c r="O45" s="10"/>
      <c r="P45" s="10"/>
      <c r="Q45" s="10"/>
      <c r="R45" s="10"/>
      <c r="S45" s="10"/>
      <c r="T45" s="10"/>
    </row>
    <row r="46" spans="1:20" ht="16.350000000000001" customHeight="1">
      <c r="A46" s="10"/>
      <c r="B46" s="10"/>
      <c r="C46" s="10"/>
      <c r="D46" s="10"/>
      <c r="E46" s="10"/>
      <c r="F46" s="10"/>
      <c r="G46" s="10"/>
      <c r="H46" s="10"/>
      <c r="I46" s="10"/>
      <c r="J46" s="10"/>
      <c r="K46" s="10"/>
      <c r="L46" s="10"/>
      <c r="M46" s="10"/>
      <c r="N46" s="10"/>
      <c r="O46" s="10"/>
      <c r="P46" s="10"/>
      <c r="Q46" s="10"/>
      <c r="R46" s="10"/>
      <c r="S46" s="10"/>
      <c r="T46" s="10"/>
    </row>
    <row r="47" spans="1:20" ht="16.350000000000001" customHeight="1">
      <c r="A47" s="10"/>
      <c r="B47" s="10"/>
      <c r="C47" s="10"/>
      <c r="D47" s="10"/>
      <c r="E47" s="10"/>
      <c r="F47" s="10"/>
      <c r="G47" s="10"/>
      <c r="H47" s="10"/>
      <c r="I47" s="10"/>
      <c r="J47" s="10"/>
      <c r="K47" s="10"/>
      <c r="L47" s="10"/>
      <c r="M47" s="10"/>
      <c r="N47" s="10"/>
      <c r="O47" s="10"/>
      <c r="P47" s="10"/>
      <c r="Q47" s="10"/>
      <c r="R47" s="10"/>
      <c r="S47" s="10"/>
      <c r="T47" s="10"/>
    </row>
    <row r="48" spans="1:20" ht="16.350000000000001" customHeight="1">
      <c r="A48" s="10"/>
      <c r="B48" s="10"/>
      <c r="C48" s="10"/>
      <c r="D48" s="10"/>
      <c r="E48" s="10"/>
      <c r="F48" s="10"/>
      <c r="G48" s="10"/>
      <c r="H48" s="10"/>
      <c r="I48" s="10"/>
      <c r="J48" s="10"/>
      <c r="K48" s="10"/>
      <c r="L48" s="10"/>
      <c r="M48" s="10"/>
      <c r="N48" s="10"/>
      <c r="O48" s="10"/>
      <c r="P48" s="10"/>
      <c r="Q48" s="10"/>
      <c r="R48" s="10"/>
      <c r="S48" s="10"/>
      <c r="T48" s="10"/>
    </row>
    <row r="49" spans="1:20" ht="16.350000000000001" customHeight="1">
      <c r="A49" s="10"/>
      <c r="B49" s="10"/>
      <c r="C49" s="10"/>
      <c r="D49" s="10"/>
      <c r="E49" s="10"/>
      <c r="F49" s="10"/>
      <c r="G49" s="10"/>
      <c r="H49" s="10"/>
      <c r="I49" s="10"/>
      <c r="J49" s="10"/>
      <c r="K49" s="10"/>
      <c r="L49" s="10"/>
      <c r="M49" s="10"/>
      <c r="N49" s="10"/>
      <c r="O49" s="10"/>
      <c r="P49" s="10"/>
      <c r="Q49" s="10"/>
      <c r="R49" s="10"/>
      <c r="S49" s="10"/>
      <c r="T49" s="10"/>
    </row>
    <row r="50" spans="1:20" ht="16.350000000000001" customHeight="1">
      <c r="A50" s="10"/>
      <c r="B50" s="10"/>
      <c r="C50" s="10"/>
      <c r="D50" s="10"/>
      <c r="E50" s="10"/>
      <c r="F50" s="10"/>
      <c r="G50" s="10"/>
      <c r="H50" s="10"/>
      <c r="I50" s="10"/>
      <c r="J50" s="10"/>
      <c r="K50" s="10"/>
      <c r="L50" s="10"/>
      <c r="M50" s="10"/>
      <c r="N50" s="10"/>
      <c r="O50" s="10"/>
      <c r="P50" s="10"/>
      <c r="Q50" s="10"/>
      <c r="R50" s="10"/>
      <c r="S50" s="10"/>
      <c r="T50" s="10"/>
    </row>
    <row r="51" spans="1:20" ht="16.350000000000001" customHeight="1">
      <c r="A51" s="10"/>
      <c r="B51" s="10"/>
      <c r="C51" s="10"/>
      <c r="D51" s="10"/>
      <c r="E51" s="10"/>
      <c r="F51" s="10"/>
      <c r="G51" s="10"/>
      <c r="H51" s="10"/>
      <c r="I51" s="10"/>
      <c r="J51" s="10"/>
      <c r="K51" s="10"/>
      <c r="L51" s="10"/>
      <c r="M51" s="10"/>
      <c r="N51" s="10"/>
      <c r="O51" s="10"/>
      <c r="P51" s="10"/>
      <c r="Q51" s="10"/>
      <c r="R51" s="10"/>
      <c r="S51" s="10"/>
      <c r="T51" s="10"/>
    </row>
    <row r="52" spans="1:20" ht="16.350000000000001" customHeight="1">
      <c r="A52" s="10"/>
      <c r="B52" s="10"/>
      <c r="C52" s="10"/>
      <c r="D52" s="10"/>
      <c r="E52" s="10"/>
      <c r="F52" s="10"/>
      <c r="G52" s="10"/>
      <c r="H52" s="10"/>
      <c r="I52" s="10"/>
      <c r="J52" s="10"/>
      <c r="K52" s="10"/>
      <c r="L52" s="10"/>
      <c r="M52" s="10"/>
      <c r="N52" s="10"/>
      <c r="O52" s="10"/>
      <c r="P52" s="10"/>
      <c r="Q52" s="10"/>
      <c r="R52" s="10"/>
      <c r="S52" s="10"/>
      <c r="T52" s="10"/>
    </row>
    <row r="53" spans="1:20" ht="16.350000000000001" customHeight="1">
      <c r="A53" s="10"/>
      <c r="B53" s="10"/>
      <c r="C53" s="10"/>
      <c r="D53" s="10"/>
      <c r="E53" s="10"/>
      <c r="F53" s="10"/>
      <c r="G53" s="10"/>
      <c r="H53" s="10"/>
      <c r="I53" s="10"/>
      <c r="J53" s="10"/>
      <c r="K53" s="10"/>
      <c r="L53" s="10"/>
      <c r="M53" s="10"/>
      <c r="N53" s="10"/>
      <c r="O53" s="10"/>
      <c r="P53" s="10"/>
      <c r="Q53" s="10"/>
      <c r="R53" s="10"/>
      <c r="S53" s="10"/>
      <c r="T53" s="10"/>
    </row>
    <row r="54" spans="1:20" ht="16.350000000000001" customHeight="1">
      <c r="A54" s="10"/>
      <c r="B54" s="10"/>
      <c r="C54" s="10"/>
      <c r="D54" s="10"/>
      <c r="E54" s="10"/>
      <c r="F54" s="10"/>
      <c r="G54" s="10"/>
      <c r="H54" s="10"/>
      <c r="I54" s="10"/>
      <c r="J54" s="10"/>
      <c r="K54" s="10"/>
      <c r="L54" s="10"/>
      <c r="M54" s="10"/>
      <c r="N54" s="10"/>
      <c r="O54" s="10"/>
      <c r="P54" s="10"/>
      <c r="Q54" s="10"/>
      <c r="R54" s="10"/>
      <c r="S54" s="10"/>
      <c r="T54" s="10"/>
    </row>
    <row r="55" spans="1:20" ht="16.350000000000001" customHeight="1">
      <c r="A55" s="10"/>
      <c r="B55" s="10"/>
      <c r="C55" s="10"/>
      <c r="D55" s="10"/>
      <c r="E55" s="10"/>
      <c r="F55" s="10"/>
      <c r="G55" s="10"/>
      <c r="H55" s="10"/>
      <c r="I55" s="10"/>
      <c r="J55" s="10"/>
      <c r="K55" s="10"/>
      <c r="L55" s="10"/>
      <c r="M55" s="10"/>
      <c r="N55" s="10"/>
      <c r="O55" s="10"/>
      <c r="P55" s="10"/>
      <c r="Q55" s="10"/>
      <c r="R55" s="10"/>
      <c r="S55" s="10"/>
      <c r="T55" s="10"/>
    </row>
    <row r="56" spans="1:20" ht="16.350000000000001" customHeight="1">
      <c r="A56" s="10"/>
      <c r="B56" s="10"/>
      <c r="C56" s="10"/>
      <c r="D56" s="10"/>
      <c r="E56" s="10"/>
      <c r="F56" s="10"/>
      <c r="G56" s="10"/>
      <c r="H56" s="10"/>
      <c r="I56" s="10"/>
      <c r="J56" s="10"/>
      <c r="K56" s="10"/>
      <c r="L56" s="10"/>
      <c r="M56" s="10"/>
      <c r="N56" s="10"/>
      <c r="O56" s="10"/>
      <c r="P56" s="10"/>
      <c r="Q56" s="10"/>
      <c r="R56" s="10"/>
      <c r="S56" s="10"/>
      <c r="T56" s="10"/>
    </row>
    <row r="57" spans="1:20" ht="16.350000000000001" customHeight="1">
      <c r="A57" s="10"/>
      <c r="B57" s="10"/>
      <c r="C57" s="10"/>
      <c r="D57" s="10"/>
      <c r="E57" s="10"/>
      <c r="F57" s="10"/>
      <c r="G57" s="10"/>
      <c r="H57" s="10"/>
      <c r="I57" s="10"/>
      <c r="J57" s="10"/>
      <c r="K57" s="10"/>
      <c r="L57" s="10"/>
      <c r="M57" s="10"/>
      <c r="N57" s="10"/>
      <c r="O57" s="10"/>
      <c r="P57" s="10"/>
      <c r="Q57" s="10"/>
      <c r="R57" s="10"/>
      <c r="S57" s="10"/>
      <c r="T57" s="10"/>
    </row>
    <row r="58" spans="1:20" ht="16.350000000000001" customHeight="1">
      <c r="A58" s="10"/>
      <c r="B58" s="10"/>
      <c r="C58" s="10"/>
      <c r="D58" s="10"/>
      <c r="E58" s="10"/>
      <c r="F58" s="10"/>
      <c r="G58" s="10"/>
      <c r="H58" s="10"/>
      <c r="I58" s="10"/>
      <c r="J58" s="10"/>
      <c r="K58" s="10"/>
      <c r="L58" s="10"/>
      <c r="M58" s="10"/>
      <c r="N58" s="10"/>
      <c r="O58" s="10"/>
      <c r="P58" s="10"/>
      <c r="Q58" s="10"/>
      <c r="R58" s="10"/>
      <c r="S58" s="10"/>
      <c r="T58" s="10"/>
    </row>
    <row r="59" spans="1:20" ht="16.350000000000001" customHeight="1">
      <c r="A59" s="10"/>
      <c r="B59" s="10"/>
      <c r="C59" s="10"/>
      <c r="D59" s="10"/>
      <c r="E59" s="10"/>
      <c r="F59" s="10"/>
      <c r="G59" s="10"/>
      <c r="H59" s="10"/>
      <c r="I59" s="10"/>
      <c r="J59" s="10"/>
      <c r="K59" s="10"/>
      <c r="L59" s="10"/>
      <c r="M59" s="10"/>
      <c r="N59" s="10"/>
      <c r="O59" s="10"/>
      <c r="P59" s="10"/>
      <c r="Q59" s="10"/>
      <c r="R59" s="10"/>
      <c r="S59" s="10"/>
      <c r="T59" s="10"/>
    </row>
    <row r="60" spans="1:20" ht="16.350000000000001" customHeight="1">
      <c r="A60" s="10"/>
      <c r="B60" s="10"/>
      <c r="C60" s="10"/>
      <c r="D60" s="10"/>
      <c r="E60" s="10"/>
      <c r="F60" s="10"/>
      <c r="G60" s="10"/>
      <c r="H60" s="10"/>
      <c r="I60" s="10"/>
      <c r="J60" s="10"/>
      <c r="K60" s="10"/>
      <c r="L60" s="10"/>
      <c r="M60" s="10"/>
      <c r="N60" s="10"/>
      <c r="O60" s="10"/>
      <c r="P60" s="10"/>
      <c r="Q60" s="10"/>
      <c r="R60" s="10"/>
      <c r="S60" s="10"/>
      <c r="T60" s="10"/>
    </row>
    <row r="61" spans="1:20" ht="16.350000000000001" customHeight="1">
      <c r="A61" s="10"/>
      <c r="B61" s="10"/>
      <c r="C61" s="10"/>
      <c r="D61" s="10"/>
      <c r="E61" s="10"/>
      <c r="F61" s="10"/>
      <c r="G61" s="10"/>
      <c r="H61" s="10"/>
      <c r="I61" s="10"/>
      <c r="J61" s="10"/>
      <c r="K61" s="10"/>
      <c r="L61" s="10"/>
      <c r="M61" s="10"/>
      <c r="N61" s="10"/>
      <c r="O61" s="10"/>
      <c r="P61" s="10"/>
      <c r="Q61" s="10"/>
      <c r="R61" s="10"/>
      <c r="S61" s="10"/>
      <c r="T61" s="10"/>
    </row>
    <row r="62" spans="1:20" ht="16.350000000000001" customHeight="1">
      <c r="A62" s="10"/>
      <c r="B62" s="10"/>
      <c r="C62" s="10"/>
      <c r="D62" s="10"/>
      <c r="E62" s="10"/>
      <c r="F62" s="10"/>
      <c r="G62" s="10"/>
      <c r="H62" s="10"/>
      <c r="I62" s="10"/>
      <c r="J62" s="10"/>
      <c r="K62" s="10"/>
      <c r="L62" s="10"/>
      <c r="M62" s="10"/>
      <c r="N62" s="10"/>
      <c r="O62" s="10"/>
      <c r="P62" s="10"/>
      <c r="Q62" s="10"/>
      <c r="R62" s="10"/>
      <c r="S62" s="10"/>
      <c r="T62" s="10"/>
    </row>
    <row r="63" spans="1:20" ht="16.350000000000001" customHeight="1">
      <c r="A63" s="10"/>
      <c r="B63" s="10"/>
      <c r="C63" s="10"/>
      <c r="D63" s="10"/>
      <c r="E63" s="10"/>
      <c r="F63" s="10"/>
      <c r="G63" s="10"/>
      <c r="H63" s="10"/>
      <c r="I63" s="10"/>
      <c r="J63" s="10"/>
      <c r="K63" s="10"/>
      <c r="L63" s="10"/>
      <c r="M63" s="10"/>
      <c r="N63" s="10"/>
      <c r="O63" s="10"/>
      <c r="P63" s="10"/>
      <c r="Q63" s="10"/>
      <c r="R63" s="10"/>
      <c r="S63" s="10"/>
      <c r="T63" s="10"/>
    </row>
    <row r="64" spans="1:20" ht="16.350000000000001" customHeight="1">
      <c r="A64" s="10"/>
      <c r="B64" s="10"/>
      <c r="C64" s="10"/>
      <c r="D64" s="10"/>
      <c r="E64" s="10"/>
      <c r="F64" s="10"/>
      <c r="G64" s="10"/>
      <c r="H64" s="10"/>
      <c r="I64" s="10"/>
      <c r="J64" s="10"/>
      <c r="K64" s="10"/>
      <c r="L64" s="10"/>
      <c r="M64" s="10"/>
      <c r="N64" s="10"/>
      <c r="O64" s="10"/>
      <c r="P64" s="10"/>
      <c r="Q64" s="10"/>
      <c r="R64" s="10"/>
      <c r="S64" s="10"/>
      <c r="T64" s="10"/>
    </row>
    <row r="65" spans="1:20" ht="16.350000000000001" customHeight="1">
      <c r="A65" s="10"/>
      <c r="B65" s="10"/>
      <c r="C65" s="10"/>
      <c r="D65" s="10"/>
      <c r="E65" s="10"/>
      <c r="F65" s="10"/>
      <c r="G65" s="10"/>
      <c r="H65" s="10"/>
      <c r="I65" s="10"/>
      <c r="J65" s="10"/>
      <c r="K65" s="10"/>
      <c r="L65" s="10"/>
      <c r="M65" s="10"/>
      <c r="N65" s="10"/>
      <c r="O65" s="10"/>
      <c r="P65" s="10"/>
      <c r="Q65" s="10"/>
      <c r="R65" s="10"/>
      <c r="S65" s="10"/>
      <c r="T65" s="10"/>
    </row>
    <row r="66" spans="1:20" ht="16.350000000000001" customHeight="1">
      <c r="A66" s="10"/>
      <c r="B66" s="10"/>
      <c r="C66" s="10"/>
      <c r="D66" s="10"/>
      <c r="E66" s="10"/>
      <c r="F66" s="10"/>
      <c r="G66" s="10"/>
      <c r="H66" s="10"/>
      <c r="I66" s="10"/>
      <c r="J66" s="10"/>
      <c r="K66" s="10"/>
      <c r="L66" s="10"/>
      <c r="M66" s="10"/>
      <c r="N66" s="10"/>
      <c r="O66" s="10"/>
      <c r="P66" s="10"/>
      <c r="Q66" s="10"/>
      <c r="R66" s="10"/>
      <c r="S66" s="10"/>
      <c r="T66" s="10"/>
    </row>
    <row r="67" spans="1:20" ht="16.350000000000001" customHeight="1">
      <c r="A67" s="10"/>
      <c r="B67" s="10"/>
      <c r="C67" s="10"/>
      <c r="D67" s="10"/>
      <c r="E67" s="10"/>
      <c r="F67" s="10"/>
      <c r="G67" s="10"/>
      <c r="H67" s="10"/>
      <c r="I67" s="10"/>
      <c r="J67" s="10"/>
      <c r="K67" s="10"/>
      <c r="L67" s="10"/>
      <c r="M67" s="10"/>
      <c r="N67" s="10"/>
      <c r="O67" s="10"/>
      <c r="P67" s="10"/>
      <c r="Q67" s="10"/>
      <c r="R67" s="10"/>
      <c r="S67" s="10"/>
      <c r="T67" s="10"/>
    </row>
    <row r="68" spans="1:20" ht="16.350000000000001" customHeight="1">
      <c r="A68" s="10"/>
      <c r="B68" s="10"/>
      <c r="C68" s="10"/>
      <c r="D68" s="10"/>
      <c r="E68" s="10"/>
      <c r="F68" s="10"/>
      <c r="G68" s="10"/>
      <c r="H68" s="10"/>
      <c r="I68" s="10"/>
      <c r="J68" s="10"/>
      <c r="K68" s="10"/>
      <c r="L68" s="10"/>
      <c r="M68" s="10"/>
      <c r="N68" s="10"/>
      <c r="O68" s="10"/>
      <c r="P68" s="10"/>
      <c r="Q68" s="10"/>
      <c r="R68" s="10"/>
      <c r="S68" s="10"/>
      <c r="T68" s="10"/>
    </row>
    <row r="69" spans="1:20" ht="16.350000000000001" customHeight="1">
      <c r="A69" s="10"/>
      <c r="B69" s="10"/>
      <c r="C69" s="10"/>
      <c r="D69" s="10"/>
      <c r="E69" s="10"/>
      <c r="F69" s="10"/>
      <c r="G69" s="10"/>
      <c r="H69" s="10"/>
      <c r="I69" s="10"/>
      <c r="J69" s="10"/>
      <c r="K69" s="10"/>
      <c r="L69" s="10"/>
      <c r="M69" s="10"/>
      <c r="N69" s="10"/>
      <c r="O69" s="10"/>
      <c r="P69" s="10"/>
      <c r="Q69" s="10"/>
      <c r="R69" s="10"/>
      <c r="S69" s="10"/>
      <c r="T69" s="10"/>
    </row>
    <row r="70" spans="1:20" ht="16.350000000000001" customHeight="1">
      <c r="A70" s="10"/>
      <c r="B70" s="10"/>
      <c r="C70" s="10"/>
      <c r="D70" s="10"/>
      <c r="E70" s="10"/>
      <c r="F70" s="10"/>
      <c r="G70" s="10"/>
      <c r="H70" s="10"/>
      <c r="I70" s="10"/>
      <c r="J70" s="10"/>
      <c r="K70" s="10"/>
      <c r="L70" s="10"/>
      <c r="M70" s="10"/>
      <c r="N70" s="10"/>
      <c r="O70" s="10"/>
      <c r="P70" s="10"/>
      <c r="Q70" s="10"/>
      <c r="R70" s="10"/>
      <c r="S70" s="10"/>
      <c r="T70" s="10"/>
    </row>
    <row r="71" spans="1:20" ht="16.350000000000001" customHeight="1">
      <c r="A71" s="10"/>
      <c r="B71" s="10"/>
      <c r="C71" s="10"/>
      <c r="D71" s="10"/>
      <c r="E71" s="10"/>
      <c r="F71" s="10"/>
      <c r="G71" s="10"/>
      <c r="H71" s="10"/>
      <c r="I71" s="10"/>
      <c r="J71" s="10"/>
      <c r="K71" s="10"/>
      <c r="L71" s="10"/>
      <c r="M71" s="10"/>
      <c r="N71" s="10"/>
      <c r="O71" s="10"/>
      <c r="P71" s="10"/>
      <c r="Q71" s="10"/>
      <c r="R71" s="10"/>
      <c r="S71" s="10"/>
      <c r="T71" s="10"/>
    </row>
    <row r="72" spans="1:20" ht="16.350000000000001" customHeight="1">
      <c r="A72" s="10"/>
      <c r="B72" s="10"/>
      <c r="C72" s="10"/>
      <c r="D72" s="10"/>
      <c r="E72" s="10"/>
      <c r="F72" s="10"/>
      <c r="G72" s="10"/>
      <c r="H72" s="10"/>
      <c r="I72" s="10"/>
      <c r="J72" s="10"/>
      <c r="K72" s="10"/>
      <c r="L72" s="10"/>
      <c r="M72" s="10"/>
      <c r="N72" s="10"/>
      <c r="O72" s="10"/>
      <c r="P72" s="10"/>
      <c r="Q72" s="10"/>
      <c r="R72" s="10"/>
      <c r="S72" s="10"/>
      <c r="T72" s="10"/>
    </row>
    <row r="73" spans="1:20" ht="16.350000000000001" customHeight="1">
      <c r="A73" s="10"/>
      <c r="B73" s="10"/>
      <c r="C73" s="10"/>
      <c r="D73" s="10"/>
      <c r="E73" s="10"/>
      <c r="F73" s="10"/>
      <c r="G73" s="10"/>
      <c r="H73" s="10"/>
      <c r="I73" s="10"/>
      <c r="J73" s="10"/>
      <c r="K73" s="10"/>
      <c r="L73" s="10"/>
      <c r="M73" s="10"/>
      <c r="N73" s="10"/>
      <c r="O73" s="10"/>
      <c r="P73" s="10"/>
      <c r="Q73" s="10"/>
      <c r="R73" s="10"/>
      <c r="S73" s="10"/>
      <c r="T73" s="10"/>
    </row>
    <row r="74" spans="1:20" ht="16.350000000000001" customHeight="1">
      <c r="A74" s="10"/>
      <c r="B74" s="10"/>
      <c r="C74" s="10"/>
      <c r="D74" s="10"/>
      <c r="E74" s="10"/>
      <c r="F74" s="10"/>
      <c r="G74" s="10"/>
      <c r="H74" s="10"/>
      <c r="I74" s="10"/>
      <c r="J74" s="10"/>
      <c r="K74" s="10"/>
      <c r="L74" s="10"/>
      <c r="M74" s="10"/>
      <c r="N74" s="10"/>
      <c r="O74" s="10"/>
      <c r="P74" s="10"/>
      <c r="Q74" s="10"/>
      <c r="R74" s="10"/>
      <c r="S74" s="10"/>
      <c r="T74" s="10"/>
    </row>
    <row r="75" spans="1:20" ht="16.350000000000001" customHeight="1">
      <c r="A75" s="10"/>
      <c r="B75" s="10"/>
      <c r="C75" s="10"/>
      <c r="D75" s="10"/>
      <c r="E75" s="10"/>
      <c r="F75" s="10"/>
      <c r="G75" s="10"/>
      <c r="H75" s="10"/>
      <c r="I75" s="10"/>
      <c r="J75" s="10"/>
      <c r="K75" s="10"/>
      <c r="L75" s="10"/>
      <c r="M75" s="10"/>
      <c r="N75" s="10"/>
      <c r="O75" s="10"/>
      <c r="P75" s="10"/>
      <c r="Q75" s="10"/>
      <c r="R75" s="10"/>
      <c r="S75" s="10"/>
      <c r="T75" s="10"/>
    </row>
    <row r="76" spans="1:20" ht="16.350000000000001" customHeight="1">
      <c r="A76" s="10"/>
      <c r="B76" s="10"/>
      <c r="C76" s="10"/>
      <c r="D76" s="10"/>
      <c r="E76" s="10"/>
      <c r="F76" s="10"/>
      <c r="G76" s="10"/>
      <c r="H76" s="10"/>
      <c r="I76" s="10"/>
      <c r="J76" s="10"/>
      <c r="K76" s="10"/>
      <c r="L76" s="10"/>
      <c r="M76" s="10"/>
      <c r="N76" s="10"/>
      <c r="O76" s="10"/>
      <c r="P76" s="10"/>
      <c r="Q76" s="10"/>
      <c r="R76" s="10"/>
      <c r="S76" s="10"/>
      <c r="T76" s="10"/>
    </row>
    <row r="77" spans="1:20" ht="16.350000000000001" customHeight="1">
      <c r="A77" s="10"/>
      <c r="B77" s="10"/>
      <c r="C77" s="10"/>
      <c r="D77" s="10"/>
      <c r="E77" s="10"/>
      <c r="F77" s="10"/>
      <c r="G77" s="10"/>
      <c r="H77" s="10"/>
      <c r="I77" s="10"/>
      <c r="J77" s="10"/>
      <c r="K77" s="10"/>
      <c r="L77" s="10"/>
      <c r="M77" s="10"/>
      <c r="N77" s="10"/>
      <c r="O77" s="10"/>
      <c r="P77" s="10"/>
      <c r="Q77" s="10"/>
      <c r="R77" s="10"/>
      <c r="S77" s="10"/>
      <c r="T77" s="10"/>
    </row>
    <row r="78" spans="1:20" ht="16.350000000000001" customHeight="1">
      <c r="A78" s="10"/>
      <c r="B78" s="10"/>
      <c r="C78" s="10"/>
      <c r="D78" s="10"/>
      <c r="E78" s="10"/>
      <c r="F78" s="10"/>
      <c r="G78" s="10"/>
      <c r="H78" s="10"/>
      <c r="I78" s="10"/>
      <c r="J78" s="10"/>
      <c r="K78" s="10"/>
      <c r="L78" s="10"/>
      <c r="M78" s="10"/>
      <c r="N78" s="10"/>
      <c r="O78" s="10"/>
      <c r="P78" s="10"/>
      <c r="Q78" s="10"/>
      <c r="R78" s="10"/>
      <c r="S78" s="10"/>
      <c r="T78" s="10"/>
    </row>
    <row r="79" spans="1:20" ht="16.350000000000001" customHeight="1">
      <c r="A79" s="10"/>
      <c r="B79" s="10"/>
      <c r="C79" s="10"/>
      <c r="D79" s="10"/>
      <c r="E79" s="10"/>
      <c r="F79" s="10"/>
      <c r="G79" s="10"/>
      <c r="H79" s="10"/>
      <c r="I79" s="10"/>
      <c r="J79" s="10"/>
      <c r="K79" s="10"/>
      <c r="L79" s="10"/>
      <c r="M79" s="10"/>
      <c r="N79" s="10"/>
      <c r="O79" s="10"/>
      <c r="P79" s="10"/>
      <c r="Q79" s="10"/>
      <c r="R79" s="10"/>
      <c r="S79" s="10"/>
      <c r="T79" s="10"/>
    </row>
    <row r="80" spans="1:20" ht="16.350000000000001" customHeight="1">
      <c r="A80" s="10"/>
      <c r="B80" s="10"/>
      <c r="C80" s="10"/>
      <c r="D80" s="10"/>
      <c r="E80" s="10"/>
      <c r="F80" s="10"/>
      <c r="G80" s="10"/>
      <c r="H80" s="10"/>
      <c r="I80" s="10"/>
      <c r="J80" s="10"/>
      <c r="K80" s="10"/>
      <c r="L80" s="10"/>
      <c r="M80" s="10"/>
      <c r="N80" s="10"/>
      <c r="O80" s="10"/>
      <c r="P80" s="10"/>
      <c r="Q80" s="10"/>
      <c r="R80" s="10"/>
      <c r="S80" s="10"/>
      <c r="T80" s="10"/>
    </row>
    <row r="81" spans="1:20" ht="16.350000000000001" customHeight="1">
      <c r="A81" s="10"/>
      <c r="B81" s="10"/>
      <c r="C81" s="10"/>
      <c r="D81" s="10"/>
      <c r="E81" s="10"/>
      <c r="F81" s="10"/>
      <c r="G81" s="10"/>
      <c r="H81" s="10"/>
      <c r="I81" s="10"/>
      <c r="J81" s="10"/>
      <c r="K81" s="10"/>
      <c r="L81" s="10"/>
      <c r="M81" s="10"/>
      <c r="N81" s="10"/>
      <c r="O81" s="10"/>
      <c r="P81" s="10"/>
      <c r="Q81" s="10"/>
      <c r="R81" s="10"/>
      <c r="S81" s="10"/>
      <c r="T81" s="10"/>
    </row>
  </sheetData>
  <mergeCells count="3">
    <mergeCell ref="A1:G1"/>
    <mergeCell ref="A3:B3"/>
    <mergeCell ref="D3:E3"/>
  </mergeCells>
  <phoneticPr fontId="4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利润考核表结果表</vt:lpstr>
      <vt:lpstr>费用考核表结果表</vt:lpstr>
      <vt:lpstr>用友贴出原始数据-利润表</vt:lpstr>
      <vt:lpstr>用友贴出原始数据-费用表</vt:lpstr>
      <vt:lpstr>人数【人力发】</vt:lpstr>
      <vt:lpstr>费用表【邓姐发】</vt:lpstr>
      <vt:lpstr>财务报表【邓姐发】</vt:lpstr>
      <vt:lpstr>资金及牌照费</vt:lpstr>
      <vt:lpstr>自动导入资金模版</vt:lpstr>
      <vt:lpstr>导出调整事项备查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彭咏</cp:lastModifiedBy>
  <dcterms:created xsi:type="dcterms:W3CDTF">2006-09-16T00:00:00Z</dcterms:created>
  <dcterms:modified xsi:type="dcterms:W3CDTF">2018-07-09T10:02:51Z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